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Bls" sheetId="1" r:id="rId1"/>
  </sheets>
  <externalReferences>
    <externalReference r:id="rId2"/>
    <externalReference r:id="rId3"/>
  </externalReferences>
  <definedNames>
    <definedName name="Echangeur">[1]Scénari!$AF$2:$AF$15</definedName>
    <definedName name="Scenario_1">1</definedName>
    <definedName name="Tableau">[1]Scénari!$A$2:$AC$135</definedName>
  </definedNames>
  <calcPr calcId="145621"/>
</workbook>
</file>

<file path=xl/calcChain.xml><?xml version="1.0" encoding="utf-8"?>
<calcChain xmlns="http://schemas.openxmlformats.org/spreadsheetml/2006/main">
  <c r="R34" i="1" l="1"/>
  <c r="AA35" i="1" s="1"/>
  <c r="Q32" i="1"/>
  <c r="S29" i="1"/>
  <c r="Y27" i="1"/>
  <c r="S27" i="1"/>
  <c r="Y26" i="1"/>
  <c r="S26" i="1"/>
  <c r="AC22" i="1"/>
  <c r="X22" i="1"/>
  <c r="S22" i="1"/>
  <c r="AC20" i="1"/>
  <c r="X20" i="1"/>
  <c r="S20" i="1"/>
  <c r="S18" i="1"/>
  <c r="U16" i="1"/>
  <c r="C9" i="1"/>
  <c r="Q8" i="1"/>
  <c r="Q6" i="1"/>
  <c r="Q4" i="1"/>
  <c r="C3" i="1"/>
  <c r="B3" i="1"/>
</calcChain>
</file>

<file path=xl/sharedStrings.xml><?xml version="1.0" encoding="utf-8"?>
<sst xmlns="http://schemas.openxmlformats.org/spreadsheetml/2006/main" count="41" uniqueCount="41">
  <si>
    <t>Véhicule signalé en Contre sens</t>
  </si>
  <si>
    <r>
      <rPr>
        <b/>
        <i/>
        <sz val="11"/>
        <color rgb="FF0000FF"/>
        <rFont val="Arial Narrow"/>
        <family val="2"/>
      </rPr>
      <t xml:space="preserve">              </t>
    </r>
    <r>
      <rPr>
        <b/>
        <i/>
        <u/>
        <sz val="11"/>
        <color rgb="FF0000FF"/>
        <rFont val="Arial Narrow"/>
        <family val="2"/>
      </rPr>
      <t>ASER Orléans Saran</t>
    </r>
  </si>
  <si>
    <t>ASER Orléans Gidy</t>
  </si>
  <si>
    <t>PR 93,197</t>
  </si>
  <si>
    <t>Péage d' Orléans Nord</t>
  </si>
  <si>
    <t>Echangeur A10 / A71</t>
  </si>
  <si>
    <t>Affichage et Communication</t>
  </si>
  <si>
    <t>Pr 98,070 / 99,000</t>
  </si>
  <si>
    <t>Création de la FMC</t>
  </si>
  <si>
    <t>Envoi Flash CIT / RVA - Activation des PMV</t>
  </si>
  <si>
    <t>Contrôle cohérence "Flash" RVA</t>
  </si>
  <si>
    <t>Péage d' Orléans Centre</t>
  </si>
  <si>
    <t>Sécurité</t>
  </si>
  <si>
    <t>ASER Meung Sur Loire</t>
  </si>
  <si>
    <t>Appel AR sécu + Tout le personnel dans la Zone à Risque</t>
  </si>
  <si>
    <t>PR 99,376</t>
  </si>
  <si>
    <t>Alerte :</t>
  </si>
  <si>
    <t>Péage</t>
  </si>
  <si>
    <t>Péage de Meung Sur Loire</t>
  </si>
  <si>
    <t>PR 131,532</t>
  </si>
  <si>
    <r>
      <rPr>
        <b/>
        <i/>
        <sz val="11"/>
        <color rgb="FF0000FF"/>
        <rFont val="Arial Narrow"/>
        <family val="2"/>
      </rPr>
      <t xml:space="preserve">              </t>
    </r>
    <r>
      <rPr>
        <b/>
        <i/>
        <u/>
        <sz val="11"/>
        <color rgb="FF0000FF"/>
        <rFont val="Arial Narrow"/>
        <family val="2"/>
      </rPr>
      <t xml:space="preserve"> ASER Beaugency Messas</t>
    </r>
  </si>
  <si>
    <t>Demander la Fermeture des Gares de Péage les plus proches en entrée :</t>
  </si>
  <si>
    <t>Péage d' Olivet</t>
  </si>
  <si>
    <t>Demander la Fermeture des Gares de Péage les plus éloignées en entrée :</t>
  </si>
  <si>
    <t>ASER Blois Villerbon</t>
  </si>
  <si>
    <r>
      <rPr>
        <b/>
        <i/>
        <sz val="12"/>
        <color theme="1"/>
        <rFont val="Arial Narrow"/>
        <family val="2"/>
      </rPr>
      <t xml:space="preserve">       </t>
    </r>
    <r>
      <rPr>
        <b/>
        <i/>
        <u/>
        <sz val="12"/>
        <color theme="1"/>
        <rFont val="Arial Narrow"/>
        <family val="2"/>
      </rPr>
      <t>Péage de Mer</t>
    </r>
  </si>
  <si>
    <t>PR 105,711</t>
  </si>
  <si>
    <t>Impact sur les systèmes ouvert</t>
  </si>
  <si>
    <t>PR 148,617</t>
  </si>
  <si>
    <r>
      <rPr>
        <b/>
        <i/>
        <sz val="11"/>
        <color rgb="FF0000FF"/>
        <rFont val="Arial Narrow"/>
        <family val="2"/>
      </rPr>
      <t xml:space="preserve">             </t>
    </r>
    <r>
      <rPr>
        <b/>
        <i/>
        <u/>
        <sz val="11"/>
        <color rgb="FF0000FF"/>
        <rFont val="Arial Narrow"/>
        <family val="2"/>
      </rPr>
      <t>ASER La Ferté St Aubin</t>
    </r>
  </si>
  <si>
    <t>ASER Chaumont Sur Tharonne</t>
  </si>
  <si>
    <t>Aire de service</t>
  </si>
  <si>
    <t>ASER Blois Ménars</t>
  </si>
  <si>
    <t>PR 178,395</t>
  </si>
  <si>
    <r>
      <t xml:space="preserve">     </t>
    </r>
    <r>
      <rPr>
        <b/>
        <i/>
        <u/>
        <sz val="12"/>
        <color theme="1"/>
        <rFont val="Arial Narrow"/>
        <family val="2"/>
      </rPr>
      <t>Péage de Blois</t>
    </r>
  </si>
  <si>
    <t>Péage de Château Renault</t>
  </si>
  <si>
    <t>Observations Utiles</t>
  </si>
  <si>
    <t>PR 192,362</t>
  </si>
  <si>
    <t xml:space="preserve"> </t>
  </si>
  <si>
    <t>Barrière de Monnaie</t>
  </si>
  <si>
    <t>Clic Ici pour visualiser l'Echangeur 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</si>
</sst>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h:mm;@"/>
  </numFmts>
  <fonts count="3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0"/>
      <name val="Arial Narrow"/>
      <family val="2"/>
    </font>
    <font>
      <sz val="11"/>
      <color theme="0"/>
      <name val="Arial Narrow"/>
      <family val="2"/>
    </font>
    <font>
      <b/>
      <sz val="14"/>
      <color rgb="FFC00000"/>
      <name val="Arial Narrow"/>
      <family val="2"/>
    </font>
    <font>
      <sz val="11"/>
      <color rgb="FF0000FF"/>
      <name val="Arial Narrow"/>
      <family val="2"/>
    </font>
    <font>
      <sz val="11"/>
      <color rgb="FF0000FF"/>
      <name val="Calibri"/>
      <family val="2"/>
      <scheme val="minor"/>
    </font>
    <font>
      <b/>
      <i/>
      <u/>
      <sz val="12"/>
      <color rgb="FF0000FF"/>
      <name val="Arial Narrow"/>
      <family val="2"/>
    </font>
    <font>
      <b/>
      <i/>
      <u/>
      <sz val="11"/>
      <color rgb="FF0000FF"/>
      <name val="Arial Narrow"/>
      <family val="2"/>
    </font>
    <font>
      <b/>
      <i/>
      <sz val="11"/>
      <color rgb="FF0000FF"/>
      <name val="Arial Narrow"/>
      <family val="2"/>
    </font>
    <font>
      <b/>
      <sz val="14"/>
      <color rgb="FF002060"/>
      <name val="Arial Narrow"/>
      <family val="2"/>
    </font>
    <font>
      <b/>
      <sz val="12"/>
      <color theme="8" tint="-0.499984740745262"/>
      <name val="Arial Narrow"/>
      <family val="2"/>
    </font>
    <font>
      <b/>
      <i/>
      <sz val="12"/>
      <color theme="1"/>
      <name val="Arial Narrow"/>
      <family val="2"/>
    </font>
    <font>
      <b/>
      <i/>
      <u/>
      <sz val="11"/>
      <color rgb="FF002060"/>
      <name val="Arial Narrow"/>
      <family val="2"/>
    </font>
    <font>
      <b/>
      <i/>
      <u/>
      <sz val="14"/>
      <color rgb="FFC00000"/>
      <name val="Arial Narrow"/>
      <family val="2"/>
    </font>
    <font>
      <b/>
      <sz val="12"/>
      <color rgb="FF002060"/>
      <name val="Arial Narrow"/>
      <family val="2"/>
    </font>
    <font>
      <b/>
      <u/>
      <sz val="12"/>
      <color rgb="FFC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scheme val="minor"/>
    </font>
    <font>
      <b/>
      <i/>
      <u/>
      <sz val="12"/>
      <color theme="1"/>
      <name val="Arial Narrow"/>
      <family val="2"/>
    </font>
    <font>
      <b/>
      <i/>
      <sz val="12"/>
      <color rgb="FF0000FF"/>
      <name val="Arial Narrow"/>
      <family val="2"/>
    </font>
    <font>
      <b/>
      <sz val="12"/>
      <color rgb="FF0000FF"/>
      <name val="Arial Narrow"/>
      <family val="2"/>
    </font>
    <font>
      <sz val="26"/>
      <color theme="1"/>
      <name val="Arial Narrow"/>
      <family val="2"/>
    </font>
    <font>
      <b/>
      <u/>
      <sz val="14"/>
      <color rgb="FF0000FF"/>
      <name val="Arial Narrow"/>
      <family val="2"/>
    </font>
    <font>
      <b/>
      <u/>
      <sz val="12"/>
      <color rgb="FF0000FF"/>
      <name val="Arial Narrow"/>
      <family val="2"/>
    </font>
    <font>
      <b/>
      <i/>
      <sz val="12"/>
      <name val="Arial Narrow"/>
      <family val="2"/>
    </font>
    <font>
      <b/>
      <sz val="12"/>
      <name val="Arial Narrow"/>
      <family val="2"/>
    </font>
    <font>
      <sz val="12"/>
      <color rgb="FF0000FF"/>
      <name val="Arial Narrow"/>
      <family val="2"/>
    </font>
    <font>
      <b/>
      <sz val="12"/>
      <color rgb="FFC00000"/>
      <name val="Arial Narrow"/>
      <family val="2"/>
    </font>
    <font>
      <u/>
      <sz val="11"/>
      <color theme="10"/>
      <name val="Calibri"/>
      <family val="2"/>
      <scheme val="minor"/>
    </font>
    <font>
      <b/>
      <u/>
      <sz val="12"/>
      <color theme="0"/>
      <name val="Arial Narrow"/>
      <family val="2"/>
    </font>
    <font>
      <sz val="12"/>
      <name val="Calibri"/>
      <family val="2"/>
      <scheme val="minor"/>
    </font>
    <font>
      <sz val="12"/>
      <name val="Arial Narrow"/>
      <family val="2"/>
    </font>
    <font>
      <b/>
      <i/>
      <u/>
      <sz val="12"/>
      <color theme="10"/>
      <name val="Arial Narrow"/>
      <family val="2"/>
    </font>
    <font>
      <b/>
      <i/>
      <u/>
      <sz val="12"/>
      <color rgb="FFC00000"/>
      <name val="Arial Narrow"/>
      <family val="2"/>
    </font>
    <font>
      <b/>
      <u/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double">
        <color rgb="FF0000FF"/>
      </left>
      <right/>
      <top style="double">
        <color rgb="FF0000FF"/>
      </top>
      <bottom/>
      <diagonal/>
    </border>
    <border>
      <left/>
      <right/>
      <top style="double">
        <color rgb="FF0000FF"/>
      </top>
      <bottom/>
      <diagonal/>
    </border>
    <border>
      <left/>
      <right style="double">
        <color rgb="FF0000FF"/>
      </right>
      <top style="double">
        <color rgb="FF0000FF"/>
      </top>
      <bottom/>
      <diagonal/>
    </border>
    <border>
      <left style="double">
        <color rgb="FF0000FF"/>
      </left>
      <right/>
      <top/>
      <bottom/>
      <diagonal/>
    </border>
    <border>
      <left/>
      <right style="double">
        <color rgb="FF0000FF"/>
      </right>
      <top/>
      <bottom/>
      <diagonal/>
    </border>
    <border>
      <left style="slantDashDot">
        <color rgb="FF002060"/>
      </left>
      <right/>
      <top style="slantDashDot">
        <color rgb="FF002060"/>
      </top>
      <bottom/>
      <diagonal/>
    </border>
    <border>
      <left/>
      <right/>
      <top style="slantDashDot">
        <color rgb="FF002060"/>
      </top>
      <bottom/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 style="slantDashDot">
        <color rgb="FF002060"/>
      </left>
      <right/>
      <top/>
      <bottom/>
      <diagonal/>
    </border>
    <border>
      <left/>
      <right style="slantDashDot">
        <color rgb="FF002060"/>
      </right>
      <top/>
      <bottom/>
      <diagonal/>
    </border>
    <border>
      <left style="slantDashDot">
        <color rgb="FF002060"/>
      </left>
      <right/>
      <top/>
      <bottom style="slantDashDot">
        <color rgb="FF002060"/>
      </bottom>
      <diagonal/>
    </border>
    <border>
      <left/>
      <right/>
      <top/>
      <bottom style="slantDashDot">
        <color rgb="FF002060"/>
      </bottom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C00000"/>
      </left>
      <right/>
      <top style="slantDashDot">
        <color rgb="FFC00000"/>
      </top>
      <bottom/>
      <diagonal/>
    </border>
    <border>
      <left/>
      <right style="slantDashDot">
        <color rgb="FFC00000"/>
      </right>
      <top style="slantDashDot">
        <color rgb="FFC00000"/>
      </top>
      <bottom/>
      <diagonal/>
    </border>
    <border>
      <left style="slantDashDot">
        <color rgb="FFC00000"/>
      </left>
      <right/>
      <top/>
      <bottom style="slantDashDot">
        <color rgb="FFC00000"/>
      </bottom>
      <diagonal/>
    </border>
    <border>
      <left/>
      <right style="slantDashDot">
        <color rgb="FFC00000"/>
      </right>
      <top/>
      <bottom style="slantDashDot">
        <color rgb="FFC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rgb="FF0000FF"/>
      </left>
      <right/>
      <top/>
      <bottom style="double">
        <color rgb="FF0000FF"/>
      </bottom>
      <diagonal/>
    </border>
    <border>
      <left/>
      <right/>
      <top/>
      <bottom style="double">
        <color rgb="FF0000FF"/>
      </bottom>
      <diagonal/>
    </border>
    <border>
      <left/>
      <right style="double">
        <color rgb="FF0000FF"/>
      </right>
      <top/>
      <bottom style="double">
        <color rgb="FF0000FF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94">
    <xf numFmtId="0" fontId="0" fillId="0" borderId="0" xfId="0"/>
    <xf numFmtId="0" fontId="2" fillId="2" borderId="0" xfId="0" applyFont="1" applyFill="1" applyAlignment="1">
      <alignment horizontal="center" vertical="top" textRotation="255"/>
    </xf>
    <xf numFmtId="0" fontId="3" fillId="2" borderId="0" xfId="0" applyFont="1" applyFill="1" applyAlignment="1">
      <alignment horizontal="left"/>
    </xf>
    <xf numFmtId="0" fontId="0" fillId="0" borderId="1" xfId="0" applyBorder="1"/>
    <xf numFmtId="0" fontId="4" fillId="0" borderId="2" xfId="0" applyFont="1" applyBorder="1" applyAlignment="1">
      <alignment horizontal="center" vertical="center"/>
    </xf>
    <xf numFmtId="0" fontId="0" fillId="0" borderId="3" xfId="0" applyBorder="1"/>
    <xf numFmtId="164" fontId="5" fillId="2" borderId="0" xfId="0" applyNumberFormat="1" applyFont="1" applyFill="1" applyAlignment="1">
      <alignment horizontal="center" vertical="center"/>
    </xf>
    <xf numFmtId="165" fontId="5" fillId="2" borderId="0" xfId="0" applyNumberFormat="1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7" fillId="0" borderId="0" xfId="0" applyFont="1" applyFill="1" applyAlignment="1"/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0" fillId="0" borderId="4" xfId="0" applyBorder="1"/>
    <xf numFmtId="0" fontId="4" fillId="0" borderId="0" xfId="0" applyFont="1" applyBorder="1" applyAlignment="1">
      <alignment horizontal="center" vertical="center"/>
    </xf>
    <xf numFmtId="0" fontId="0" fillId="0" borderId="5" xfId="0" applyBorder="1"/>
    <xf numFmtId="0" fontId="1" fillId="0" borderId="0" xfId="0" applyFont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7" fillId="0" borderId="18" xfId="0" applyFont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7" fillId="0" borderId="18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8" fillId="0" borderId="0" xfId="0" applyFont="1" applyAlignment="1"/>
    <xf numFmtId="0" fontId="11" fillId="0" borderId="0" xfId="0" applyFont="1" applyAlignment="1">
      <alignment horizontal="left"/>
    </xf>
    <xf numFmtId="0" fontId="21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Alignment="1">
      <alignment vertical="top" textRotation="255"/>
    </xf>
    <xf numFmtId="0" fontId="21" fillId="0" borderId="0" xfId="0" applyFont="1" applyBorder="1" applyAlignment="1">
      <alignment horizontal="left" vertical="center"/>
    </xf>
    <xf numFmtId="0" fontId="19" fillId="0" borderId="0" xfId="0" applyFont="1" applyBorder="1"/>
    <xf numFmtId="0" fontId="22" fillId="0" borderId="0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vertical="top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7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7" fillId="0" borderId="4" xfId="0" applyFont="1" applyFill="1" applyBorder="1" applyAlignment="1">
      <alignment horizontal="left"/>
    </xf>
    <xf numFmtId="0" fontId="8" fillId="0" borderId="0" xfId="0" applyFont="1"/>
    <xf numFmtId="0" fontId="25" fillId="0" borderId="0" xfId="0" applyFont="1" applyBorder="1" applyAlignment="1">
      <alignment vertical="center"/>
    </xf>
    <xf numFmtId="0" fontId="0" fillId="0" borderId="0" xfId="0" applyBorder="1"/>
    <xf numFmtId="0" fontId="16" fillId="0" borderId="18" xfId="0" applyFont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8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6" fillId="0" borderId="0" xfId="0" applyFont="1" applyBorder="1" applyAlignment="1" applyProtection="1">
      <alignment vertical="center"/>
      <protection locked="0"/>
    </xf>
    <xf numFmtId="0" fontId="27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2" fillId="0" borderId="0" xfId="0" applyFont="1" applyAlignment="1"/>
    <xf numFmtId="0" fontId="18" fillId="0" borderId="0" xfId="0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20" fillId="0" borderId="0" xfId="0" applyFont="1"/>
    <xf numFmtId="0" fontId="28" fillId="0" borderId="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0" fontId="21" fillId="0" borderId="0" xfId="0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vertical="center"/>
    </xf>
    <xf numFmtId="0" fontId="32" fillId="0" borderId="0" xfId="0" applyFont="1" applyBorder="1"/>
    <xf numFmtId="0" fontId="14" fillId="0" borderId="0" xfId="0" applyFont="1"/>
    <xf numFmtId="0" fontId="33" fillId="0" borderId="0" xfId="0" applyFont="1" applyFill="1" applyBorder="1" applyAlignment="1">
      <alignment vertical="center"/>
    </xf>
    <xf numFmtId="0" fontId="26" fillId="0" borderId="0" xfId="1" applyFont="1" applyFill="1" applyBorder="1" applyAlignment="1">
      <alignment vertical="center"/>
    </xf>
    <xf numFmtId="0" fontId="34" fillId="0" borderId="0" xfId="1" applyFont="1" applyFill="1" applyBorder="1" applyAlignment="1">
      <alignment horizontal="center" vertical="center"/>
    </xf>
    <xf numFmtId="0" fontId="35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vertical="center"/>
    </xf>
    <xf numFmtId="0" fontId="0" fillId="0" borderId="19" xfId="0" applyBorder="1"/>
    <xf numFmtId="0" fontId="32" fillId="0" borderId="20" xfId="0" applyFont="1" applyBorder="1"/>
    <xf numFmtId="0" fontId="0" fillId="0" borderId="20" xfId="0" applyBorder="1"/>
    <xf numFmtId="0" fontId="36" fillId="0" borderId="20" xfId="1" applyFont="1" applyFill="1" applyBorder="1" applyAlignment="1">
      <alignment vertical="center"/>
    </xf>
    <xf numFmtId="0" fontId="33" fillId="0" borderId="20" xfId="1" applyFont="1" applyFill="1" applyBorder="1" applyAlignment="1">
      <alignment vertical="center"/>
    </xf>
    <xf numFmtId="0" fontId="19" fillId="0" borderId="20" xfId="0" applyFont="1" applyBorder="1"/>
    <xf numFmtId="0" fontId="16" fillId="0" borderId="20" xfId="1" applyFont="1" applyFill="1" applyBorder="1" applyAlignment="1">
      <alignment vertical="center"/>
    </xf>
    <xf numFmtId="0" fontId="0" fillId="0" borderId="21" xfId="0" applyBorder="1"/>
  </cellXfs>
  <cellStyles count="2">
    <cellStyle name="Lien hypertexte" xfId="1" builtinId="8"/>
    <cellStyle name="Normal" xfId="0" builtinId="0"/>
  </cellStyles>
  <dxfs count="4">
    <dxf>
      <font>
        <color theme="0"/>
      </font>
    </dxf>
    <dxf>
      <font>
        <b/>
        <i val="0"/>
        <color theme="0"/>
      </font>
      <fill>
        <patternFill>
          <bgColor rgb="FF0000FF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613831</xdr:colOff>
      <xdr:row>5</xdr:row>
      <xdr:rowOff>158749</xdr:rowOff>
    </xdr:from>
    <xdr:to>
      <xdr:col>10</xdr:col>
      <xdr:colOff>613832</xdr:colOff>
      <xdr:row>10</xdr:row>
      <xdr:rowOff>105836</xdr:rowOff>
    </xdr:to>
    <xdr:cxnSp macro="">
      <xdr:nvCxnSpPr>
        <xdr:cNvPr id="2" name="Connecteur droit 1"/>
        <xdr:cNvCxnSpPr/>
      </xdr:nvCxnSpPr>
      <xdr:spPr>
        <a:xfrm flipH="1">
          <a:off x="8319556" y="1206499"/>
          <a:ext cx="1" cy="994837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</xdr:colOff>
      <xdr:row>5</xdr:row>
      <xdr:rowOff>158750</xdr:rowOff>
    </xdr:from>
    <xdr:to>
      <xdr:col>11</xdr:col>
      <xdr:colOff>2</xdr:colOff>
      <xdr:row>10</xdr:row>
      <xdr:rowOff>105837</xdr:rowOff>
    </xdr:to>
    <xdr:cxnSp macro="">
      <xdr:nvCxnSpPr>
        <xdr:cNvPr id="3" name="Connecteur droit 2"/>
        <xdr:cNvCxnSpPr/>
      </xdr:nvCxnSpPr>
      <xdr:spPr>
        <a:xfrm flipH="1">
          <a:off x="8467726" y="1206500"/>
          <a:ext cx="1" cy="994837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10586</xdr:colOff>
      <xdr:row>10</xdr:row>
      <xdr:rowOff>84666</xdr:rowOff>
    </xdr:from>
    <xdr:to>
      <xdr:col>11</xdr:col>
      <xdr:colOff>237446</xdr:colOff>
      <xdr:row>14</xdr:row>
      <xdr:rowOff>107096</xdr:rowOff>
    </xdr:to>
    <xdr:cxnSp macro="">
      <xdr:nvCxnSpPr>
        <xdr:cNvPr id="4" name="Connecteur droit 3"/>
        <xdr:cNvCxnSpPr/>
      </xdr:nvCxnSpPr>
      <xdr:spPr>
        <a:xfrm>
          <a:off x="8478311" y="2180166"/>
          <a:ext cx="226860" cy="86063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28673</xdr:colOff>
      <xdr:row>16</xdr:row>
      <xdr:rowOff>188524</xdr:rowOff>
    </xdr:from>
    <xdr:to>
      <xdr:col>8</xdr:col>
      <xdr:colOff>670744</xdr:colOff>
      <xdr:row>20</xdr:row>
      <xdr:rowOff>20633</xdr:rowOff>
    </xdr:to>
    <xdr:cxnSp macro="">
      <xdr:nvCxnSpPr>
        <xdr:cNvPr id="6" name="Connecteur droit 5"/>
        <xdr:cNvCxnSpPr/>
      </xdr:nvCxnSpPr>
      <xdr:spPr>
        <a:xfrm rot="21083479" flipH="1">
          <a:off x="5448398" y="3541324"/>
          <a:ext cx="1404071" cy="670309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642821</xdr:colOff>
      <xdr:row>32</xdr:row>
      <xdr:rowOff>195660</xdr:rowOff>
    </xdr:from>
    <xdr:to>
      <xdr:col>1</xdr:col>
      <xdr:colOff>674571</xdr:colOff>
      <xdr:row>37</xdr:row>
      <xdr:rowOff>135456</xdr:rowOff>
    </xdr:to>
    <xdr:cxnSp macro="">
      <xdr:nvCxnSpPr>
        <xdr:cNvPr id="8" name="Connecteur droit 7"/>
        <xdr:cNvCxnSpPr/>
      </xdr:nvCxnSpPr>
      <xdr:spPr>
        <a:xfrm rot="934844" flipH="1">
          <a:off x="642821" y="6968993"/>
          <a:ext cx="762000" cy="99813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549950</xdr:colOff>
      <xdr:row>32</xdr:row>
      <xdr:rowOff>67711</xdr:rowOff>
    </xdr:from>
    <xdr:to>
      <xdr:col>1</xdr:col>
      <xdr:colOff>581700</xdr:colOff>
      <xdr:row>37</xdr:row>
      <xdr:rowOff>7507</xdr:rowOff>
    </xdr:to>
    <xdr:cxnSp macro="">
      <xdr:nvCxnSpPr>
        <xdr:cNvPr id="9" name="Connecteur droit 8"/>
        <xdr:cNvCxnSpPr/>
      </xdr:nvCxnSpPr>
      <xdr:spPr>
        <a:xfrm rot="934844" flipH="1">
          <a:off x="549950" y="6841044"/>
          <a:ext cx="762000" cy="99813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637825</xdr:colOff>
      <xdr:row>10</xdr:row>
      <xdr:rowOff>152017</xdr:rowOff>
    </xdr:from>
    <xdr:to>
      <xdr:col>10</xdr:col>
      <xdr:colOff>694276</xdr:colOff>
      <xdr:row>16</xdr:row>
      <xdr:rowOff>84664</xdr:rowOff>
    </xdr:to>
    <xdr:cxnSp macro="">
      <xdr:nvCxnSpPr>
        <xdr:cNvPr id="10" name="Connecteur droit 9"/>
        <xdr:cNvCxnSpPr/>
      </xdr:nvCxnSpPr>
      <xdr:spPr>
        <a:xfrm flipH="1">
          <a:off x="6819550" y="2247517"/>
          <a:ext cx="1580451" cy="1189947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539729</xdr:colOff>
      <xdr:row>10</xdr:row>
      <xdr:rowOff>12684</xdr:rowOff>
    </xdr:from>
    <xdr:to>
      <xdr:col>10</xdr:col>
      <xdr:colOff>596180</xdr:colOff>
      <xdr:row>15</xdr:row>
      <xdr:rowOff>156998</xdr:rowOff>
    </xdr:to>
    <xdr:cxnSp macro="">
      <xdr:nvCxnSpPr>
        <xdr:cNvPr id="11" name="Connecteur droit 10"/>
        <xdr:cNvCxnSpPr/>
      </xdr:nvCxnSpPr>
      <xdr:spPr>
        <a:xfrm flipH="1">
          <a:off x="6721454" y="2108184"/>
          <a:ext cx="1580451" cy="1192064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619808</xdr:colOff>
      <xdr:row>10</xdr:row>
      <xdr:rowOff>136319</xdr:rowOff>
    </xdr:from>
    <xdr:to>
      <xdr:col>11</xdr:col>
      <xdr:colOff>84668</xdr:colOff>
      <xdr:row>14</xdr:row>
      <xdr:rowOff>158749</xdr:rowOff>
    </xdr:to>
    <xdr:cxnSp macro="">
      <xdr:nvCxnSpPr>
        <xdr:cNvPr id="12" name="Connecteur droit 11"/>
        <xdr:cNvCxnSpPr/>
      </xdr:nvCxnSpPr>
      <xdr:spPr>
        <a:xfrm>
          <a:off x="8325533" y="2231819"/>
          <a:ext cx="226860" cy="86063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729798</xdr:colOff>
      <xdr:row>15</xdr:row>
      <xdr:rowOff>56789</xdr:rowOff>
    </xdr:from>
    <xdr:to>
      <xdr:col>12</xdr:col>
      <xdr:colOff>101148</xdr:colOff>
      <xdr:row>19</xdr:row>
      <xdr:rowOff>75401</xdr:rowOff>
    </xdr:to>
    <xdr:cxnSp macro="">
      <xdr:nvCxnSpPr>
        <xdr:cNvPr id="13" name="Connecteur droit 12"/>
        <xdr:cNvCxnSpPr/>
      </xdr:nvCxnSpPr>
      <xdr:spPr>
        <a:xfrm rot="18023928" flipH="1">
          <a:off x="8454792" y="3180770"/>
          <a:ext cx="856812" cy="89535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578338</xdr:colOff>
      <xdr:row>15</xdr:row>
      <xdr:rowOff>105562</xdr:rowOff>
    </xdr:from>
    <xdr:to>
      <xdr:col>11</xdr:col>
      <xdr:colOff>711688</xdr:colOff>
      <xdr:row>19</xdr:row>
      <xdr:rowOff>124174</xdr:rowOff>
    </xdr:to>
    <xdr:cxnSp macro="">
      <xdr:nvCxnSpPr>
        <xdr:cNvPr id="14" name="Connecteur droit 13"/>
        <xdr:cNvCxnSpPr/>
      </xdr:nvCxnSpPr>
      <xdr:spPr>
        <a:xfrm rot="18023928" flipH="1">
          <a:off x="8303332" y="3229543"/>
          <a:ext cx="856812" cy="89535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328082</xdr:colOff>
      <xdr:row>8</xdr:row>
      <xdr:rowOff>158738</xdr:rowOff>
    </xdr:from>
    <xdr:to>
      <xdr:col>11</xdr:col>
      <xdr:colOff>293165</xdr:colOff>
      <xdr:row>12</xdr:row>
      <xdr:rowOff>17979</xdr:rowOff>
    </xdr:to>
    <xdr:sp macro="" textlink="">
      <xdr:nvSpPr>
        <xdr:cNvPr id="15" name="Soleil 14"/>
        <xdr:cNvSpPr/>
      </xdr:nvSpPr>
      <xdr:spPr>
        <a:xfrm>
          <a:off x="8033807" y="1835138"/>
          <a:ext cx="727083" cy="697441"/>
        </a:xfrm>
        <a:prstGeom prst="sun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391583</xdr:colOff>
      <xdr:row>5</xdr:row>
      <xdr:rowOff>148166</xdr:rowOff>
    </xdr:from>
    <xdr:to>
      <xdr:col>11</xdr:col>
      <xdr:colOff>687917</xdr:colOff>
      <xdr:row>5</xdr:row>
      <xdr:rowOff>148166</xdr:rowOff>
    </xdr:to>
    <xdr:cxnSp macro="">
      <xdr:nvCxnSpPr>
        <xdr:cNvPr id="16" name="Connecteur droit 15"/>
        <xdr:cNvCxnSpPr/>
      </xdr:nvCxnSpPr>
      <xdr:spPr>
        <a:xfrm>
          <a:off x="8097308" y="1195916"/>
          <a:ext cx="1058334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613833</xdr:colOff>
      <xdr:row>0</xdr:row>
      <xdr:rowOff>148167</xdr:rowOff>
    </xdr:from>
    <xdr:to>
      <xdr:col>10</xdr:col>
      <xdr:colOff>613834</xdr:colOff>
      <xdr:row>5</xdr:row>
      <xdr:rowOff>137587</xdr:rowOff>
    </xdr:to>
    <xdr:cxnSp macro="">
      <xdr:nvCxnSpPr>
        <xdr:cNvPr id="17" name="Connecteur droit 16"/>
        <xdr:cNvCxnSpPr/>
      </xdr:nvCxnSpPr>
      <xdr:spPr>
        <a:xfrm flipH="1">
          <a:off x="8319558" y="148167"/>
          <a:ext cx="1" cy="103717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</xdr:colOff>
      <xdr:row>0</xdr:row>
      <xdr:rowOff>148168</xdr:rowOff>
    </xdr:from>
    <xdr:to>
      <xdr:col>11</xdr:col>
      <xdr:colOff>4</xdr:colOff>
      <xdr:row>5</xdr:row>
      <xdr:rowOff>137588</xdr:rowOff>
    </xdr:to>
    <xdr:cxnSp macro="">
      <xdr:nvCxnSpPr>
        <xdr:cNvPr id="18" name="Connecteur droit 17"/>
        <xdr:cNvCxnSpPr/>
      </xdr:nvCxnSpPr>
      <xdr:spPr>
        <a:xfrm flipH="1">
          <a:off x="8467728" y="148168"/>
          <a:ext cx="1" cy="103717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127000</xdr:colOff>
      <xdr:row>1</xdr:row>
      <xdr:rowOff>137586</xdr:rowOff>
    </xdr:from>
    <xdr:to>
      <xdr:col>11</xdr:col>
      <xdr:colOff>296333</xdr:colOff>
      <xdr:row>3</xdr:row>
      <xdr:rowOff>84669</xdr:rowOff>
    </xdr:to>
    <xdr:sp macro="" textlink="">
      <xdr:nvSpPr>
        <xdr:cNvPr id="19" name="Flèche courbée vers la gauche 18"/>
        <xdr:cNvSpPr/>
      </xdr:nvSpPr>
      <xdr:spPr>
        <a:xfrm flipV="1">
          <a:off x="8594725" y="347136"/>
          <a:ext cx="169333" cy="366183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328081</xdr:colOff>
      <xdr:row>1</xdr:row>
      <xdr:rowOff>148170</xdr:rowOff>
    </xdr:from>
    <xdr:to>
      <xdr:col>10</xdr:col>
      <xdr:colOff>497414</xdr:colOff>
      <xdr:row>3</xdr:row>
      <xdr:rowOff>84669</xdr:rowOff>
    </xdr:to>
    <xdr:sp macro="" textlink="">
      <xdr:nvSpPr>
        <xdr:cNvPr id="20" name="Flèche courbée vers la gauche 19"/>
        <xdr:cNvSpPr/>
      </xdr:nvSpPr>
      <xdr:spPr>
        <a:xfrm flipH="1">
          <a:off x="8033806" y="357720"/>
          <a:ext cx="169333" cy="355599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751417</xdr:colOff>
      <xdr:row>5</xdr:row>
      <xdr:rowOff>169333</xdr:rowOff>
    </xdr:from>
    <xdr:to>
      <xdr:col>14</xdr:col>
      <xdr:colOff>157505</xdr:colOff>
      <xdr:row>7</xdr:row>
      <xdr:rowOff>47622</xdr:rowOff>
    </xdr:to>
    <xdr:pic>
      <xdr:nvPicPr>
        <xdr:cNvPr id="21" name="Picture 343" descr="Cofiroute_4c copie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1142" y="1217083"/>
          <a:ext cx="930088" cy="297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645583</xdr:colOff>
      <xdr:row>13</xdr:row>
      <xdr:rowOff>158751</xdr:rowOff>
    </xdr:from>
    <xdr:to>
      <xdr:col>11</xdr:col>
      <xdr:colOff>571500</xdr:colOff>
      <xdr:row>14</xdr:row>
      <xdr:rowOff>190503</xdr:rowOff>
    </xdr:to>
    <xdr:cxnSp macro="">
      <xdr:nvCxnSpPr>
        <xdr:cNvPr id="22" name="Connecteur droit 21"/>
        <xdr:cNvCxnSpPr/>
      </xdr:nvCxnSpPr>
      <xdr:spPr>
        <a:xfrm flipV="1">
          <a:off x="8351308" y="2882901"/>
          <a:ext cx="687917" cy="241302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264583</xdr:colOff>
      <xdr:row>19</xdr:row>
      <xdr:rowOff>148169</xdr:rowOff>
    </xdr:from>
    <xdr:to>
      <xdr:col>12</xdr:col>
      <xdr:colOff>190500</xdr:colOff>
      <xdr:row>20</xdr:row>
      <xdr:rowOff>179920</xdr:rowOff>
    </xdr:to>
    <xdr:cxnSp macro="">
      <xdr:nvCxnSpPr>
        <xdr:cNvPr id="23" name="Connecteur droit 22"/>
        <xdr:cNvCxnSpPr/>
      </xdr:nvCxnSpPr>
      <xdr:spPr>
        <a:xfrm flipV="1">
          <a:off x="8732308" y="4129619"/>
          <a:ext cx="687917" cy="241301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152971</xdr:colOff>
      <xdr:row>22</xdr:row>
      <xdr:rowOff>189014</xdr:rowOff>
    </xdr:from>
    <xdr:to>
      <xdr:col>12</xdr:col>
      <xdr:colOff>332563</xdr:colOff>
      <xdr:row>24</xdr:row>
      <xdr:rowOff>102338</xdr:rowOff>
    </xdr:to>
    <xdr:sp macro="" textlink="">
      <xdr:nvSpPr>
        <xdr:cNvPr id="24" name="Flèche courbée vers la gauche 23"/>
        <xdr:cNvSpPr/>
      </xdr:nvSpPr>
      <xdr:spPr>
        <a:xfrm rot="20501984" flipV="1">
          <a:off x="9382696" y="4799114"/>
          <a:ext cx="179592" cy="332424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440496</xdr:colOff>
      <xdr:row>23</xdr:row>
      <xdr:rowOff>153570</xdr:rowOff>
    </xdr:from>
    <xdr:to>
      <xdr:col>11</xdr:col>
      <xdr:colOff>594698</xdr:colOff>
      <xdr:row>25</xdr:row>
      <xdr:rowOff>55398</xdr:rowOff>
    </xdr:to>
    <xdr:sp macro="" textlink="">
      <xdr:nvSpPr>
        <xdr:cNvPr id="25" name="Flèche courbée vers la gauche 24"/>
        <xdr:cNvSpPr/>
      </xdr:nvSpPr>
      <xdr:spPr>
        <a:xfrm rot="20501984" flipH="1">
          <a:off x="8908221" y="4973220"/>
          <a:ext cx="154202" cy="320928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349251</xdr:colOff>
      <xdr:row>10</xdr:row>
      <xdr:rowOff>1</xdr:rowOff>
    </xdr:from>
    <xdr:to>
      <xdr:col>11</xdr:col>
      <xdr:colOff>740834</xdr:colOff>
      <xdr:row>10</xdr:row>
      <xdr:rowOff>1</xdr:rowOff>
    </xdr:to>
    <xdr:cxnSp macro="">
      <xdr:nvCxnSpPr>
        <xdr:cNvPr id="26" name="Connecteur droit avec flèche 25"/>
        <xdr:cNvCxnSpPr/>
      </xdr:nvCxnSpPr>
      <xdr:spPr>
        <a:xfrm>
          <a:off x="8816976" y="2095501"/>
          <a:ext cx="391583" cy="0"/>
        </a:xfrm>
        <a:prstGeom prst="straightConnector1">
          <a:avLst/>
        </a:prstGeom>
        <a:ln w="19050">
          <a:solidFill>
            <a:srgbClr val="C0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634995</xdr:colOff>
      <xdr:row>19</xdr:row>
      <xdr:rowOff>21165</xdr:rowOff>
    </xdr:from>
    <xdr:to>
      <xdr:col>7</xdr:col>
      <xdr:colOff>190500</xdr:colOff>
      <xdr:row>21</xdr:row>
      <xdr:rowOff>137583</xdr:rowOff>
    </xdr:to>
    <xdr:cxnSp macro="">
      <xdr:nvCxnSpPr>
        <xdr:cNvPr id="27" name="Connecteur droit 26"/>
        <xdr:cNvCxnSpPr/>
      </xdr:nvCxnSpPr>
      <xdr:spPr>
        <a:xfrm>
          <a:off x="5292720" y="4002615"/>
          <a:ext cx="317505" cy="535518"/>
        </a:xfrm>
        <a:prstGeom prst="line">
          <a:avLst/>
        </a:prstGeom>
        <a:ln w="25400"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177677</xdr:colOff>
      <xdr:row>18</xdr:row>
      <xdr:rowOff>20751</xdr:rowOff>
    </xdr:from>
    <xdr:to>
      <xdr:col>8</xdr:col>
      <xdr:colOff>472252</xdr:colOff>
      <xdr:row>18</xdr:row>
      <xdr:rowOff>168945</xdr:rowOff>
    </xdr:to>
    <xdr:sp macro="" textlink="">
      <xdr:nvSpPr>
        <xdr:cNvPr id="28" name="Flèche courbée vers la gauche 27"/>
        <xdr:cNvSpPr/>
      </xdr:nvSpPr>
      <xdr:spPr>
        <a:xfrm rot="3140018" flipV="1">
          <a:off x="6432593" y="3719460"/>
          <a:ext cx="148194" cy="294575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242297</xdr:colOff>
      <xdr:row>21</xdr:row>
      <xdr:rowOff>25923</xdr:rowOff>
    </xdr:from>
    <xdr:to>
      <xdr:col>7</xdr:col>
      <xdr:colOff>122368</xdr:colOff>
      <xdr:row>24</xdr:row>
      <xdr:rowOff>73099</xdr:rowOff>
    </xdr:to>
    <xdr:cxnSp macro="">
      <xdr:nvCxnSpPr>
        <xdr:cNvPr id="29" name="Connecteur droit 28"/>
        <xdr:cNvCxnSpPr/>
      </xdr:nvCxnSpPr>
      <xdr:spPr>
        <a:xfrm rot="21083479" flipH="1">
          <a:off x="4138022" y="4426473"/>
          <a:ext cx="1404071" cy="675826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159416</xdr:colOff>
      <xdr:row>20</xdr:row>
      <xdr:rowOff>111325</xdr:rowOff>
    </xdr:from>
    <xdr:to>
      <xdr:col>7</xdr:col>
      <xdr:colOff>39487</xdr:colOff>
      <xdr:row>23</xdr:row>
      <xdr:rowOff>147919</xdr:rowOff>
    </xdr:to>
    <xdr:cxnSp macro="">
      <xdr:nvCxnSpPr>
        <xdr:cNvPr id="30" name="Connecteur droit 29"/>
        <xdr:cNvCxnSpPr/>
      </xdr:nvCxnSpPr>
      <xdr:spPr>
        <a:xfrm rot="21083479" flipH="1">
          <a:off x="4055141" y="4302325"/>
          <a:ext cx="1404071" cy="665244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672334</xdr:colOff>
      <xdr:row>15</xdr:row>
      <xdr:rowOff>201018</xdr:rowOff>
    </xdr:from>
    <xdr:to>
      <xdr:col>8</xdr:col>
      <xdr:colOff>207399</xdr:colOff>
      <xdr:row>16</xdr:row>
      <xdr:rowOff>140263</xdr:rowOff>
    </xdr:to>
    <xdr:sp macro="" textlink="">
      <xdr:nvSpPr>
        <xdr:cNvPr id="31" name="Flèche courbée vers la gauche 30"/>
        <xdr:cNvSpPr/>
      </xdr:nvSpPr>
      <xdr:spPr>
        <a:xfrm rot="3235048" flipH="1" flipV="1">
          <a:off x="6166194" y="3270133"/>
          <a:ext cx="148795" cy="297065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444499</xdr:colOff>
      <xdr:row>14</xdr:row>
      <xdr:rowOff>179916</xdr:rowOff>
    </xdr:from>
    <xdr:to>
      <xdr:col>9</xdr:col>
      <xdr:colOff>4</xdr:colOff>
      <xdr:row>17</xdr:row>
      <xdr:rowOff>116418</xdr:rowOff>
    </xdr:to>
    <xdr:cxnSp macro="">
      <xdr:nvCxnSpPr>
        <xdr:cNvPr id="32" name="Connecteur droit 31"/>
        <xdr:cNvCxnSpPr/>
      </xdr:nvCxnSpPr>
      <xdr:spPr>
        <a:xfrm>
          <a:off x="6626224" y="3113616"/>
          <a:ext cx="317505" cy="565152"/>
        </a:xfrm>
        <a:prstGeom prst="line">
          <a:avLst/>
        </a:prstGeom>
        <a:ln w="25400"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105833</xdr:colOff>
      <xdr:row>23</xdr:row>
      <xdr:rowOff>84667</xdr:rowOff>
    </xdr:from>
    <xdr:to>
      <xdr:col>5</xdr:col>
      <xdr:colOff>423338</xdr:colOff>
      <xdr:row>26</xdr:row>
      <xdr:rowOff>10585</xdr:rowOff>
    </xdr:to>
    <xdr:cxnSp macro="">
      <xdr:nvCxnSpPr>
        <xdr:cNvPr id="33" name="Connecteur droit 32"/>
        <xdr:cNvCxnSpPr/>
      </xdr:nvCxnSpPr>
      <xdr:spPr>
        <a:xfrm>
          <a:off x="4001558" y="4904317"/>
          <a:ext cx="317505" cy="554568"/>
        </a:xfrm>
        <a:prstGeom prst="line">
          <a:avLst/>
        </a:prstGeom>
        <a:ln w="25400"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454098</xdr:colOff>
      <xdr:row>25</xdr:row>
      <xdr:rowOff>91210</xdr:rowOff>
    </xdr:from>
    <xdr:to>
      <xdr:col>5</xdr:col>
      <xdr:colOff>334169</xdr:colOff>
      <xdr:row>28</xdr:row>
      <xdr:rowOff>136591</xdr:rowOff>
    </xdr:to>
    <xdr:cxnSp macro="">
      <xdr:nvCxnSpPr>
        <xdr:cNvPr id="34" name="Connecteur droit 33"/>
        <xdr:cNvCxnSpPr/>
      </xdr:nvCxnSpPr>
      <xdr:spPr>
        <a:xfrm rot="21083479" flipH="1">
          <a:off x="2825823" y="5329960"/>
          <a:ext cx="1404071" cy="674031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370949</xdr:colOff>
      <xdr:row>24</xdr:row>
      <xdr:rowOff>174836</xdr:rowOff>
    </xdr:from>
    <xdr:to>
      <xdr:col>5</xdr:col>
      <xdr:colOff>251020</xdr:colOff>
      <xdr:row>28</xdr:row>
      <xdr:rowOff>8551</xdr:rowOff>
    </xdr:to>
    <xdr:cxnSp macro="">
      <xdr:nvCxnSpPr>
        <xdr:cNvPr id="35" name="Connecteur droit 34"/>
        <xdr:cNvCxnSpPr/>
      </xdr:nvCxnSpPr>
      <xdr:spPr>
        <a:xfrm rot="21083479" flipH="1">
          <a:off x="2742674" y="5204036"/>
          <a:ext cx="1404071" cy="671915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254000</xdr:colOff>
      <xdr:row>27</xdr:row>
      <xdr:rowOff>31750</xdr:rowOff>
    </xdr:from>
    <xdr:to>
      <xdr:col>3</xdr:col>
      <xdr:colOff>719667</xdr:colOff>
      <xdr:row>30</xdr:row>
      <xdr:rowOff>169333</xdr:rowOff>
    </xdr:to>
    <xdr:cxnSp macro="">
      <xdr:nvCxnSpPr>
        <xdr:cNvPr id="36" name="Connecteur droit 35"/>
        <xdr:cNvCxnSpPr/>
      </xdr:nvCxnSpPr>
      <xdr:spPr>
        <a:xfrm>
          <a:off x="2625725" y="5689600"/>
          <a:ext cx="465667" cy="766233"/>
        </a:xfrm>
        <a:prstGeom prst="line">
          <a:avLst/>
        </a:prstGeom>
        <a:ln w="25400"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560916</xdr:colOff>
      <xdr:row>24</xdr:row>
      <xdr:rowOff>74083</xdr:rowOff>
    </xdr:from>
    <xdr:to>
      <xdr:col>6</xdr:col>
      <xdr:colOff>93491</xdr:colOff>
      <xdr:row>25</xdr:row>
      <xdr:rowOff>21194</xdr:rowOff>
    </xdr:to>
    <xdr:sp macro="" textlink="">
      <xdr:nvSpPr>
        <xdr:cNvPr id="37" name="Flèche courbée vers la gauche 36"/>
        <xdr:cNvSpPr/>
      </xdr:nvSpPr>
      <xdr:spPr>
        <a:xfrm rot="3140018" flipV="1">
          <a:off x="4525598" y="5034326"/>
          <a:ext cx="156661" cy="294575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254000</xdr:colOff>
      <xdr:row>22</xdr:row>
      <xdr:rowOff>42334</xdr:rowOff>
    </xdr:from>
    <xdr:to>
      <xdr:col>5</xdr:col>
      <xdr:colOff>551065</xdr:colOff>
      <xdr:row>22</xdr:row>
      <xdr:rowOff>182662</xdr:rowOff>
    </xdr:to>
    <xdr:sp macro="" textlink="">
      <xdr:nvSpPr>
        <xdr:cNvPr id="38" name="Flèche courbée vers la gauche 37"/>
        <xdr:cNvSpPr/>
      </xdr:nvSpPr>
      <xdr:spPr>
        <a:xfrm rot="3235048" flipH="1" flipV="1">
          <a:off x="4228094" y="4574065"/>
          <a:ext cx="140328" cy="297065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582080</xdr:colOff>
      <xdr:row>31</xdr:row>
      <xdr:rowOff>158753</xdr:rowOff>
    </xdr:from>
    <xdr:to>
      <xdr:col>2</xdr:col>
      <xdr:colOff>158746</xdr:colOff>
      <xdr:row>34</xdr:row>
      <xdr:rowOff>63504</xdr:rowOff>
    </xdr:to>
    <xdr:cxnSp macro="">
      <xdr:nvCxnSpPr>
        <xdr:cNvPr id="41" name="Connecteur droit 40"/>
        <xdr:cNvCxnSpPr/>
      </xdr:nvCxnSpPr>
      <xdr:spPr>
        <a:xfrm>
          <a:off x="1312330" y="6720420"/>
          <a:ext cx="338666" cy="539751"/>
        </a:xfrm>
        <a:prstGeom prst="line">
          <a:avLst/>
        </a:prstGeom>
        <a:ln w="254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329134</xdr:colOff>
      <xdr:row>21</xdr:row>
      <xdr:rowOff>55956</xdr:rowOff>
    </xdr:from>
    <xdr:to>
      <xdr:col>12</xdr:col>
      <xdr:colOff>462484</xdr:colOff>
      <xdr:row>25</xdr:row>
      <xdr:rowOff>45426</xdr:rowOff>
    </xdr:to>
    <xdr:cxnSp macro="">
      <xdr:nvCxnSpPr>
        <xdr:cNvPr id="42" name="Connecteur droit 41"/>
        <xdr:cNvCxnSpPr/>
      </xdr:nvCxnSpPr>
      <xdr:spPr>
        <a:xfrm rot="18023928" flipH="1">
          <a:off x="8830699" y="4422666"/>
          <a:ext cx="827670" cy="89535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178994</xdr:colOff>
      <xdr:row>21</xdr:row>
      <xdr:rowOff>102477</xdr:rowOff>
    </xdr:from>
    <xdr:to>
      <xdr:col>12</xdr:col>
      <xdr:colOff>312344</xdr:colOff>
      <xdr:row>25</xdr:row>
      <xdr:rowOff>91947</xdr:rowOff>
    </xdr:to>
    <xdr:cxnSp macro="">
      <xdr:nvCxnSpPr>
        <xdr:cNvPr id="43" name="Connecteur droit 42"/>
        <xdr:cNvCxnSpPr/>
      </xdr:nvCxnSpPr>
      <xdr:spPr>
        <a:xfrm rot="18023928" flipH="1">
          <a:off x="8680559" y="4469187"/>
          <a:ext cx="827670" cy="89535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8797</xdr:colOff>
      <xdr:row>29</xdr:row>
      <xdr:rowOff>147432</xdr:rowOff>
    </xdr:from>
    <xdr:to>
      <xdr:col>3</xdr:col>
      <xdr:colOff>534451</xdr:colOff>
      <xdr:row>32</xdr:row>
      <xdr:rowOff>194608</xdr:rowOff>
    </xdr:to>
    <xdr:cxnSp macro="">
      <xdr:nvCxnSpPr>
        <xdr:cNvPr id="46" name="Connecteur droit 45"/>
        <xdr:cNvCxnSpPr/>
      </xdr:nvCxnSpPr>
      <xdr:spPr>
        <a:xfrm rot="21083479" flipH="1">
          <a:off x="1501047" y="6285765"/>
          <a:ext cx="1404071" cy="682176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687916</xdr:colOff>
      <xdr:row>29</xdr:row>
      <xdr:rowOff>21167</xdr:rowOff>
    </xdr:from>
    <xdr:to>
      <xdr:col>3</xdr:col>
      <xdr:colOff>451570</xdr:colOff>
      <xdr:row>32</xdr:row>
      <xdr:rowOff>57761</xdr:rowOff>
    </xdr:to>
    <xdr:cxnSp macro="">
      <xdr:nvCxnSpPr>
        <xdr:cNvPr id="47" name="Connecteur droit 46"/>
        <xdr:cNvCxnSpPr/>
      </xdr:nvCxnSpPr>
      <xdr:spPr>
        <a:xfrm rot="21083479" flipH="1">
          <a:off x="1418166" y="6159500"/>
          <a:ext cx="1404071" cy="671594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709083</xdr:colOff>
      <xdr:row>16</xdr:row>
      <xdr:rowOff>63501</xdr:rowOff>
    </xdr:from>
    <xdr:to>
      <xdr:col>8</xdr:col>
      <xdr:colOff>589154</xdr:colOff>
      <xdr:row>19</xdr:row>
      <xdr:rowOff>100095</xdr:rowOff>
    </xdr:to>
    <xdr:cxnSp macro="">
      <xdr:nvCxnSpPr>
        <xdr:cNvPr id="48" name="Connecteur droit 47"/>
        <xdr:cNvCxnSpPr/>
      </xdr:nvCxnSpPr>
      <xdr:spPr>
        <a:xfrm rot="21083479" flipH="1">
          <a:off x="5365750" y="3450168"/>
          <a:ext cx="1404071" cy="671594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88480</xdr:colOff>
      <xdr:row>15</xdr:row>
      <xdr:rowOff>160931</xdr:rowOff>
    </xdr:from>
    <xdr:ext cx="508073" cy="830770"/>
    <xdr:pic>
      <xdr:nvPicPr>
        <xdr:cNvPr id="44" name="ImageVL001" descr="http://www.renders-graphiques.fr/image/upload/normal/ford_voiture_5.png" title="imageVL001">
          <a:extLst>
            <a:ext uri="{FF2B5EF4-FFF2-40B4-BE49-F238E27FC236}">
              <a16:creationId xmlns:a16="http://schemas.microsoft.com/office/drawing/2014/main" xmlns="" id="{00000000-0008-0000-1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801179" flipH="1">
          <a:off x="5345799" y="3497279"/>
          <a:ext cx="830770" cy="508073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 w="165100" prst="coolSlant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635000</xdr:colOff>
      <xdr:row>19</xdr:row>
      <xdr:rowOff>10583</xdr:rowOff>
    </xdr:from>
    <xdr:ext cx="508073" cy="830770"/>
    <xdr:pic>
      <xdr:nvPicPr>
        <xdr:cNvPr id="49" name="ImageVL002" descr="http://www.renders-graphiques.fr/image/upload/normal/ford_voiture_5.png" title="imageVL002">
          <a:extLst>
            <a:ext uri="{FF2B5EF4-FFF2-40B4-BE49-F238E27FC236}">
              <a16:creationId xmlns:a16="http://schemas.microsoft.com/office/drawing/2014/main" xmlns="" id="{00000000-0008-0000-1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801179" flipH="1">
          <a:off x="4368319" y="4193598"/>
          <a:ext cx="830770" cy="508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10583</xdr:colOff>
      <xdr:row>23</xdr:row>
      <xdr:rowOff>137584</xdr:rowOff>
    </xdr:from>
    <xdr:ext cx="508073" cy="830770"/>
    <xdr:pic>
      <xdr:nvPicPr>
        <xdr:cNvPr id="50" name="ImageVL003" descr="http://www.renders-graphiques.fr/image/upload/normal/ford_voiture_5.png" title="imageVL003">
          <a:extLst>
            <a:ext uri="{FF2B5EF4-FFF2-40B4-BE49-F238E27FC236}">
              <a16:creationId xmlns:a16="http://schemas.microsoft.com/office/drawing/2014/main" xmlns="" id="{00000000-0008-0000-1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801179" flipH="1">
          <a:off x="2981902" y="5167265"/>
          <a:ext cx="830770" cy="508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275166</xdr:colOff>
      <xdr:row>28</xdr:row>
      <xdr:rowOff>0</xdr:rowOff>
    </xdr:from>
    <xdr:ext cx="508073" cy="830770"/>
    <xdr:pic>
      <xdr:nvPicPr>
        <xdr:cNvPr id="51" name="ImageVL004" descr="http://www.renders-graphiques.fr/image/upload/normal/ford_voiture_5.png" title="imageVL004">
          <a:extLst>
            <a:ext uri="{FF2B5EF4-FFF2-40B4-BE49-F238E27FC236}">
              <a16:creationId xmlns:a16="http://schemas.microsoft.com/office/drawing/2014/main" xmlns="" id="{00000000-0008-0000-1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801179" flipH="1">
          <a:off x="1606068" y="6088015"/>
          <a:ext cx="830770" cy="508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GECS%20V2.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gecs%20V2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énari"/>
      <sheetName val="MAGECS"/>
      <sheetName val="Blois"/>
      <sheetName val="Chambray"/>
      <sheetName val="Châtellerault"/>
      <sheetName val="Fontenay"/>
      <sheetName val="Monnaie"/>
      <sheetName val="Orléans"/>
      <sheetName val="Ponthévrard"/>
      <sheetName val="St Romain"/>
      <sheetName val="Vierzon"/>
      <sheetName val="Vivy"/>
      <sheetName val="Bif A10 sens 1 A71"/>
      <sheetName val="Macro"/>
    </sheetNames>
    <sheetDataSet>
      <sheetData sheetId="0">
        <row r="2">
          <cell r="A2">
            <v>1</v>
          </cell>
          <cell r="B2" t="str">
            <v>A10</v>
          </cell>
          <cell r="C2" t="str">
            <v>Sens 1</v>
          </cell>
          <cell r="D2">
            <v>115</v>
          </cell>
          <cell r="E2">
            <v>132</v>
          </cell>
          <cell r="F2" t="str">
            <v>Blois &amp; Orléans</v>
          </cell>
          <cell r="G2" t="str">
            <v>Mer</v>
          </cell>
          <cell r="H2" t="str">
            <v>Meung Sur Loire</v>
          </cell>
          <cell r="I2" t="str">
            <v>Appel CTO - 36010</v>
          </cell>
          <cell r="J2" t="str">
            <v>CORG 45 - 02 38 52 39 04</v>
          </cell>
          <cell r="K2" t="str">
            <v>Centre Orléans 32325</v>
          </cell>
          <cell r="L2" t="str">
            <v>POC</v>
          </cell>
          <cell r="M2" t="str">
            <v>Meung Sur Loire</v>
          </cell>
          <cell r="N2" t="str">
            <v>Orléans Nord</v>
          </cell>
          <cell r="O2" t="str">
            <v>Orléans Centre</v>
          </cell>
          <cell r="P2" t="str">
            <v>Olivet</v>
          </cell>
          <cell r="W2" t="str">
            <v>ASER de Meung Sur Loire</v>
          </cell>
          <cell r="X2" t="str">
            <v>Tph : 02 38 47 07 14</v>
          </cell>
          <cell r="AA2" t="str">
            <v>Bif A10 Sens 1 A71</v>
          </cell>
        </row>
        <row r="3">
          <cell r="A3">
            <v>2</v>
          </cell>
          <cell r="B3" t="str">
            <v>A10</v>
          </cell>
          <cell r="C3" t="str">
            <v>Sens 2</v>
          </cell>
          <cell r="D3">
            <v>132</v>
          </cell>
          <cell r="E3">
            <v>115</v>
          </cell>
          <cell r="F3" t="str">
            <v>Blois</v>
          </cell>
          <cell r="G3" t="str">
            <v>Meung Sur Loire</v>
          </cell>
          <cell r="H3" t="str">
            <v>Mer</v>
          </cell>
          <cell r="I3" t="str">
            <v>Appel CTO - 36010</v>
          </cell>
          <cell r="J3" t="str">
            <v>CORG 45 - 02 38 52 39 04</v>
          </cell>
          <cell r="L3" t="str">
            <v>POC</v>
          </cell>
          <cell r="M3" t="str">
            <v>Mer</v>
          </cell>
          <cell r="N3" t="str">
            <v>Blois</v>
          </cell>
          <cell r="P3" t="str">
            <v>Château Renault</v>
          </cell>
          <cell r="Q3" t="str">
            <v>Barrière de Monnaie</v>
          </cell>
          <cell r="W3" t="str">
            <v>ASER de Beaugency Messas</v>
          </cell>
          <cell r="X3" t="str">
            <v>Tph : 02 38 44 68 60</v>
          </cell>
          <cell r="AF3" t="str">
            <v>Bif A71 Sens 2</v>
          </cell>
        </row>
        <row r="4">
          <cell r="A4">
            <v>3</v>
          </cell>
          <cell r="B4" t="str">
            <v>A10</v>
          </cell>
          <cell r="C4" t="str">
            <v>Sens 1</v>
          </cell>
          <cell r="D4">
            <v>132</v>
          </cell>
          <cell r="E4">
            <v>149</v>
          </cell>
          <cell r="F4" t="str">
            <v>Blois &amp; Orléans</v>
          </cell>
          <cell r="G4" t="str">
            <v>Blois</v>
          </cell>
          <cell r="H4" t="str">
            <v>Mer</v>
          </cell>
          <cell r="I4" t="str">
            <v>Appel CTO - 36010</v>
          </cell>
          <cell r="J4" t="str">
            <v>CORG 41 - 02 54 55 14 19  &amp; CORG 45 - 02 38 52 39 04</v>
          </cell>
          <cell r="K4" t="str">
            <v>Centre Orléans 32325</v>
          </cell>
          <cell r="L4" t="str">
            <v>POC</v>
          </cell>
          <cell r="M4" t="str">
            <v>Mer</v>
          </cell>
          <cell r="N4" t="str">
            <v>Meung Sur Loire</v>
          </cell>
          <cell r="P4" t="str">
            <v>Orléans Centre</v>
          </cell>
          <cell r="Q4" t="str">
            <v>Orléans Nord</v>
          </cell>
          <cell r="W4" t="str">
            <v>ASER de Meung Sur Loire</v>
          </cell>
          <cell r="X4" t="str">
            <v>Tph : 02 38 47 07 14</v>
          </cell>
          <cell r="Y4" t="str">
            <v>ASER Blois Villerbon</v>
          </cell>
          <cell r="Z4" t="str">
            <v>Tph : 02 54 46 82 83</v>
          </cell>
          <cell r="AF4" t="str">
            <v>Bif A71 Sens 1</v>
          </cell>
        </row>
        <row r="5">
          <cell r="A5">
            <v>4</v>
          </cell>
          <cell r="B5" t="str">
            <v>A10</v>
          </cell>
          <cell r="C5" t="str">
            <v>Sens 2</v>
          </cell>
          <cell r="D5">
            <v>149</v>
          </cell>
          <cell r="E5">
            <v>132</v>
          </cell>
          <cell r="F5" t="str">
            <v>Blois</v>
          </cell>
          <cell r="G5" t="str">
            <v>Mer</v>
          </cell>
          <cell r="H5" t="str">
            <v>Blois</v>
          </cell>
          <cell r="I5" t="str">
            <v>Appel CTO - 36010</v>
          </cell>
          <cell r="J5" t="str">
            <v>CORG 41 - 02 54 55 14 19  &amp; CORG 45 - 02 38 52 39 04</v>
          </cell>
          <cell r="L5" t="str">
            <v>POC</v>
          </cell>
          <cell r="M5" t="str">
            <v>Blois</v>
          </cell>
          <cell r="N5" t="str">
            <v>Château Renault</v>
          </cell>
          <cell r="P5" t="str">
            <v>Barrière de Monnaie</v>
          </cell>
          <cell r="W5" t="str">
            <v>ASER Blois Ménars</v>
          </cell>
          <cell r="X5" t="str">
            <v>Tph : 02 54 46 82 37</v>
          </cell>
          <cell r="AF5" t="str">
            <v>Bif A85 Sens 2 A71</v>
          </cell>
        </row>
        <row r="6">
          <cell r="A6">
            <v>5</v>
          </cell>
          <cell r="B6" t="str">
            <v>A10</v>
          </cell>
          <cell r="C6" t="str">
            <v>Sens 1</v>
          </cell>
          <cell r="D6">
            <v>149</v>
          </cell>
          <cell r="E6">
            <v>178</v>
          </cell>
          <cell r="F6" t="str">
            <v>Blois</v>
          </cell>
          <cell r="G6" t="str">
            <v>Château Renault</v>
          </cell>
          <cell r="H6" t="str">
            <v>Blois</v>
          </cell>
          <cell r="I6" t="str">
            <v>Appel CTO - 36010</v>
          </cell>
          <cell r="J6" t="str">
            <v>CORG 41 - 02 54 55 14 19  &amp; CORG 45 - 02 38 52 38 17</v>
          </cell>
          <cell r="L6" t="str">
            <v>POC</v>
          </cell>
          <cell r="M6" t="str">
            <v>Blois</v>
          </cell>
          <cell r="N6" t="str">
            <v>Mer</v>
          </cell>
          <cell r="P6" t="str">
            <v>Meung Sur Loire</v>
          </cell>
          <cell r="W6" t="str">
            <v>ASER de Meung Sur Loire</v>
          </cell>
          <cell r="X6" t="str">
            <v>Tph : 02 38 47 07 14</v>
          </cell>
          <cell r="Y6" t="str">
            <v>ASER Blois Villerbon</v>
          </cell>
          <cell r="Z6" t="str">
            <v>Tph : 02 54 46 82 83</v>
          </cell>
          <cell r="AF6" t="str">
            <v>Bif A85 Sens 1 A10</v>
          </cell>
        </row>
        <row r="7">
          <cell r="A7">
            <v>6</v>
          </cell>
          <cell r="B7" t="str">
            <v>A10</v>
          </cell>
          <cell r="C7" t="str">
            <v>Sens 2</v>
          </cell>
          <cell r="D7">
            <v>178</v>
          </cell>
          <cell r="E7">
            <v>149</v>
          </cell>
          <cell r="F7" t="str">
            <v>Blois</v>
          </cell>
          <cell r="G7" t="str">
            <v>Blois</v>
          </cell>
          <cell r="H7" t="str">
            <v>Château Renault</v>
          </cell>
          <cell r="I7" t="str">
            <v>Appel CTO - 36010</v>
          </cell>
          <cell r="J7" t="str">
            <v>CORG 37 - 02 47 31 37 41 &amp; CORG 41 - 02 54 55 14 19</v>
          </cell>
          <cell r="L7" t="str">
            <v>POC</v>
          </cell>
          <cell r="M7" t="str">
            <v>Château Renault</v>
          </cell>
          <cell r="P7" t="str">
            <v>Barrière de Monnaie</v>
          </cell>
          <cell r="AF7" t="str">
            <v>Bif A85 Sens 2 A10</v>
          </cell>
        </row>
        <row r="8">
          <cell r="A8">
            <v>7</v>
          </cell>
          <cell r="B8" t="str">
            <v>A10</v>
          </cell>
          <cell r="C8" t="str">
            <v>Sens 1</v>
          </cell>
          <cell r="D8">
            <v>178</v>
          </cell>
          <cell r="E8">
            <v>192</v>
          </cell>
          <cell r="F8" t="str">
            <v>Monnaie &amp; Blois</v>
          </cell>
          <cell r="G8" t="str">
            <v>Barrière de Monnaie</v>
          </cell>
          <cell r="H8" t="str">
            <v>Château Renault</v>
          </cell>
          <cell r="I8" t="str">
            <v>Appel CTO - 36010</v>
          </cell>
          <cell r="J8" t="str">
            <v>CORG 37 - 02 47 31 37 41 &amp; CORG 41 - 02 54 55 14 19</v>
          </cell>
          <cell r="L8" t="str">
            <v>POC</v>
          </cell>
          <cell r="M8" t="str">
            <v>Château Renault</v>
          </cell>
          <cell r="N8" t="str">
            <v>Blois</v>
          </cell>
          <cell r="P8" t="str">
            <v>Mer</v>
          </cell>
          <cell r="Q8" t="str">
            <v>Meung Sur Loire</v>
          </cell>
          <cell r="W8" t="str">
            <v>ASER Blois Villerbon</v>
          </cell>
          <cell r="X8" t="str">
            <v>Tph : 02 54 46 82 83</v>
          </cell>
          <cell r="Y8" t="str">
            <v>ASER de Meung Sur Loire</v>
          </cell>
          <cell r="Z8" t="str">
            <v>Tph : 02 38 47 07 14</v>
          </cell>
          <cell r="AF8" t="str">
            <v>Bif A10 Sens 1 A85</v>
          </cell>
        </row>
        <row r="9">
          <cell r="A9">
            <v>8</v>
          </cell>
          <cell r="B9" t="str">
            <v>A10</v>
          </cell>
          <cell r="C9" t="str">
            <v>Sens 2</v>
          </cell>
          <cell r="D9">
            <v>192</v>
          </cell>
          <cell r="E9">
            <v>178</v>
          </cell>
          <cell r="F9" t="str">
            <v>Blois &amp; Monnaie</v>
          </cell>
          <cell r="G9" t="str">
            <v>Château Renault</v>
          </cell>
          <cell r="H9" t="str">
            <v>Barrière de Monnaie</v>
          </cell>
          <cell r="I9" t="str">
            <v>Appel CTO - 36010</v>
          </cell>
          <cell r="J9" t="str">
            <v xml:space="preserve">CORG 37 - 02 47 31 37 41 </v>
          </cell>
          <cell r="L9" t="str">
            <v>POC</v>
          </cell>
          <cell r="M9" t="str">
            <v>Barrière de Monnaie</v>
          </cell>
          <cell r="AA9" t="str">
            <v>Bif A10 Sens 2 A28</v>
          </cell>
          <cell r="AF9" t="str">
            <v>Bif A10 Sens 2 A85</v>
          </cell>
        </row>
        <row r="10">
          <cell r="A10">
            <v>9</v>
          </cell>
          <cell r="B10" t="str">
            <v>A10</v>
          </cell>
          <cell r="C10" t="str">
            <v>Sens 1</v>
          </cell>
          <cell r="D10">
            <v>192</v>
          </cell>
          <cell r="E10">
            <v>197</v>
          </cell>
          <cell r="F10" t="str">
            <v>Monnaie</v>
          </cell>
          <cell r="G10" t="str">
            <v>Echangeur de Parçay Meslay A10 / A28</v>
          </cell>
          <cell r="H10" t="str">
            <v>Barrière de Monnaie</v>
          </cell>
          <cell r="I10" t="str">
            <v>Appel CTO - 36010</v>
          </cell>
          <cell r="J10" t="str">
            <v xml:space="preserve">CORG 37 - 02 47 31 37 41 </v>
          </cell>
          <cell r="L10" t="str">
            <v>POC</v>
          </cell>
          <cell r="M10" t="str">
            <v>Barrière de Monnaie</v>
          </cell>
          <cell r="AF10" t="str">
            <v>Bif A85 Sens 1</v>
          </cell>
        </row>
        <row r="11">
          <cell r="A11">
            <v>10</v>
          </cell>
          <cell r="B11" t="str">
            <v>A10</v>
          </cell>
          <cell r="C11" t="str">
            <v>Sens 2</v>
          </cell>
          <cell r="D11">
            <v>197</v>
          </cell>
          <cell r="E11">
            <v>192</v>
          </cell>
          <cell r="F11" t="str">
            <v>Monnaie</v>
          </cell>
          <cell r="G11" t="str">
            <v>Barrière de Monnaie</v>
          </cell>
          <cell r="H11" t="str">
            <v>Echangeur de Parçay Meslay A10 / A28</v>
          </cell>
          <cell r="I11" t="str">
            <v>Appel CTO - 36010</v>
          </cell>
          <cell r="J11" t="str">
            <v>CORG 37 - 02 47 31 37 41</v>
          </cell>
          <cell r="K11" t="str">
            <v>Attention Système Ouvert - Tours Nord ==&gt; Vouvray ==&gt; Tours Centre Etc . ……</v>
          </cell>
          <cell r="L11" t="str">
            <v>POC</v>
          </cell>
          <cell r="M11" t="str">
            <v>Neuillé Pont Pierre</v>
          </cell>
          <cell r="P11" t="str">
            <v>Barrière de St Christophe</v>
          </cell>
          <cell r="S11" t="str">
            <v>Tours Nord</v>
          </cell>
          <cell r="W11" t="str">
            <v>ASER Tours Val de Loire</v>
          </cell>
          <cell r="X11" t="str">
            <v>Tph : 02 47 62 81 08</v>
          </cell>
          <cell r="AA11" t="str">
            <v>Bif A10 Sens 2 A28</v>
          </cell>
          <cell r="AC11" t="str">
            <v>n°02</v>
          </cell>
          <cell r="AF11" t="str">
            <v>Bif A85 Sens 2</v>
          </cell>
        </row>
        <row r="12">
          <cell r="A12">
            <v>11</v>
          </cell>
          <cell r="B12" t="str">
            <v>A10</v>
          </cell>
          <cell r="C12" t="str">
            <v>Sens 1</v>
          </cell>
          <cell r="D12">
            <v>197</v>
          </cell>
          <cell r="E12">
            <v>200</v>
          </cell>
          <cell r="F12" t="str">
            <v>Monnaie</v>
          </cell>
          <cell r="G12" t="str">
            <v>Echangeur de Parçay Meslay A10 / A28</v>
          </cell>
          <cell r="H12" t="str">
            <v>Tours Nord</v>
          </cell>
          <cell r="I12" t="str">
            <v>Appel CTO - 36010</v>
          </cell>
          <cell r="J12" t="str">
            <v>CORG 37 - 02 47 31 37 41</v>
          </cell>
          <cell r="L12" t="str">
            <v>POC</v>
          </cell>
          <cell r="M12" t="str">
            <v>Neuillé Pont Pierre</v>
          </cell>
          <cell r="N12" t="str">
            <v>Barrière de Monnaie</v>
          </cell>
          <cell r="P12" t="str">
            <v>Barrière de St Christophe</v>
          </cell>
          <cell r="W12" t="str">
            <v>ASER Tours La Longue Vue</v>
          </cell>
          <cell r="X12" t="str">
            <v>Tph : 02 47 56 14 51</v>
          </cell>
          <cell r="AA12" t="str">
            <v>Bif A10 Sens 1 A28</v>
          </cell>
          <cell r="AC12" t="str">
            <v>n°01</v>
          </cell>
          <cell r="AF12" t="str">
            <v>Bif A28 Sens 1 A10</v>
          </cell>
        </row>
        <row r="13">
          <cell r="A13">
            <v>12</v>
          </cell>
          <cell r="B13" t="str">
            <v>A10</v>
          </cell>
          <cell r="C13" t="str">
            <v>Sens 2</v>
          </cell>
          <cell r="D13">
            <v>200</v>
          </cell>
          <cell r="E13">
            <v>197</v>
          </cell>
          <cell r="F13" t="str">
            <v>Monnaie</v>
          </cell>
          <cell r="G13" t="str">
            <v>Tours Nord</v>
          </cell>
          <cell r="H13" t="str">
            <v>Echangeur de Parçay Meslay A10 / A28</v>
          </cell>
          <cell r="I13" t="str">
            <v>Appel CTO - 36010</v>
          </cell>
          <cell r="J13" t="str">
            <v>CORG 37 - 02 47 31 37 41</v>
          </cell>
          <cell r="K13" t="str">
            <v>Attention Système Ouvert - Tours Nord ==&gt; Vouvray ==&gt; Tours Centre Etc . - Caméra DAI C01 - C03 - C05</v>
          </cell>
          <cell r="L13" t="str">
            <v>POC</v>
          </cell>
          <cell r="S13" t="str">
            <v>Tours Nord</v>
          </cell>
          <cell r="T13" t="str">
            <v>Ste Radegonde</v>
          </cell>
          <cell r="U13" t="str">
            <v>Tours Centre</v>
          </cell>
          <cell r="V13" t="str">
            <v>St Avertin</v>
          </cell>
          <cell r="AF13" t="str">
            <v>Bif A10 Sens 2 A28</v>
          </cell>
        </row>
        <row r="14">
          <cell r="A14">
            <v>13</v>
          </cell>
          <cell r="B14" t="str">
            <v>A10</v>
          </cell>
          <cell r="C14" t="str">
            <v>Sens 1</v>
          </cell>
          <cell r="D14">
            <v>200</v>
          </cell>
          <cell r="E14">
            <v>205</v>
          </cell>
          <cell r="F14" t="str">
            <v>Chambray &amp; Monnaie</v>
          </cell>
          <cell r="G14" t="str">
            <v>Tours Nord</v>
          </cell>
          <cell r="H14" t="str">
            <v>Ste Radegonde (Vouvray)</v>
          </cell>
          <cell r="I14" t="str">
            <v>Appel CTO - 36010</v>
          </cell>
          <cell r="J14" t="str">
            <v>CORG 37 - 02 47 31 37 41</v>
          </cell>
          <cell r="K14" t="str">
            <v>Caméra DAI</v>
          </cell>
          <cell r="L14" t="str">
            <v>POC</v>
          </cell>
          <cell r="M14" t="str">
            <v>Tours Nord</v>
          </cell>
          <cell r="P14" t="str">
            <v>Barrière de Monnaie</v>
          </cell>
          <cell r="Q14" t="str">
            <v>Neuillé Pont Pierre</v>
          </cell>
          <cell r="AA14" t="str">
            <v>Bif A10 Sens 1 A28</v>
          </cell>
          <cell r="AC14" t="str">
            <v>n°01</v>
          </cell>
          <cell r="AF14" t="str">
            <v>Bif A10 Sens 1 A28</v>
          </cell>
        </row>
        <row r="15">
          <cell r="A15">
            <v>14</v>
          </cell>
          <cell r="B15" t="str">
            <v>A10</v>
          </cell>
          <cell r="C15" t="str">
            <v>Sens 2</v>
          </cell>
          <cell r="D15">
            <v>205</v>
          </cell>
          <cell r="E15">
            <v>200</v>
          </cell>
          <cell r="F15" t="str">
            <v>Monnaie &amp; Chambray</v>
          </cell>
          <cell r="G15" t="str">
            <v>Ste Radegonde (Vouvray)</v>
          </cell>
          <cell r="H15" t="str">
            <v>Tours Nord</v>
          </cell>
          <cell r="I15" t="str">
            <v>Appel CTO - 36010</v>
          </cell>
          <cell r="J15" t="str">
            <v>CORG 37 - 02 47 31 37 41</v>
          </cell>
          <cell r="K15" t="str">
            <v>Caméra DAI + Caméra Péage Tours Nord - Attention Système Ouvert</v>
          </cell>
          <cell r="L15" t="str">
            <v>POC</v>
          </cell>
          <cell r="M15" t="str">
            <v>Chambray</v>
          </cell>
          <cell r="S15" t="str">
            <v>Ste Radegonde</v>
          </cell>
          <cell r="T15" t="str">
            <v>Tours Centre</v>
          </cell>
          <cell r="U15" t="str">
            <v>St Avertin</v>
          </cell>
        </row>
        <row r="16">
          <cell r="A16">
            <v>15</v>
          </cell>
          <cell r="B16" t="str">
            <v>A10</v>
          </cell>
          <cell r="C16" t="str">
            <v>Sens 1</v>
          </cell>
          <cell r="D16">
            <v>205</v>
          </cell>
          <cell r="E16">
            <v>207</v>
          </cell>
          <cell r="F16" t="str">
            <v>Chambray</v>
          </cell>
          <cell r="G16" t="str">
            <v>Ste Radegonde (Vouvray)</v>
          </cell>
          <cell r="H16" t="str">
            <v>Tours Centre</v>
          </cell>
          <cell r="I16" t="str">
            <v>Appel CTO - 36010</v>
          </cell>
          <cell r="J16" t="str">
            <v>CORG 37 - 02 47 31 37 41</v>
          </cell>
          <cell r="K16" t="str">
            <v>Caméra DAI - Attention Système Ouvert</v>
          </cell>
          <cell r="L16" t="str">
            <v>POC</v>
          </cell>
          <cell r="M16" t="str">
            <v>Tours Nord</v>
          </cell>
          <cell r="P16" t="str">
            <v>Neuillé Pont Pierre</v>
          </cell>
          <cell r="Q16" t="str">
            <v>Barrière de monnaie</v>
          </cell>
          <cell r="S16" t="str">
            <v>Ste Radegonde</v>
          </cell>
          <cell r="AA16" t="str">
            <v>Bif A10 Sens 1 A28</v>
          </cell>
          <cell r="AC16" t="str">
            <v>n°01</v>
          </cell>
        </row>
        <row r="17">
          <cell r="A17">
            <v>16</v>
          </cell>
          <cell r="B17" t="str">
            <v>A10</v>
          </cell>
          <cell r="C17" t="str">
            <v>Sens 2</v>
          </cell>
          <cell r="D17">
            <v>207</v>
          </cell>
          <cell r="E17">
            <v>205</v>
          </cell>
          <cell r="F17" t="str">
            <v>Chambray</v>
          </cell>
          <cell r="G17" t="str">
            <v>Tours Centre</v>
          </cell>
          <cell r="H17" t="str">
            <v>Ste Radegonde (Vouvray)</v>
          </cell>
          <cell r="I17" t="str">
            <v>Appel CTO - 36010</v>
          </cell>
          <cell r="J17" t="str">
            <v>CORG 37 - 02 47 31 37 41</v>
          </cell>
          <cell r="K17" t="str">
            <v>Caméra DAI - Attention Système Ouvert</v>
          </cell>
          <cell r="L17" t="str">
            <v>POC</v>
          </cell>
          <cell r="M17" t="str">
            <v>Chambray</v>
          </cell>
          <cell r="N17" t="str">
            <v>La Thibaudière</v>
          </cell>
          <cell r="S17" t="str">
            <v>Tours centre</v>
          </cell>
          <cell r="T17" t="str">
            <v>St Avertin</v>
          </cell>
        </row>
        <row r="18">
          <cell r="A18">
            <v>17</v>
          </cell>
          <cell r="B18" t="str">
            <v>A10</v>
          </cell>
          <cell r="C18" t="str">
            <v>Sens 1</v>
          </cell>
          <cell r="D18">
            <v>207</v>
          </cell>
          <cell r="E18">
            <v>210</v>
          </cell>
          <cell r="F18" t="str">
            <v>Chambray</v>
          </cell>
          <cell r="G18" t="str">
            <v>Tours Centre</v>
          </cell>
          <cell r="H18" t="str">
            <v>St Avertin</v>
          </cell>
          <cell r="I18" t="str">
            <v>Appel CTO - 36010</v>
          </cell>
          <cell r="J18" t="str">
            <v>CORG 37 - 02 47 31 37 41</v>
          </cell>
          <cell r="K18" t="str">
            <v>Caméra DAI - Attention Système Ouvert</v>
          </cell>
          <cell r="L18" t="str">
            <v>POC</v>
          </cell>
          <cell r="M18" t="str">
            <v>Tours Nord</v>
          </cell>
          <cell r="P18" t="str">
            <v>Neuillé Pont Pierre</v>
          </cell>
          <cell r="Q18" t="str">
            <v>Barrière de Monnaie</v>
          </cell>
          <cell r="S18" t="str">
            <v>Tours Centre</v>
          </cell>
          <cell r="T18" t="str">
            <v>Ste Radegonde</v>
          </cell>
          <cell r="AA18" t="str">
            <v>Bif A10 Sens 1 A28</v>
          </cell>
          <cell r="AC18" t="str">
            <v>n°01</v>
          </cell>
        </row>
        <row r="19">
          <cell r="A19">
            <v>18</v>
          </cell>
          <cell r="B19" t="str">
            <v>A10</v>
          </cell>
          <cell r="C19" t="str">
            <v>Sens 2</v>
          </cell>
          <cell r="D19">
            <v>210</v>
          </cell>
          <cell r="E19">
            <v>207</v>
          </cell>
          <cell r="F19" t="str">
            <v>Chambray</v>
          </cell>
          <cell r="G19" t="str">
            <v>St Avertin</v>
          </cell>
          <cell r="H19" t="str">
            <v>Tours centre</v>
          </cell>
          <cell r="I19" t="str">
            <v>Appel CTO - 36010</v>
          </cell>
          <cell r="J19" t="str">
            <v>CORG 37 - 02 47 31 37 41</v>
          </cell>
          <cell r="K19" t="str">
            <v>Caméra DAI - Attention Système Ouvert</v>
          </cell>
          <cell r="L19" t="str">
            <v>POC</v>
          </cell>
          <cell r="M19" t="str">
            <v>Chambray</v>
          </cell>
          <cell r="N19" t="str">
            <v>La Thibaudière</v>
          </cell>
          <cell r="P19" t="str">
            <v>Candé</v>
          </cell>
          <cell r="S19" t="str">
            <v>St Avertin</v>
          </cell>
        </row>
        <row r="20">
          <cell r="A20">
            <v>19</v>
          </cell>
          <cell r="B20" t="str">
            <v>A10</v>
          </cell>
          <cell r="C20" t="str">
            <v>Sens 1</v>
          </cell>
          <cell r="D20">
            <v>210</v>
          </cell>
          <cell r="E20">
            <v>212</v>
          </cell>
          <cell r="F20" t="str">
            <v>Chambray</v>
          </cell>
          <cell r="G20" t="str">
            <v>St Avertin</v>
          </cell>
          <cell r="H20" t="str">
            <v>Chambray</v>
          </cell>
          <cell r="I20" t="str">
            <v>Appel CTO - 36010</v>
          </cell>
          <cell r="J20" t="str">
            <v>CORG 37 - 02 47 31 37 41</v>
          </cell>
          <cell r="K20" t="str">
            <v>Caméra DAI + Caméra Péage Chambray - Attention Système Ouvert</v>
          </cell>
          <cell r="L20" t="str">
            <v>POC</v>
          </cell>
          <cell r="P20" t="str">
            <v>Tours Nord</v>
          </cell>
          <cell r="S20" t="str">
            <v>Tours Centre</v>
          </cell>
          <cell r="T20" t="str">
            <v>Ste Radegonde</v>
          </cell>
        </row>
        <row r="21">
          <cell r="A21">
            <v>20</v>
          </cell>
          <cell r="B21" t="str">
            <v>A10</v>
          </cell>
          <cell r="C21" t="str">
            <v>Sens 2</v>
          </cell>
          <cell r="D21">
            <v>212</v>
          </cell>
          <cell r="E21">
            <v>210</v>
          </cell>
          <cell r="F21" t="str">
            <v>Chambray</v>
          </cell>
          <cell r="G21" t="str">
            <v>Chambray</v>
          </cell>
          <cell r="H21" t="str">
            <v>St Avertin</v>
          </cell>
          <cell r="I21" t="str">
            <v>Appel CTO - 36010</v>
          </cell>
          <cell r="J21" t="str">
            <v>CORG 37 - 02 47 31 37 41</v>
          </cell>
          <cell r="K21" t="str">
            <v>Caméra DAI -  Echangeur de Veigné A10 S2 / A85</v>
          </cell>
          <cell r="L21" t="str">
            <v>POC</v>
          </cell>
          <cell r="M21" t="str">
            <v>Chambray</v>
          </cell>
          <cell r="N21" t="str">
            <v>La Thibaudière</v>
          </cell>
          <cell r="O21" t="str">
            <v>Candé</v>
          </cell>
          <cell r="P21" t="str">
            <v>Barrière de Veigné</v>
          </cell>
          <cell r="Q21" t="str">
            <v>Monts Sorigny</v>
          </cell>
          <cell r="AA21" t="str">
            <v>Bif A10 Sens 2 A85</v>
          </cell>
          <cell r="AC21" t="str">
            <v>n°05</v>
          </cell>
        </row>
        <row r="22">
          <cell r="A22">
            <v>21</v>
          </cell>
          <cell r="B22" t="str">
            <v>A10</v>
          </cell>
          <cell r="C22" t="str">
            <v>Sens 1</v>
          </cell>
          <cell r="D22">
            <v>212</v>
          </cell>
          <cell r="E22">
            <v>214</v>
          </cell>
          <cell r="F22" t="str">
            <v>Chambray</v>
          </cell>
          <cell r="G22" t="str">
            <v>Chambray</v>
          </cell>
          <cell r="H22" t="str">
            <v>La Thibaudière</v>
          </cell>
          <cell r="I22" t="str">
            <v>Appel CTO - 36010</v>
          </cell>
          <cell r="J22" t="str">
            <v>CORG 37 - 02 47 31 37 41</v>
          </cell>
          <cell r="K22" t="str">
            <v>Caméra DAI - Attention Système Ouvert</v>
          </cell>
          <cell r="L22" t="str">
            <v>POC</v>
          </cell>
          <cell r="S22" t="str">
            <v>Chambray</v>
          </cell>
          <cell r="T22" t="str">
            <v>Tours Centre</v>
          </cell>
          <cell r="U22" t="str">
            <v>Ste Radegonde</v>
          </cell>
        </row>
        <row r="23">
          <cell r="A23">
            <v>22</v>
          </cell>
          <cell r="B23" t="str">
            <v>A10</v>
          </cell>
          <cell r="C23" t="str">
            <v>Sens 2</v>
          </cell>
          <cell r="D23">
            <v>214</v>
          </cell>
          <cell r="E23">
            <v>212</v>
          </cell>
          <cell r="F23" t="str">
            <v>Chambray</v>
          </cell>
          <cell r="G23" t="str">
            <v>La Thibaudière</v>
          </cell>
          <cell r="H23" t="str">
            <v>Chambray</v>
          </cell>
          <cell r="I23" t="str">
            <v>Appel CTO - 36010</v>
          </cell>
          <cell r="J23" t="str">
            <v>CORG 37 - 02 47 31 37 41</v>
          </cell>
          <cell r="K23" t="str">
            <v>Caméra DAI + Caméra Péage Chambray - Echangeur de Veigné A10 S2 / A85</v>
          </cell>
          <cell r="L23" t="str">
            <v>POC</v>
          </cell>
          <cell r="M23" t="str">
            <v>La Thibaudière</v>
          </cell>
          <cell r="N23" t="str">
            <v>Candé</v>
          </cell>
          <cell r="O23" t="str">
            <v>Barrière de Veigné</v>
          </cell>
          <cell r="P23" t="str">
            <v>Monts Sorigny</v>
          </cell>
          <cell r="AA23" t="str">
            <v>Bif A10 Sens 2 A85</v>
          </cell>
          <cell r="AC23" t="str">
            <v>n°05</v>
          </cell>
        </row>
        <row r="24">
          <cell r="A24">
            <v>23</v>
          </cell>
          <cell r="B24" t="str">
            <v>A10</v>
          </cell>
          <cell r="C24" t="str">
            <v>Sens 1</v>
          </cell>
          <cell r="D24">
            <v>214</v>
          </cell>
          <cell r="E24">
            <v>217.7</v>
          </cell>
          <cell r="F24" t="str">
            <v>Chambray</v>
          </cell>
          <cell r="G24" t="str">
            <v>La Thibaudière</v>
          </cell>
          <cell r="H24" t="str">
            <v>Candé</v>
          </cell>
          <cell r="I24" t="str">
            <v>Appel CTO - 36010</v>
          </cell>
          <cell r="J24" t="str">
            <v>CORG 37 - 02 47 31 37 41</v>
          </cell>
          <cell r="K24" t="str">
            <v>Caméra DAI - Attention Système Ouvert</v>
          </cell>
          <cell r="L24" t="str">
            <v>POC</v>
          </cell>
          <cell r="S24" t="str">
            <v>La Thibaudière</v>
          </cell>
          <cell r="T24" t="str">
            <v>Chambray</v>
          </cell>
          <cell r="U24" t="str">
            <v>Tours Centre</v>
          </cell>
          <cell r="V24" t="str">
            <v>Ste Radegonde</v>
          </cell>
        </row>
        <row r="25">
          <cell r="A25">
            <v>24</v>
          </cell>
          <cell r="B25" t="str">
            <v>A10</v>
          </cell>
          <cell r="C25" t="str">
            <v>Sens 2</v>
          </cell>
          <cell r="D25">
            <v>217.7</v>
          </cell>
          <cell r="E25">
            <v>214</v>
          </cell>
          <cell r="F25" t="str">
            <v>Chambray</v>
          </cell>
          <cell r="G25" t="str">
            <v>Candé</v>
          </cell>
          <cell r="H25" t="str">
            <v>La Thibaudière</v>
          </cell>
          <cell r="I25" t="str">
            <v>Appel CTO - 36010</v>
          </cell>
          <cell r="J25" t="str">
            <v>CORG 37 - 02 47 31 37 41</v>
          </cell>
          <cell r="K25" t="str">
            <v xml:space="preserve">Caméra Echangeur de Veigné </v>
          </cell>
          <cell r="L25" t="str">
            <v>POC</v>
          </cell>
          <cell r="M25" t="str">
            <v>Candé</v>
          </cell>
          <cell r="N25" t="str">
            <v>Barrière de Veigné</v>
          </cell>
          <cell r="O25" t="str">
            <v>Monts Sorigny</v>
          </cell>
          <cell r="P25" t="str">
            <v>Barrière de Sorigny</v>
          </cell>
          <cell r="AA25" t="str">
            <v>Bif A10 Sens 2 A85</v>
          </cell>
          <cell r="AC25" t="str">
            <v>n°05</v>
          </cell>
        </row>
        <row r="26">
          <cell r="A26">
            <v>25</v>
          </cell>
          <cell r="B26" t="str">
            <v>A10</v>
          </cell>
          <cell r="C26" t="str">
            <v>Sens 1</v>
          </cell>
          <cell r="D26">
            <v>217.7</v>
          </cell>
          <cell r="E26">
            <v>217</v>
          </cell>
          <cell r="F26" t="str">
            <v>Chambray</v>
          </cell>
          <cell r="G26" t="str">
            <v>Candé</v>
          </cell>
          <cell r="H26" t="str">
            <v>Echangeur de Veigné</v>
          </cell>
          <cell r="I26" t="str">
            <v>Appel CTO - 36010</v>
          </cell>
          <cell r="J26" t="str">
            <v>CORG 37 - 02 47 31 37 41</v>
          </cell>
          <cell r="K26" t="str">
            <v>Caméra Echangeur de Veigné</v>
          </cell>
          <cell r="L26" t="str">
            <v>POC</v>
          </cell>
          <cell r="M26" t="str">
            <v>La Thibaudière</v>
          </cell>
          <cell r="N26" t="str">
            <v>Chambray</v>
          </cell>
          <cell r="O26" t="str">
            <v>Tours Centre</v>
          </cell>
          <cell r="P26" t="str">
            <v>Ste Radegonde</v>
          </cell>
        </row>
        <row r="27">
          <cell r="A27">
            <v>26</v>
          </cell>
          <cell r="B27" t="str">
            <v>A10</v>
          </cell>
          <cell r="C27" t="str">
            <v>Sens 2</v>
          </cell>
          <cell r="D27">
            <v>217</v>
          </cell>
          <cell r="E27">
            <v>217.7</v>
          </cell>
          <cell r="F27" t="str">
            <v>Chambray</v>
          </cell>
          <cell r="G27" t="str">
            <v>Echangeur de Veigné A10 / A85</v>
          </cell>
          <cell r="H27" t="str">
            <v>Candé</v>
          </cell>
          <cell r="I27" t="str">
            <v>Appel CTO - 36010</v>
          </cell>
          <cell r="J27" t="str">
            <v>CORG 37 - 02 47 31 37 41</v>
          </cell>
          <cell r="K27" t="str">
            <v>Caméra Echangeur de Veigné - Attention système ouvert</v>
          </cell>
          <cell r="L27" t="str">
            <v>POC</v>
          </cell>
          <cell r="M27" t="str">
            <v>Candé</v>
          </cell>
          <cell r="N27" t="str">
            <v>Monts Sorigny</v>
          </cell>
          <cell r="O27" t="str">
            <v>Barrière de Veigné</v>
          </cell>
          <cell r="P27" t="str">
            <v>Barrière de Sorigny</v>
          </cell>
          <cell r="AA27" t="str">
            <v>Bif A10 Sens 2 A85</v>
          </cell>
        </row>
        <row r="28">
          <cell r="A28">
            <v>27</v>
          </cell>
          <cell r="B28" t="str">
            <v>A10</v>
          </cell>
          <cell r="C28" t="str">
            <v>Sens 1</v>
          </cell>
          <cell r="D28">
            <v>214</v>
          </cell>
          <cell r="E28">
            <v>217</v>
          </cell>
          <cell r="F28" t="str">
            <v>Chambray</v>
          </cell>
          <cell r="G28" t="str">
            <v>Echangeur de Veigné A10 / A85</v>
          </cell>
          <cell r="H28" t="str">
            <v>Monts Sorigny</v>
          </cell>
          <cell r="I28" t="str">
            <v>Appel CTO - 36010</v>
          </cell>
          <cell r="J28" t="str">
            <v>CORG 37 - 02 47 31 37 41</v>
          </cell>
          <cell r="K28" t="str">
            <v>Caméra DAI + Caméra Echangeur de Veigné A10/A85 - Attention Système Ouvert vers A85 Ouest (Angers)</v>
          </cell>
          <cell r="L28" t="str">
            <v>POC</v>
          </cell>
          <cell r="M28" t="str">
            <v>Barrière de Veigné</v>
          </cell>
          <cell r="P28" t="str">
            <v>Monts Sorigny</v>
          </cell>
          <cell r="S28" t="str">
            <v>Druye</v>
          </cell>
          <cell r="T28" t="str">
            <v>La Thibaudière</v>
          </cell>
          <cell r="U28" t="str">
            <v>Chambray</v>
          </cell>
          <cell r="AA28" t="str">
            <v>Bif A10 Sens 1 A85</v>
          </cell>
          <cell r="AC28" t="str">
            <v>n°04</v>
          </cell>
        </row>
        <row r="29">
          <cell r="A29">
            <v>28</v>
          </cell>
          <cell r="B29" t="str">
            <v>A10</v>
          </cell>
          <cell r="C29" t="str">
            <v>Sens 2</v>
          </cell>
          <cell r="D29">
            <v>217</v>
          </cell>
          <cell r="E29">
            <v>214</v>
          </cell>
          <cell r="F29" t="str">
            <v>Chambray</v>
          </cell>
          <cell r="G29" t="str">
            <v>Monts Sorigny</v>
          </cell>
          <cell r="H29" t="str">
            <v>Echangeur de Veigné A10 / A85</v>
          </cell>
          <cell r="I29" t="str">
            <v>Appel CTO - 36010</v>
          </cell>
          <cell r="J29" t="str">
            <v>CORG 37 - 02 47 31 37 41</v>
          </cell>
          <cell r="K29" t="str">
            <v>Caméra Echangeur de Veigné - Caméra plate forme de La Barrière de SORIGNY</v>
          </cell>
          <cell r="L29" t="str">
            <v>POC</v>
          </cell>
          <cell r="M29" t="str">
            <v>Monts Sorigny</v>
          </cell>
          <cell r="N29" t="str">
            <v>Barrière de Sorigny</v>
          </cell>
        </row>
        <row r="30">
          <cell r="A30">
            <v>29</v>
          </cell>
          <cell r="B30" t="str">
            <v>A10</v>
          </cell>
          <cell r="C30" t="str">
            <v>Sens 1</v>
          </cell>
          <cell r="D30">
            <v>217</v>
          </cell>
          <cell r="E30">
            <v>223</v>
          </cell>
          <cell r="F30" t="str">
            <v>Chambray</v>
          </cell>
          <cell r="G30" t="str">
            <v>Monts Sorigny</v>
          </cell>
          <cell r="H30" t="str">
            <v>Barrière de Sorigny</v>
          </cell>
          <cell r="I30" t="str">
            <v>Appel CTO - 36010</v>
          </cell>
          <cell r="J30" t="str">
            <v>CORG 37 - 02 47 31 37 41</v>
          </cell>
          <cell r="K30" t="str">
            <v>Echangeur de Veigné A10/A85 - Attention Système ouvert vers A85 Ouest (Angers)</v>
          </cell>
          <cell r="L30" t="str">
            <v>POC</v>
          </cell>
          <cell r="M30" t="str">
            <v>Monts Sorigny</v>
          </cell>
          <cell r="N30" t="str">
            <v>Barrière de Veigné</v>
          </cell>
          <cell r="S30" t="str">
            <v>Druye</v>
          </cell>
          <cell r="T30" t="str">
            <v>La Thibaudière</v>
          </cell>
          <cell r="AA30" t="str">
            <v>Bif A10 Sens 1 A85</v>
          </cell>
          <cell r="AC30" t="str">
            <v>n°04</v>
          </cell>
        </row>
        <row r="31">
          <cell r="A31">
            <v>30</v>
          </cell>
          <cell r="B31" t="str">
            <v>A10</v>
          </cell>
          <cell r="C31" t="str">
            <v>Sens 2</v>
          </cell>
          <cell r="D31">
            <v>223</v>
          </cell>
          <cell r="E31">
            <v>217</v>
          </cell>
          <cell r="F31" t="str">
            <v>Chambray</v>
          </cell>
          <cell r="G31" t="str">
            <v>Barrière de Sorigny</v>
          </cell>
          <cell r="H31" t="str">
            <v>Monts Sorigny</v>
          </cell>
          <cell r="I31" t="str">
            <v>Appel CTO - 36010</v>
          </cell>
          <cell r="J31" t="str">
            <v>CORG 37 - 02 47 31 37 41</v>
          </cell>
          <cell r="L31" t="str">
            <v>POC</v>
          </cell>
          <cell r="M31" t="str">
            <v>Barrière de Sorigny</v>
          </cell>
        </row>
        <row r="32">
          <cell r="A32">
            <v>31</v>
          </cell>
          <cell r="B32" t="str">
            <v>A10</v>
          </cell>
          <cell r="C32" t="str">
            <v>Sens 1</v>
          </cell>
          <cell r="D32">
            <v>228</v>
          </cell>
          <cell r="E32">
            <v>241</v>
          </cell>
          <cell r="F32" t="str">
            <v>Châtellerault &amp; Chambray</v>
          </cell>
          <cell r="G32" t="str">
            <v>Barrière de Sorigny</v>
          </cell>
          <cell r="H32" t="str">
            <v>Ste Maure</v>
          </cell>
          <cell r="I32" t="str">
            <v>Appel CTO - 36010</v>
          </cell>
          <cell r="J32" t="str">
            <v>CORG 37 - 02 47 31 37 41</v>
          </cell>
          <cell r="L32" t="str">
            <v>POC</v>
          </cell>
          <cell r="M32" t="str">
            <v>Barrière de Sorigny</v>
          </cell>
          <cell r="W32" t="str">
            <v>ASER de Ste Maure</v>
          </cell>
          <cell r="X32" t="str">
            <v>Tph : 02 47 31 72 00</v>
          </cell>
        </row>
        <row r="33">
          <cell r="A33">
            <v>32</v>
          </cell>
          <cell r="B33" t="str">
            <v>A10</v>
          </cell>
          <cell r="C33" t="str">
            <v>Sens 2</v>
          </cell>
          <cell r="D33">
            <v>241</v>
          </cell>
          <cell r="E33">
            <v>228</v>
          </cell>
          <cell r="F33" t="str">
            <v>Chambray &amp; Châtellerault</v>
          </cell>
          <cell r="G33" t="str">
            <v>Ste Maure</v>
          </cell>
          <cell r="H33" t="str">
            <v>Barrière de sorigny</v>
          </cell>
          <cell r="I33" t="str">
            <v>Appel CTO - 36010</v>
          </cell>
          <cell r="J33" t="str">
            <v>CORG 37 - 02 47 31 37 41 &amp;  CORG 86 - 05 49 62 63 37</v>
          </cell>
          <cell r="L33" t="str">
            <v>POC</v>
          </cell>
          <cell r="M33" t="str">
            <v>Ste Maure</v>
          </cell>
          <cell r="P33" t="str">
            <v>Châtellerault Nord</v>
          </cell>
          <cell r="Q33" t="str">
            <v>Châtellerault Sud</v>
          </cell>
          <cell r="W33" t="str">
            <v>ASER de La Fontaine Collette</v>
          </cell>
          <cell r="X33" t="str">
            <v>Tph : 02 47 37 41 93</v>
          </cell>
          <cell r="Y33" t="str">
            <v>ASER de Châtellerault Usseau</v>
          </cell>
          <cell r="Z33" t="str">
            <v>Tph : 05 49 02 15 80</v>
          </cell>
        </row>
        <row r="34">
          <cell r="A34">
            <v>33</v>
          </cell>
          <cell r="B34" t="str">
            <v>A10</v>
          </cell>
          <cell r="C34" t="str">
            <v>Sens 1</v>
          </cell>
          <cell r="D34">
            <v>241</v>
          </cell>
          <cell r="E34">
            <v>272</v>
          </cell>
          <cell r="F34" t="str">
            <v>Chambray &amp; Châtellerault</v>
          </cell>
          <cell r="G34" t="str">
            <v>Ste Maure</v>
          </cell>
          <cell r="H34" t="str">
            <v>Châtellerault Nord</v>
          </cell>
          <cell r="I34" t="str">
            <v>Appel CTO - 36010</v>
          </cell>
          <cell r="J34" t="str">
            <v>CORG 37 - 02 47 31 37 41 &amp;  CORG 86 - 05 49 62 63 37</v>
          </cell>
          <cell r="L34" t="str">
            <v>POC</v>
          </cell>
          <cell r="M34" t="str">
            <v>Ste Maure</v>
          </cell>
          <cell r="P34" t="str">
            <v>Barrière de Sorigny</v>
          </cell>
          <cell r="W34" t="str">
            <v>ASER de Ste Maure</v>
          </cell>
          <cell r="X34" t="str">
            <v>Tph : 02 47 31 72 00</v>
          </cell>
          <cell r="Y34" t="str">
            <v>ASER de Châtellerault Antran</v>
          </cell>
          <cell r="Z34" t="str">
            <v>Tph : 05 49 02 72 87</v>
          </cell>
        </row>
        <row r="35">
          <cell r="A35">
            <v>34</v>
          </cell>
          <cell r="B35" t="str">
            <v>A10</v>
          </cell>
          <cell r="C35" t="str">
            <v>Sens 2</v>
          </cell>
          <cell r="D35">
            <v>272</v>
          </cell>
          <cell r="E35">
            <v>241</v>
          </cell>
          <cell r="F35" t="str">
            <v>Châtellerault &amp; Chambray</v>
          </cell>
          <cell r="G35" t="str">
            <v>Châtellerault Nord</v>
          </cell>
          <cell r="H35" t="str">
            <v>Ste Maure</v>
          </cell>
          <cell r="I35" t="str">
            <v>Appel CTO - 36010</v>
          </cell>
          <cell r="J35" t="str">
            <v>CORG 37 - 02 47 31 37 41 &amp;  CORG 86 - 05 49 62 63 37</v>
          </cell>
          <cell r="L35" t="str">
            <v>POC</v>
          </cell>
          <cell r="M35" t="str">
            <v>Châtellerault Nord</v>
          </cell>
          <cell r="N35" t="str">
            <v>Châtellerault Sud</v>
          </cell>
          <cell r="P35" t="str">
            <v>Futuroscope</v>
          </cell>
          <cell r="Q35" t="str">
            <v>Poitiers Nord</v>
          </cell>
          <cell r="W35" t="str">
            <v>ASER de Châtellerault Usseau</v>
          </cell>
          <cell r="X35" t="str">
            <v>Tph : 05 49 02 15 80</v>
          </cell>
          <cell r="Y35" t="str">
            <v>ASER de Poitiers Chincé</v>
          </cell>
          <cell r="Z35" t="str">
            <v>Tph : 05 49 62 63 02</v>
          </cell>
        </row>
        <row r="36">
          <cell r="A36">
            <v>35</v>
          </cell>
          <cell r="B36" t="str">
            <v>A10</v>
          </cell>
          <cell r="C36" t="str">
            <v>Sens 1</v>
          </cell>
          <cell r="D36">
            <v>272</v>
          </cell>
          <cell r="E36">
            <v>278</v>
          </cell>
          <cell r="F36" t="str">
            <v>Châtellerault</v>
          </cell>
          <cell r="G36" t="str">
            <v>Châtellerault Nord</v>
          </cell>
          <cell r="H36" t="str">
            <v>Châtellerault Sud</v>
          </cell>
          <cell r="I36" t="str">
            <v>Appel CTO - 36010</v>
          </cell>
          <cell r="J36" t="str">
            <v xml:space="preserve"> CORG 86 - 05 49 62 63 37 &amp; CORG 37 - 02 47 31 37 41</v>
          </cell>
          <cell r="L36" t="str">
            <v>POC</v>
          </cell>
          <cell r="M36" t="str">
            <v>Châtellerault Nord</v>
          </cell>
          <cell r="N36" t="str">
            <v>Ste Maure</v>
          </cell>
          <cell r="P36" t="str">
            <v>Barrière de Sorigny</v>
          </cell>
          <cell r="W36" t="str">
            <v>ASER de Châtellerault Antran</v>
          </cell>
          <cell r="X36" t="str">
            <v>Tph : 05 49 02 72 87</v>
          </cell>
          <cell r="Y36" t="str">
            <v>ASER de Ste Maure</v>
          </cell>
          <cell r="Z36" t="str">
            <v>Tph : 02 47 31 72 00</v>
          </cell>
        </row>
        <row r="37">
          <cell r="A37">
            <v>36</v>
          </cell>
          <cell r="B37" t="str">
            <v>A10</v>
          </cell>
          <cell r="C37" t="str">
            <v>Sens 2</v>
          </cell>
          <cell r="D37">
            <v>278</v>
          </cell>
          <cell r="E37">
            <v>272</v>
          </cell>
          <cell r="F37" t="str">
            <v>Châtellerault</v>
          </cell>
          <cell r="G37" t="str">
            <v>Châtellerault Sud</v>
          </cell>
          <cell r="H37" t="str">
            <v>Châtellerault Nord</v>
          </cell>
          <cell r="I37" t="str">
            <v>Appel CTO - 36010</v>
          </cell>
          <cell r="J37" t="str">
            <v xml:space="preserve"> CORG 86 - 05 49 62 63 37 </v>
          </cell>
          <cell r="L37" t="str">
            <v>POC</v>
          </cell>
          <cell r="M37" t="str">
            <v>Châtellerault Sud</v>
          </cell>
          <cell r="N37" t="str">
            <v>Futuroscope</v>
          </cell>
          <cell r="P37" t="str">
            <v>Poitiers Nord</v>
          </cell>
          <cell r="Q37" t="str">
            <v>Poitiers Sud</v>
          </cell>
          <cell r="W37" t="str">
            <v>ASER de Poitiers Chincé</v>
          </cell>
          <cell r="X37" t="str">
            <v>Tph : 05 49 62 63 02</v>
          </cell>
        </row>
        <row r="38">
          <cell r="A38">
            <v>37</v>
          </cell>
          <cell r="B38" t="str">
            <v>A10</v>
          </cell>
          <cell r="C38" t="str">
            <v>Sens 1</v>
          </cell>
          <cell r="D38">
            <v>278</v>
          </cell>
          <cell r="E38">
            <v>296</v>
          </cell>
          <cell r="F38" t="str">
            <v>Châtellerault</v>
          </cell>
          <cell r="G38" t="str">
            <v>Châtellerault Sud</v>
          </cell>
          <cell r="H38" t="str">
            <v>Futuroscope</v>
          </cell>
          <cell r="I38" t="str">
            <v>Appel CTO - 36010</v>
          </cell>
          <cell r="J38" t="str">
            <v>CORG 86 - 05 49 62 63 37</v>
          </cell>
          <cell r="L38" t="str">
            <v>POC</v>
          </cell>
          <cell r="M38" t="str">
            <v>Châtellerault Sud</v>
          </cell>
          <cell r="N38" t="str">
            <v>Châtellerault Nord</v>
          </cell>
          <cell r="P38" t="str">
            <v>Ste Maure</v>
          </cell>
          <cell r="W38" t="str">
            <v>ASER de Poitiers Jaunay Clan</v>
          </cell>
          <cell r="X38" t="str">
            <v>Tph : 05 49 46 27 71</v>
          </cell>
          <cell r="Y38" t="str">
            <v>ASER de Châtellerault Antran</v>
          </cell>
          <cell r="Z38" t="str">
            <v>Tph : 05 49 02 72 87</v>
          </cell>
        </row>
        <row r="39">
          <cell r="A39">
            <v>38</v>
          </cell>
          <cell r="B39" t="str">
            <v>A10</v>
          </cell>
          <cell r="C39" t="str">
            <v>Sens 2</v>
          </cell>
          <cell r="D39">
            <v>296</v>
          </cell>
          <cell r="E39">
            <v>278</v>
          </cell>
          <cell r="F39" t="str">
            <v>Châtellerault</v>
          </cell>
          <cell r="G39" t="str">
            <v>Futuroscope</v>
          </cell>
          <cell r="H39" t="str">
            <v>Châtellerault Sud</v>
          </cell>
          <cell r="I39" t="str">
            <v>Appel CTO - 36010</v>
          </cell>
          <cell r="J39" t="str">
            <v>CORG 86 - 05 49 62 63 37</v>
          </cell>
          <cell r="K39" t="str">
            <v>Contacter ASF - 05 49 32 54 01 ou 05 49 32 60 61</v>
          </cell>
          <cell r="L39" t="str">
            <v>POC</v>
          </cell>
          <cell r="M39" t="str">
            <v>Futuroscope</v>
          </cell>
          <cell r="N39" t="str">
            <v>Poitiers Nord</v>
          </cell>
          <cell r="P39" t="str">
            <v>Poitiers Sud</v>
          </cell>
          <cell r="W39" t="str">
            <v>ASER de Poitiers Chincé</v>
          </cell>
          <cell r="X39" t="str">
            <v>Tph : 05 49 62 63 02</v>
          </cell>
        </row>
        <row r="40">
          <cell r="A40">
            <v>39</v>
          </cell>
          <cell r="B40" t="str">
            <v>A10</v>
          </cell>
          <cell r="C40" t="str">
            <v>Sens 1</v>
          </cell>
          <cell r="D40">
            <v>296</v>
          </cell>
          <cell r="E40">
            <v>301</v>
          </cell>
          <cell r="F40" t="str">
            <v>Châtellerault</v>
          </cell>
          <cell r="G40" t="str">
            <v>Futuroscope</v>
          </cell>
          <cell r="H40" t="str">
            <v>Poitiers Nord</v>
          </cell>
          <cell r="I40" t="str">
            <v>Appel CTO - 36010</v>
          </cell>
          <cell r="J40" t="str">
            <v>CORG 86 - 05 49 62 63 37</v>
          </cell>
          <cell r="L40" t="str">
            <v>POC</v>
          </cell>
          <cell r="M40" t="str">
            <v>Futuroscope</v>
          </cell>
          <cell r="N40" t="str">
            <v>Châtellerault Sud</v>
          </cell>
          <cell r="O40" t="str">
            <v>Châtellerault Nord</v>
          </cell>
          <cell r="P40" t="str">
            <v>Ste Maure</v>
          </cell>
          <cell r="W40" t="str">
            <v>ASER de Poitiers Jaunay Clan</v>
          </cell>
          <cell r="X40" t="str">
            <v>Tph : 05 49 46 27 71</v>
          </cell>
          <cell r="Y40" t="str">
            <v>ASER de Châtellerault Antran</v>
          </cell>
          <cell r="Z40" t="str">
            <v>Tph : 05 49 02 72 87</v>
          </cell>
        </row>
        <row r="41">
          <cell r="A41">
            <v>40</v>
          </cell>
          <cell r="B41" t="str">
            <v>A10</v>
          </cell>
          <cell r="C41" t="str">
            <v>Sens 2</v>
          </cell>
          <cell r="D41">
            <v>301</v>
          </cell>
          <cell r="E41">
            <v>296</v>
          </cell>
          <cell r="F41" t="str">
            <v>Châtellerault</v>
          </cell>
          <cell r="G41" t="str">
            <v>Poitiers Nord</v>
          </cell>
          <cell r="H41" t="str">
            <v>Futuroscope</v>
          </cell>
          <cell r="I41" t="str">
            <v>Appel CTO - 36010</v>
          </cell>
          <cell r="J41" t="str">
            <v>CORG 86 - 05 49 62 63 37</v>
          </cell>
          <cell r="K41" t="str">
            <v>Contacter ASF - 05 49 32 54 01 ou 05 49 32 60 61</v>
          </cell>
          <cell r="L41" t="str">
            <v>POC</v>
          </cell>
          <cell r="M41" t="str">
            <v>Poitiers Nord</v>
          </cell>
          <cell r="N41" t="str">
            <v>Poitiers Sud</v>
          </cell>
        </row>
        <row r="42">
          <cell r="A42">
            <v>41</v>
          </cell>
          <cell r="B42" t="str">
            <v>A10</v>
          </cell>
          <cell r="C42" t="str">
            <v>Sens 1</v>
          </cell>
          <cell r="D42">
            <v>301</v>
          </cell>
          <cell r="E42">
            <v>311</v>
          </cell>
          <cell r="F42" t="str">
            <v>Châtellerault</v>
          </cell>
          <cell r="G42" t="str">
            <v>Poitiers Nord</v>
          </cell>
          <cell r="H42" t="str">
            <v>Poitiers Sud</v>
          </cell>
          <cell r="I42" t="str">
            <v>Appel CTO - 36010</v>
          </cell>
          <cell r="J42" t="str">
            <v>CORG 86 - 05 49 62 63 37</v>
          </cell>
          <cell r="L42" t="str">
            <v>POC</v>
          </cell>
          <cell r="M42" t="str">
            <v>Poitiers Nord</v>
          </cell>
          <cell r="N42" t="str">
            <v>Futuroscope</v>
          </cell>
          <cell r="P42" t="str">
            <v>Châtellerault Sud</v>
          </cell>
          <cell r="Q42" t="str">
            <v>Châtellerault Nord</v>
          </cell>
          <cell r="W42" t="str">
            <v>ASER de Poitiers Jaunay Clan</v>
          </cell>
          <cell r="X42" t="str">
            <v>Tph : 05 49 46 27 71</v>
          </cell>
          <cell r="Y42" t="str">
            <v>ASER de Châtellerault Antran</v>
          </cell>
          <cell r="Z42" t="str">
            <v>Tph : 05 49 02 72 87</v>
          </cell>
        </row>
        <row r="43">
          <cell r="A43">
            <v>42</v>
          </cell>
          <cell r="B43" t="str">
            <v>A10</v>
          </cell>
          <cell r="C43" t="str">
            <v>Sens 2</v>
          </cell>
          <cell r="D43">
            <v>311</v>
          </cell>
          <cell r="E43">
            <v>301</v>
          </cell>
          <cell r="F43" t="str">
            <v>Châtellerault</v>
          </cell>
          <cell r="G43" t="str">
            <v>Poitiers Sud</v>
          </cell>
          <cell r="H43" t="str">
            <v>Poitiers Nord</v>
          </cell>
          <cell r="I43" t="str">
            <v>Appel CTO - 36010</v>
          </cell>
          <cell r="J43" t="str">
            <v>CORG 86 - 05 49 62 63 37</v>
          </cell>
          <cell r="K43" t="str">
            <v>Contacter ASF - 05 49 32 54 01 ou 05 49 32 60 61</v>
          </cell>
          <cell r="L43" t="str">
            <v>POC</v>
          </cell>
          <cell r="M43" t="str">
            <v>Poitiers Sud</v>
          </cell>
        </row>
        <row r="44">
          <cell r="A44">
            <v>43</v>
          </cell>
          <cell r="B44" t="str">
            <v>A10</v>
          </cell>
          <cell r="C44" t="str">
            <v>Sens 1</v>
          </cell>
          <cell r="D44">
            <v>301</v>
          </cell>
          <cell r="E44">
            <v>311</v>
          </cell>
          <cell r="F44" t="str">
            <v>Châtellerault</v>
          </cell>
          <cell r="G44" t="str">
            <v>Poitiers Sud</v>
          </cell>
          <cell r="I44" t="str">
            <v>Appel CTO - 36010</v>
          </cell>
          <cell r="J44" t="str">
            <v>CORG 86 - 05 49 62 63 37</v>
          </cell>
          <cell r="L44" t="str">
            <v>POC</v>
          </cell>
          <cell r="M44" t="str">
            <v>Poitiers Nord</v>
          </cell>
          <cell r="N44" t="str">
            <v>Futuroscope</v>
          </cell>
          <cell r="P44" t="str">
            <v>Châtellerault Sud</v>
          </cell>
          <cell r="Q44" t="str">
            <v>Châtellerault Nord</v>
          </cell>
        </row>
        <row r="45">
          <cell r="A45">
            <v>44</v>
          </cell>
          <cell r="B45" t="str">
            <v>A10</v>
          </cell>
          <cell r="C45" t="str">
            <v>Sens 2</v>
          </cell>
          <cell r="D45">
            <v>311</v>
          </cell>
          <cell r="E45">
            <v>301</v>
          </cell>
          <cell r="F45" t="str">
            <v>Châtellerault</v>
          </cell>
          <cell r="G45" t="str">
            <v>Poitiers Nord</v>
          </cell>
          <cell r="I45" t="str">
            <v>Appel CTO - 36010</v>
          </cell>
          <cell r="J45" t="str">
            <v>CORG 86 - 05 49 62 63 37</v>
          </cell>
          <cell r="K45" t="str">
            <v>Contacter ASF - 05 49 32 54 01 ou 05 49 32 60 61</v>
          </cell>
          <cell r="L45" t="str">
            <v>POC</v>
          </cell>
          <cell r="M45" t="str">
            <v>Poitiers Sud</v>
          </cell>
        </row>
        <row r="46">
          <cell r="A46">
            <v>45</v>
          </cell>
          <cell r="B46" t="str">
            <v>A28</v>
          </cell>
          <cell r="C46" t="str">
            <v>Sens 1</v>
          </cell>
          <cell r="D46">
            <v>59</v>
          </cell>
          <cell r="E46">
            <v>75</v>
          </cell>
          <cell r="F46" t="str">
            <v>Monnaie</v>
          </cell>
          <cell r="G46" t="str">
            <v>Ecommoy</v>
          </cell>
          <cell r="H46" t="str">
            <v>Château du Loir</v>
          </cell>
          <cell r="I46" t="str">
            <v>Appel CTO - 36010</v>
          </cell>
          <cell r="J46" t="str">
            <v>CORG 72 - 02 43 78 54 99</v>
          </cell>
          <cell r="K46" t="str">
            <v>Aire de Service Bi-Directionnelle</v>
          </cell>
          <cell r="L46" t="str">
            <v>POC</v>
          </cell>
          <cell r="M46" t="str">
            <v>Château du Loir</v>
          </cell>
          <cell r="N46" t="str">
            <v>Barrière de St Christophe</v>
          </cell>
          <cell r="W46" t="str">
            <v>ASER de Sarthe Touraine</v>
          </cell>
          <cell r="X46" t="str">
            <v>Tph : 02 47 79 94 04</v>
          </cell>
        </row>
        <row r="47">
          <cell r="A47">
            <v>46</v>
          </cell>
          <cell r="B47" t="str">
            <v>A28</v>
          </cell>
          <cell r="C47" t="str">
            <v>Sens 2</v>
          </cell>
          <cell r="D47">
            <v>75</v>
          </cell>
          <cell r="E47">
            <v>59</v>
          </cell>
          <cell r="F47" t="str">
            <v>Monnaie</v>
          </cell>
          <cell r="G47" t="str">
            <v>Château du Loir</v>
          </cell>
          <cell r="I47" t="str">
            <v>Appel CTO - 36010</v>
          </cell>
          <cell r="J47" t="str">
            <v>CORG 72 - 02 43 78 54 99</v>
          </cell>
          <cell r="L47" t="str">
            <v>POC</v>
          </cell>
          <cell r="M47" t="str">
            <v>Ecommoy</v>
          </cell>
          <cell r="N47" t="str">
            <v>Parigné l'Evêque</v>
          </cell>
        </row>
        <row r="48">
          <cell r="A48">
            <v>47</v>
          </cell>
          <cell r="B48" t="str">
            <v>A28</v>
          </cell>
          <cell r="C48" t="str">
            <v>Sens 1</v>
          </cell>
          <cell r="D48">
            <v>47</v>
          </cell>
          <cell r="E48">
            <v>59</v>
          </cell>
          <cell r="F48" t="str">
            <v>Monnaie</v>
          </cell>
          <cell r="G48" t="str">
            <v>Château du Loir</v>
          </cell>
          <cell r="H48" t="str">
            <v>Barrière de St Christophe</v>
          </cell>
          <cell r="I48" t="str">
            <v>Appel CTO - 36010</v>
          </cell>
          <cell r="J48" t="str">
            <v>CORG 72 - 02 43 78 54 99 &amp; CORG 37 - 02 47 31 37 41</v>
          </cell>
          <cell r="K48" t="str">
            <v>Aire de Service Bi-Directionnelle</v>
          </cell>
          <cell r="L48" t="str">
            <v>POC</v>
          </cell>
          <cell r="M48" t="str">
            <v>Barrière de St Christophe</v>
          </cell>
          <cell r="W48" t="str">
            <v>ASER de Sarthe Touraine</v>
          </cell>
          <cell r="X48" t="str">
            <v>Tph : 02 47 79 94 04</v>
          </cell>
        </row>
        <row r="49">
          <cell r="A49">
            <v>48</v>
          </cell>
          <cell r="B49" t="str">
            <v>A28</v>
          </cell>
          <cell r="C49" t="str">
            <v>Sens 2</v>
          </cell>
          <cell r="D49">
            <v>59</v>
          </cell>
          <cell r="E49">
            <v>47</v>
          </cell>
          <cell r="F49" t="str">
            <v>Monnaie</v>
          </cell>
          <cell r="G49" t="str">
            <v>Barrière de St Christophe</v>
          </cell>
          <cell r="H49" t="str">
            <v>Château du Loir</v>
          </cell>
          <cell r="I49" t="str">
            <v>Appel CTO - 36010</v>
          </cell>
          <cell r="J49" t="str">
            <v>CORG 72 - 02 43 78 54 99 &amp; CORG 37 - 02 47 31 37 41</v>
          </cell>
          <cell r="K49" t="str">
            <v>Aire de Service Bi-Directionnelle</v>
          </cell>
          <cell r="L49" t="str">
            <v>POC</v>
          </cell>
          <cell r="M49" t="str">
            <v>Château du Loir</v>
          </cell>
          <cell r="N49" t="str">
            <v>Ecommoy</v>
          </cell>
          <cell r="P49" t="str">
            <v>Parigné l'Evêque</v>
          </cell>
          <cell r="W49" t="str">
            <v>ASER de Sarthe Touraine</v>
          </cell>
          <cell r="X49" t="str">
            <v>Tph : 02 47 79 94 04</v>
          </cell>
        </row>
        <row r="50">
          <cell r="A50">
            <v>49</v>
          </cell>
          <cell r="B50" t="str">
            <v>A28</v>
          </cell>
          <cell r="C50" t="str">
            <v>Sens 1</v>
          </cell>
          <cell r="D50">
            <v>35</v>
          </cell>
          <cell r="E50">
            <v>47</v>
          </cell>
          <cell r="F50" t="str">
            <v>Monnaie</v>
          </cell>
          <cell r="G50" t="str">
            <v>Barrière de St Christophe</v>
          </cell>
          <cell r="H50" t="str">
            <v>Neuillé Pont Pierre</v>
          </cell>
          <cell r="I50" t="str">
            <v>Appel CTO - 36010</v>
          </cell>
          <cell r="J50" t="str">
            <v>CORG 37 - 02 47 31 37 41</v>
          </cell>
          <cell r="K50" t="str">
            <v>Attention système ouvert vers A10 sud ==&gt; Tours Nord</v>
          </cell>
          <cell r="L50" t="str">
            <v>POC</v>
          </cell>
          <cell r="M50" t="str">
            <v>Neuillé Pont Pierre</v>
          </cell>
          <cell r="P50" t="str">
            <v>Barrière de Monnaie</v>
          </cell>
          <cell r="S50" t="str">
            <v>Tours Nord</v>
          </cell>
          <cell r="T50" t="str">
            <v>Ste Radegonde</v>
          </cell>
          <cell r="W50" t="str">
            <v>ASER Tours Val de Loire</v>
          </cell>
          <cell r="X50" t="str">
            <v>Tph : 02 47 62 81 08</v>
          </cell>
          <cell r="AA50" t="str">
            <v>Bif A28 Sens 1 A10</v>
          </cell>
          <cell r="AC50" t="str">
            <v>n°3</v>
          </cell>
        </row>
        <row r="51">
          <cell r="A51">
            <v>50</v>
          </cell>
          <cell r="B51" t="str">
            <v>A28</v>
          </cell>
          <cell r="C51" t="str">
            <v>Sens 2</v>
          </cell>
          <cell r="D51">
            <v>47</v>
          </cell>
          <cell r="E51">
            <v>35</v>
          </cell>
          <cell r="F51" t="str">
            <v>Monnaie</v>
          </cell>
          <cell r="G51" t="str">
            <v>Neuillé Pont Pierre</v>
          </cell>
          <cell r="H51" t="str">
            <v>Barrière de St Christophe</v>
          </cell>
          <cell r="I51" t="str">
            <v>Appel CTO - 36010</v>
          </cell>
          <cell r="J51" t="str">
            <v>CORG 37 - 02 47 31 37 41</v>
          </cell>
          <cell r="L51" t="str">
            <v>POC</v>
          </cell>
          <cell r="M51" t="str">
            <v>Barrière de St Christophe</v>
          </cell>
        </row>
        <row r="52">
          <cell r="A52">
            <v>51</v>
          </cell>
          <cell r="B52" t="str">
            <v>A28</v>
          </cell>
          <cell r="C52" t="str">
            <v>Sens 1</v>
          </cell>
          <cell r="D52">
            <v>17</v>
          </cell>
          <cell r="E52">
            <v>35</v>
          </cell>
          <cell r="F52" t="str">
            <v>Monnaie</v>
          </cell>
          <cell r="G52" t="str">
            <v>Neuillé Pont Pierre</v>
          </cell>
          <cell r="H52" t="str">
            <v>Echangeur de Parçay Meslay A28 / A10</v>
          </cell>
          <cell r="I52" t="str">
            <v>Appel CTO - 36010</v>
          </cell>
          <cell r="J52" t="str">
            <v>CORG 37 - 02 47 31 37 41</v>
          </cell>
          <cell r="K52" t="str">
            <v>Attention système ouvert vers A10 sud ==&gt; Tours Nord</v>
          </cell>
          <cell r="L52" t="str">
            <v>POC</v>
          </cell>
          <cell r="M52" t="str">
            <v>Barrière de Monnaie</v>
          </cell>
          <cell r="S52" t="str">
            <v>Tours Nord</v>
          </cell>
          <cell r="T52" t="str">
            <v>Ste Radegonde</v>
          </cell>
          <cell r="W52" t="str">
            <v>ASER Tours Val de Loire</v>
          </cell>
          <cell r="X52" t="str">
            <v>Tph : 02 47 62 81 08</v>
          </cell>
          <cell r="AA52" t="str">
            <v>Bif A28 Sens 1 A10</v>
          </cell>
          <cell r="AC52" t="str">
            <v>n°3</v>
          </cell>
        </row>
        <row r="53">
          <cell r="A53">
            <v>52</v>
          </cell>
          <cell r="B53" t="str">
            <v>A28</v>
          </cell>
          <cell r="C53" t="str">
            <v>Sens 2</v>
          </cell>
          <cell r="D53">
            <v>35</v>
          </cell>
          <cell r="E53">
            <v>17</v>
          </cell>
          <cell r="F53" t="str">
            <v>Monnaie</v>
          </cell>
          <cell r="G53" t="str">
            <v>Echangeur de Parçay A10 / A28</v>
          </cell>
          <cell r="H53" t="str">
            <v>Neuillé Pont Pierre</v>
          </cell>
          <cell r="I53" t="str">
            <v>Appel CTO - 36010</v>
          </cell>
          <cell r="J53" t="str">
            <v>CORG 37 - 02 47 31 37 41</v>
          </cell>
          <cell r="L53" t="str">
            <v>POC</v>
          </cell>
          <cell r="M53" t="str">
            <v>Neuillé Pont Pierre</v>
          </cell>
          <cell r="P53" t="str">
            <v>Barrière de St Christophe</v>
          </cell>
        </row>
        <row r="54">
          <cell r="A54">
            <v>53</v>
          </cell>
          <cell r="B54" t="str">
            <v>A71</v>
          </cell>
          <cell r="C54" t="str">
            <v>Sens 1</v>
          </cell>
          <cell r="D54">
            <v>106</v>
          </cell>
          <cell r="E54">
            <v>138</v>
          </cell>
          <cell r="F54" t="str">
            <v>Orléans &amp; Vierzon</v>
          </cell>
          <cell r="I54" t="str">
            <v>Appel CTO - 36010</v>
          </cell>
          <cell r="J54" t="str">
            <v>CORG 41 - 02 54 55 14 19  &amp; CORG 45 - 02 38 52 39 04</v>
          </cell>
          <cell r="K54" t="str">
            <v>Contacter le Centre Orléans - 32325</v>
          </cell>
          <cell r="L54" t="str">
            <v>POC</v>
          </cell>
          <cell r="M54" t="str">
            <v>Olivet</v>
          </cell>
          <cell r="N54" t="str">
            <v>Orléans Centre</v>
          </cell>
          <cell r="P54" t="str">
            <v>Mer</v>
          </cell>
          <cell r="Q54" t="str">
            <v>Orléans Centre</v>
          </cell>
        </row>
        <row r="55">
          <cell r="A55">
            <v>54</v>
          </cell>
          <cell r="B55" t="str">
            <v>A71</v>
          </cell>
          <cell r="C55" t="str">
            <v>Sens 2</v>
          </cell>
          <cell r="D55">
            <v>138</v>
          </cell>
          <cell r="E55">
            <v>106</v>
          </cell>
          <cell r="F55" t="str">
            <v xml:space="preserve">Vierzon &amp; Orléans </v>
          </cell>
          <cell r="G55" t="str">
            <v>Lamotte Beuvron</v>
          </cell>
          <cell r="H55" t="str">
            <v>Olivet</v>
          </cell>
          <cell r="I55" t="str">
            <v>Appel CTO - 36010</v>
          </cell>
          <cell r="J55" t="str">
            <v>CORG 41 - 02 54 55 14 19  &amp; CORG 45 - 02 38 52 39 04</v>
          </cell>
          <cell r="K55" t="str">
            <v>Contacter le Centre Orléans - 32325</v>
          </cell>
          <cell r="L55" t="str">
            <v>POC</v>
          </cell>
          <cell r="M55" t="str">
            <v>Lamotte Beuvron</v>
          </cell>
          <cell r="N55" t="str">
            <v>Salbris</v>
          </cell>
          <cell r="P55" t="str">
            <v>Romorantin (Villefranche)</v>
          </cell>
          <cell r="Q55" t="str">
            <v>Vierzon Nord / Centre</v>
          </cell>
          <cell r="W55" t="str">
            <v>ASER La Ferté St Aubin</v>
          </cell>
          <cell r="X55" t="str">
            <v>Tph : 02 54 76 02 69</v>
          </cell>
          <cell r="Y55" t="str">
            <v>ASER Salbris La Loge</v>
          </cell>
          <cell r="Z55" t="str">
            <v>Tph : 02 54 88 82 89</v>
          </cell>
          <cell r="AA55" t="str">
            <v>Bif A71 Sens 2</v>
          </cell>
          <cell r="AC55" t="str">
            <v>n°10</v>
          </cell>
        </row>
        <row r="56">
          <cell r="A56">
            <v>55</v>
          </cell>
          <cell r="B56" t="str">
            <v>A71</v>
          </cell>
          <cell r="C56" t="str">
            <v>Sens 1</v>
          </cell>
          <cell r="D56">
            <v>138</v>
          </cell>
          <cell r="E56">
            <v>157</v>
          </cell>
          <cell r="F56" t="str">
            <v>Vierzon</v>
          </cell>
          <cell r="G56" t="str">
            <v>Lamotte Beuvron</v>
          </cell>
          <cell r="H56" t="str">
            <v>Salbris</v>
          </cell>
          <cell r="I56" t="str">
            <v>Appel CTO - 36010</v>
          </cell>
          <cell r="J56" t="str">
            <v>CORG 41 - 02 54 55 14 19  &amp; CORG 45 - 02 38 52 39 04</v>
          </cell>
          <cell r="K56" t="str">
            <v>Contacter le Centre Orléans - 32325</v>
          </cell>
          <cell r="L56" t="str">
            <v>POC</v>
          </cell>
          <cell r="M56" t="str">
            <v>Lamotte Beuvron</v>
          </cell>
          <cell r="N56" t="str">
            <v>Olivet</v>
          </cell>
          <cell r="P56" t="str">
            <v>Orléans Centre</v>
          </cell>
          <cell r="W56" t="str">
            <v>ASER Chaumont Sur Tharonne</v>
          </cell>
          <cell r="X56" t="str">
            <v>Tph : 02 54 88 96 21</v>
          </cell>
        </row>
        <row r="57">
          <cell r="A57">
            <v>56</v>
          </cell>
          <cell r="B57" t="str">
            <v>A71</v>
          </cell>
          <cell r="C57" t="str">
            <v>Sens 2</v>
          </cell>
          <cell r="D57">
            <v>157</v>
          </cell>
          <cell r="E57">
            <v>138</v>
          </cell>
          <cell r="F57" t="str">
            <v>Vierzon</v>
          </cell>
          <cell r="G57" t="str">
            <v>Sabris</v>
          </cell>
          <cell r="H57" t="str">
            <v>Lamotte Beuvron</v>
          </cell>
          <cell r="I57" t="str">
            <v>Appel CTO - 36010</v>
          </cell>
          <cell r="J57" t="str">
            <v>CORG 41 - 02 54 55 14 19</v>
          </cell>
          <cell r="L57" t="str">
            <v>POC</v>
          </cell>
          <cell r="M57" t="str">
            <v>Salbris</v>
          </cell>
          <cell r="P57" t="str">
            <v>Vierzon Nord / Centre</v>
          </cell>
          <cell r="Q57" t="str">
            <v>Romorantin (Villefranche)</v>
          </cell>
          <cell r="W57" t="str">
            <v>ASER Salbris La Loge</v>
          </cell>
          <cell r="X57" t="str">
            <v>Tph : 02 54 88 82 89</v>
          </cell>
          <cell r="AA57" t="str">
            <v>Bif A71 Sens 2</v>
          </cell>
          <cell r="AC57" t="str">
            <v>n°10</v>
          </cell>
        </row>
        <row r="58">
          <cell r="A58">
            <v>57</v>
          </cell>
          <cell r="B58" t="str">
            <v>A71</v>
          </cell>
          <cell r="C58" t="str">
            <v>Sens 1</v>
          </cell>
          <cell r="D58">
            <v>157</v>
          </cell>
          <cell r="E58">
            <v>172</v>
          </cell>
          <cell r="F58" t="str">
            <v>Vierzon</v>
          </cell>
          <cell r="G58" t="str">
            <v>Salbris</v>
          </cell>
          <cell r="H58" t="str">
            <v>Echangeur Le Theillay A71/A85</v>
          </cell>
          <cell r="I58" t="str">
            <v>Appel CTO - 36010</v>
          </cell>
          <cell r="J58" t="str">
            <v>CORG 41 - 02 54 55 14 19</v>
          </cell>
          <cell r="K58" t="str">
            <v>Attention Echangeur Le Theillay A71/A85 - Contacter le Centre d'Orléans - 32325</v>
          </cell>
          <cell r="L58" t="str">
            <v>POC</v>
          </cell>
          <cell r="M58" t="str">
            <v>Salbris</v>
          </cell>
          <cell r="N58" t="str">
            <v>Lamotte Beuvron</v>
          </cell>
          <cell r="P58" t="str">
            <v>Olivet</v>
          </cell>
          <cell r="W58" t="str">
            <v>ASER Salbris le Theillay</v>
          </cell>
          <cell r="X58" t="str">
            <v>Tph : 02 54 96 56 00</v>
          </cell>
          <cell r="Y58" t="str">
            <v>ASER Chaumont Sur Tharonne</v>
          </cell>
          <cell r="Z58" t="str">
            <v>Tph : 02 54 88 96 21</v>
          </cell>
        </row>
        <row r="59">
          <cell r="A59">
            <v>58</v>
          </cell>
          <cell r="B59" t="str">
            <v>A71</v>
          </cell>
          <cell r="C59" t="str">
            <v>Sens 2</v>
          </cell>
          <cell r="D59">
            <v>172</v>
          </cell>
          <cell r="E59">
            <v>157</v>
          </cell>
          <cell r="F59" t="str">
            <v>Vierzon</v>
          </cell>
          <cell r="G59" t="str">
            <v>Echangeur Le Theillay A71/A85</v>
          </cell>
          <cell r="H59" t="str">
            <v>Salbris</v>
          </cell>
          <cell r="I59" t="str">
            <v>Appel CTO - 36010</v>
          </cell>
          <cell r="J59" t="str">
            <v>CORG 41 - 02 54 55 14 19</v>
          </cell>
          <cell r="K59" t="str">
            <v xml:space="preserve">Attention Echangeur Le Theillay A71/A85 - DIRCO (VATAN) pour A20 au 02 54 03 49 49 ou 06 75 19 14 88 </v>
          </cell>
          <cell r="L59" t="str">
            <v>POC</v>
          </cell>
          <cell r="M59" t="str">
            <v>Vierzon Nord / Centre</v>
          </cell>
          <cell r="N59" t="str">
            <v>Vierzon Est</v>
          </cell>
          <cell r="P59" t="str">
            <v>Romorantin (Villefranche)</v>
          </cell>
          <cell r="Q59" t="str">
            <v>Selles sur Cher (Chèmery)</v>
          </cell>
          <cell r="W59" t="str">
            <v>ASER Salbris La Loge</v>
          </cell>
          <cell r="X59" t="str">
            <v>Tph : 02 54 88 82 89</v>
          </cell>
          <cell r="AA59" t="str">
            <v>Bif A71 Sens 2</v>
          </cell>
          <cell r="AC59" t="str">
            <v>n°10</v>
          </cell>
        </row>
        <row r="60">
          <cell r="A60">
            <v>59</v>
          </cell>
          <cell r="B60" t="str">
            <v>A71</v>
          </cell>
          <cell r="C60" t="str">
            <v>Sens 1</v>
          </cell>
          <cell r="D60">
            <v>172</v>
          </cell>
          <cell r="E60">
            <v>178</v>
          </cell>
          <cell r="F60" t="str">
            <v>Vierzon</v>
          </cell>
          <cell r="G60" t="str">
            <v>Echangeur Le Theillay A71/A85</v>
          </cell>
          <cell r="H60" t="str">
            <v>Vierzon Nord / Centre</v>
          </cell>
          <cell r="I60" t="str">
            <v>Appel CTO - 36010</v>
          </cell>
          <cell r="J60" t="str">
            <v>CORG 18 - 02 48 55 85 00 &amp; CORG 41 - 02 54 55 14 20</v>
          </cell>
          <cell r="K60" t="str">
            <v>Attention Echangeur Le Theillay A71/A85</v>
          </cell>
          <cell r="L60" t="str">
            <v>POC</v>
          </cell>
          <cell r="M60" t="str">
            <v>Salbris</v>
          </cell>
          <cell r="N60" t="str">
            <v>Romorantin (Villefranche)</v>
          </cell>
          <cell r="P60" t="str">
            <v>Lamotte Beuvron</v>
          </cell>
          <cell r="Q60" t="str">
            <v>Selles sur Cher (Chèmery)</v>
          </cell>
          <cell r="W60" t="str">
            <v>ASER Salbris le Theillay</v>
          </cell>
          <cell r="X60" t="str">
            <v>Tph : 02 54 96 56 00</v>
          </cell>
          <cell r="AA60" t="str">
            <v>Bif A71 Sens 1</v>
          </cell>
          <cell r="AC60" t="str">
            <v>n°11</v>
          </cell>
        </row>
        <row r="61">
          <cell r="A61">
            <v>60</v>
          </cell>
          <cell r="B61" t="str">
            <v>A71</v>
          </cell>
          <cell r="C61" t="str">
            <v>Sens 2</v>
          </cell>
          <cell r="D61">
            <v>178</v>
          </cell>
          <cell r="E61">
            <v>172</v>
          </cell>
          <cell r="F61" t="str">
            <v>Vierzon</v>
          </cell>
          <cell r="G61" t="str">
            <v>Vierzon Nord / Centre</v>
          </cell>
          <cell r="H61" t="str">
            <v>Echangeur Le Theillay A71 / A85</v>
          </cell>
          <cell r="I61" t="str">
            <v>Appel CTO - 36010</v>
          </cell>
          <cell r="J61" t="str">
            <v>CORG 18 - 02 48 55 85 00</v>
          </cell>
          <cell r="K61" t="str">
            <v xml:space="preserve">Contacter APRR - 01 64 45 56 74 ou 04 70 90 65 27 et DIRCO (VATAN) pour A20 au 02 54 03 49 49 ou 06 75 19 14 88 </v>
          </cell>
          <cell r="L61" t="str">
            <v>POC</v>
          </cell>
          <cell r="M61" t="str">
            <v>Vierzon Nord / Centre</v>
          </cell>
          <cell r="N61" t="str">
            <v>Vierzon Est</v>
          </cell>
          <cell r="P61" t="str">
            <v>Bourges</v>
          </cell>
          <cell r="W61" t="str">
            <v>ASER Bourges Marmagne</v>
          </cell>
          <cell r="X61" t="str">
            <v>Tph : 02 48 23 03 10</v>
          </cell>
        </row>
        <row r="62">
          <cell r="A62">
            <v>61</v>
          </cell>
          <cell r="B62" t="str">
            <v>A71</v>
          </cell>
          <cell r="C62" t="str">
            <v>Sens 1</v>
          </cell>
          <cell r="D62">
            <v>178</v>
          </cell>
          <cell r="E62">
            <v>183</v>
          </cell>
          <cell r="F62" t="str">
            <v>Vierzon</v>
          </cell>
          <cell r="G62" t="str">
            <v>Vierzon Nord / Centre</v>
          </cell>
          <cell r="H62" t="str">
            <v>Vierzon Est</v>
          </cell>
          <cell r="I62" t="str">
            <v>Appel CTO - 36010</v>
          </cell>
          <cell r="J62" t="str">
            <v>CORG 18 - 02 48 55 85 00</v>
          </cell>
          <cell r="K62" t="str">
            <v>Attention Echangeur Le Theillay A71/A85</v>
          </cell>
          <cell r="L62" t="str">
            <v>POC</v>
          </cell>
          <cell r="M62" t="str">
            <v>Vierzon Nord / Centre</v>
          </cell>
          <cell r="P62" t="str">
            <v>Romorantin (Villefranche)</v>
          </cell>
          <cell r="Q62" t="str">
            <v>Salbris</v>
          </cell>
          <cell r="W62" t="str">
            <v>ASER Salbris le Theillay</v>
          </cell>
          <cell r="X62" t="str">
            <v>Tph : 02 54 96 56 00</v>
          </cell>
          <cell r="AA62" t="str">
            <v>Bif A71 Sens 1</v>
          </cell>
          <cell r="AC62" t="str">
            <v>n°11</v>
          </cell>
        </row>
        <row r="63">
          <cell r="A63">
            <v>62</v>
          </cell>
          <cell r="B63" t="str">
            <v>A71</v>
          </cell>
          <cell r="C63" t="str">
            <v>Sens 2</v>
          </cell>
          <cell r="D63">
            <v>183</v>
          </cell>
          <cell r="E63">
            <v>178</v>
          </cell>
          <cell r="F63" t="str">
            <v>Vierzon</v>
          </cell>
          <cell r="G63" t="str">
            <v>Vierzon Est</v>
          </cell>
          <cell r="H63" t="str">
            <v>Vierzon Nord / Centre</v>
          </cell>
          <cell r="I63" t="str">
            <v>Appel CTO - 36010</v>
          </cell>
          <cell r="J63" t="str">
            <v>CORG 18 - 02 48 55 85 00</v>
          </cell>
          <cell r="K63" t="str">
            <v>Contacter APRR - 01 64 45 56 74 ou 04 70 90 65 27</v>
          </cell>
          <cell r="L63" t="str">
            <v>POC</v>
          </cell>
          <cell r="M63" t="str">
            <v>Vierzon Est</v>
          </cell>
          <cell r="P63" t="str">
            <v>Bourges</v>
          </cell>
          <cell r="W63" t="str">
            <v>ASER Bourges Marmagne</v>
          </cell>
          <cell r="X63" t="str">
            <v>Tph : 02 48 23 03 10</v>
          </cell>
        </row>
        <row r="64">
          <cell r="A64">
            <v>63</v>
          </cell>
          <cell r="B64" t="str">
            <v>A71</v>
          </cell>
          <cell r="C64" t="str">
            <v>Sens 1</v>
          </cell>
          <cell r="D64">
            <v>183</v>
          </cell>
          <cell r="E64">
            <v>210</v>
          </cell>
          <cell r="F64" t="str">
            <v>Vierzon</v>
          </cell>
          <cell r="G64" t="str">
            <v>Vierzon Est</v>
          </cell>
          <cell r="H64" t="str">
            <v>Bourges</v>
          </cell>
          <cell r="I64" t="str">
            <v>Appel CTO - 36010</v>
          </cell>
          <cell r="J64" t="str">
            <v>CORG 18 - 02 48 55 85 00</v>
          </cell>
          <cell r="L64" t="str">
            <v>POC</v>
          </cell>
          <cell r="M64" t="str">
            <v>Vierzon Est</v>
          </cell>
          <cell r="N64" t="str">
            <v>Vierzon Nord / Centre</v>
          </cell>
          <cell r="P64" t="str">
            <v>Salbris</v>
          </cell>
          <cell r="Q64" t="str">
            <v>Romorantin (Villefranche)</v>
          </cell>
          <cell r="W64" t="str">
            <v>ASER Bourges Ste Thorette</v>
          </cell>
          <cell r="X64" t="str">
            <v>Tph : 02 48 23 33 50</v>
          </cell>
          <cell r="Y64" t="str">
            <v>ASER Salbris le Theillay</v>
          </cell>
          <cell r="Z64" t="str">
            <v>Tph : 02 54 96 56 00</v>
          </cell>
          <cell r="AA64" t="str">
            <v>Bif A71 Sens 1</v>
          </cell>
          <cell r="AC64" t="str">
            <v>n°11</v>
          </cell>
        </row>
        <row r="65">
          <cell r="A65">
            <v>64</v>
          </cell>
          <cell r="B65" t="str">
            <v>A71</v>
          </cell>
          <cell r="C65" t="str">
            <v>Sens 2</v>
          </cell>
          <cell r="D65">
            <v>210</v>
          </cell>
          <cell r="E65">
            <v>183</v>
          </cell>
          <cell r="F65" t="str">
            <v>Vierzon</v>
          </cell>
          <cell r="G65" t="str">
            <v>Bourges</v>
          </cell>
          <cell r="H65" t="str">
            <v>Vierzon est</v>
          </cell>
          <cell r="I65" t="str">
            <v>Appel CTO - 36010</v>
          </cell>
          <cell r="J65" t="str">
            <v>CORG 18 - 02 48 55 85 00</v>
          </cell>
          <cell r="K65" t="str">
            <v>Contacter APRR - 01 64 45 56 74 ou 04 70 90 65 27</v>
          </cell>
          <cell r="L65" t="str">
            <v>POC</v>
          </cell>
          <cell r="M65" t="str">
            <v>Bourges</v>
          </cell>
          <cell r="W65" t="str">
            <v>ASER Bourges Marmagne</v>
          </cell>
          <cell r="X65" t="str">
            <v>Tph : 02 48 23 03 10</v>
          </cell>
        </row>
        <row r="66">
          <cell r="A66">
            <v>65</v>
          </cell>
          <cell r="B66" t="str">
            <v>A85</v>
          </cell>
          <cell r="C66" t="str">
            <v>Sens 1</v>
          </cell>
          <cell r="D66">
            <v>80</v>
          </cell>
          <cell r="E66">
            <v>82</v>
          </cell>
          <cell r="F66" t="str">
            <v>Chambray</v>
          </cell>
          <cell r="G66" t="str">
            <v>Langeais</v>
          </cell>
          <cell r="H66" t="str">
            <v>Villandry</v>
          </cell>
          <cell r="I66" t="str">
            <v>Appel CTO - 36010</v>
          </cell>
          <cell r="J66" t="str">
            <v>CORG 37 - 02 47 31 37 41</v>
          </cell>
          <cell r="K66" t="str">
            <v xml:space="preserve">Contacter le Centre de Vivy (Angers 41325) - Attention Système ouvert </v>
          </cell>
          <cell r="L66" t="str">
            <v>POC</v>
          </cell>
          <cell r="M66" t="str">
            <v>Barrière de Restigné</v>
          </cell>
          <cell r="S66" t="str">
            <v>Langeais</v>
          </cell>
        </row>
        <row r="67">
          <cell r="A67">
            <v>66</v>
          </cell>
          <cell r="B67" t="str">
            <v>A85</v>
          </cell>
          <cell r="C67" t="str">
            <v>Sens 2</v>
          </cell>
          <cell r="D67">
            <v>82</v>
          </cell>
          <cell r="E67">
            <v>80</v>
          </cell>
          <cell r="F67" t="str">
            <v>Chambray</v>
          </cell>
          <cell r="G67" t="str">
            <v>Villandry</v>
          </cell>
          <cell r="H67" t="str">
            <v>Langeais</v>
          </cell>
          <cell r="I67" t="str">
            <v>Appel CTO - 36010</v>
          </cell>
          <cell r="J67" t="str">
            <v>CORG 37 - 02 47 31 37 41</v>
          </cell>
          <cell r="K67" t="str">
            <v>Attention Système ouvert - Caméra à DRUYE + Echangeur de Veigné A85/A10 -  Aire de Service Bi-directionnelle</v>
          </cell>
          <cell r="L67" t="str">
            <v>POC</v>
          </cell>
          <cell r="M67" t="str">
            <v>Candé</v>
          </cell>
          <cell r="P67" t="str">
            <v>Barrière de Veigné</v>
          </cell>
          <cell r="Q67" t="str">
            <v>Monts Sorigny</v>
          </cell>
          <cell r="S67" t="str">
            <v>Villandry</v>
          </cell>
          <cell r="T67" t="str">
            <v>Druye</v>
          </cell>
          <cell r="W67" t="str">
            <v>ASER Les Jardins de Villandry</v>
          </cell>
          <cell r="X67" t="str">
            <v>Tph : 02 47 27 87 15</v>
          </cell>
          <cell r="AA67" t="str">
            <v>Bif A85 Sens 2 A10</v>
          </cell>
          <cell r="AC67" t="str">
            <v>n°06</v>
          </cell>
        </row>
        <row r="68">
          <cell r="A68">
            <v>67</v>
          </cell>
          <cell r="B68" t="str">
            <v>A85</v>
          </cell>
          <cell r="C68" t="str">
            <v>Sens 1</v>
          </cell>
          <cell r="D68">
            <v>82</v>
          </cell>
          <cell r="E68">
            <v>90</v>
          </cell>
          <cell r="F68" t="str">
            <v>Chambray</v>
          </cell>
          <cell r="G68" t="str">
            <v>Villandry</v>
          </cell>
          <cell r="H68" t="str">
            <v xml:space="preserve"> Druye (Azay le Rideau)</v>
          </cell>
          <cell r="I68" t="str">
            <v>Appel CTO - 36010</v>
          </cell>
          <cell r="J68" t="str">
            <v>CORG 37 - 02 47 31 37 41</v>
          </cell>
          <cell r="K68" t="str">
            <v xml:space="preserve"> Contacter Centre de Vivy (Angers 41325) - Attention Système ouvert - Caméra à DRUYE - Aire de Service Bi-directionnelle</v>
          </cell>
          <cell r="L68" t="str">
            <v>POC</v>
          </cell>
          <cell r="M68" t="str">
            <v>Barrière de Restigné</v>
          </cell>
          <cell r="S68" t="str">
            <v>Villandry</v>
          </cell>
          <cell r="T68" t="str">
            <v>Langeais</v>
          </cell>
          <cell r="W68" t="str">
            <v>ASER Les Jardins de Villandry</v>
          </cell>
          <cell r="X68" t="str">
            <v>Tph : 02 47 27 87 15</v>
          </cell>
        </row>
        <row r="69">
          <cell r="A69">
            <v>68</v>
          </cell>
          <cell r="B69" t="str">
            <v>A85</v>
          </cell>
          <cell r="C69" t="str">
            <v>Sens 2</v>
          </cell>
          <cell r="D69">
            <v>90</v>
          </cell>
          <cell r="E69">
            <v>82</v>
          </cell>
          <cell r="F69" t="str">
            <v>Chambray</v>
          </cell>
          <cell r="G69" t="str">
            <v>Druye (Azay le Rideau)</v>
          </cell>
          <cell r="H69" t="str">
            <v>Villandry</v>
          </cell>
          <cell r="I69" t="str">
            <v>Appel CTO - 36010</v>
          </cell>
          <cell r="J69" t="str">
            <v>CORG 37 - 02 47 31 37 41</v>
          </cell>
          <cell r="K69" t="str">
            <v>Attention Système ouvert - Caméra à DRUYE + Echangeur de Veigné A85/A10 - Aire de Service Bi-directionnelle</v>
          </cell>
          <cell r="L69" t="str">
            <v>POC</v>
          </cell>
          <cell r="M69" t="str">
            <v>Candé</v>
          </cell>
          <cell r="P69" t="str">
            <v>Barrière de Veigné</v>
          </cell>
          <cell r="Q69" t="str">
            <v>Monts Sorigny</v>
          </cell>
          <cell r="S69" t="str">
            <v>Druye</v>
          </cell>
          <cell r="W69" t="str">
            <v>ASER Les Jardins de Villandry</v>
          </cell>
          <cell r="X69" t="str">
            <v>Tph : 02 47 27 87 15</v>
          </cell>
          <cell r="AA69" t="str">
            <v>Bif A85 Sens 2 A10</v>
          </cell>
          <cell r="AC69" t="str">
            <v>n°06</v>
          </cell>
        </row>
        <row r="70">
          <cell r="A70">
            <v>69</v>
          </cell>
          <cell r="B70" t="str">
            <v>A85</v>
          </cell>
          <cell r="C70" t="str">
            <v>Sens 1</v>
          </cell>
          <cell r="D70">
            <v>90</v>
          </cell>
          <cell r="E70">
            <v>217.7</v>
          </cell>
          <cell r="F70" t="str">
            <v>Chambray</v>
          </cell>
          <cell r="G70" t="str">
            <v>Druye (Azay le Rideau)</v>
          </cell>
          <cell r="H70" t="str">
            <v>Candé</v>
          </cell>
          <cell r="I70" t="str">
            <v>Appel CTO - 36010</v>
          </cell>
          <cell r="J70" t="str">
            <v>CORG 37 - 02 47 31 37 41</v>
          </cell>
          <cell r="K70" t="str">
            <v xml:space="preserve"> Attention Système ouvert - Caméra à DRUYE</v>
          </cell>
          <cell r="L70" t="str">
            <v>POC</v>
          </cell>
          <cell r="P70" t="str">
            <v>Barrière de Restigné</v>
          </cell>
          <cell r="S70" t="str">
            <v>Druye</v>
          </cell>
          <cell r="T70" t="str">
            <v>Villandry</v>
          </cell>
          <cell r="U70" t="str">
            <v>Langeais</v>
          </cell>
          <cell r="W70" t="str">
            <v>ASER Les Jardins de Villandry</v>
          </cell>
          <cell r="X70" t="str">
            <v>Tph : 02 47 27 87 15</v>
          </cell>
        </row>
        <row r="71">
          <cell r="A71">
            <v>70</v>
          </cell>
          <cell r="B71" t="str">
            <v>A85</v>
          </cell>
          <cell r="C71" t="str">
            <v>Sens 2</v>
          </cell>
          <cell r="D71">
            <v>217.7</v>
          </cell>
          <cell r="E71">
            <v>90</v>
          </cell>
          <cell r="F71" t="str">
            <v>Chambray</v>
          </cell>
          <cell r="G71" t="str">
            <v>Candé</v>
          </cell>
          <cell r="H71" t="str">
            <v>Druye (Azay le Rideau)</v>
          </cell>
          <cell r="I71" t="str">
            <v>Appel CTO - 36010</v>
          </cell>
          <cell r="J71" t="str">
            <v>CORG 37 - 02 47 31 37 41</v>
          </cell>
          <cell r="L71" t="str">
            <v>POC</v>
          </cell>
          <cell r="M71" t="str">
            <v>Candé</v>
          </cell>
          <cell r="N71" t="str">
            <v>Barrière de Veigné</v>
          </cell>
          <cell r="P71" t="str">
            <v>Monts Sorigny</v>
          </cell>
          <cell r="AA71" t="str">
            <v>Bif A85 Sens 2 A10</v>
          </cell>
          <cell r="AC71" t="str">
            <v>n°06</v>
          </cell>
        </row>
        <row r="72">
          <cell r="A72">
            <v>71</v>
          </cell>
          <cell r="B72" t="str">
            <v>A85</v>
          </cell>
          <cell r="C72" t="str">
            <v>Sens 1</v>
          </cell>
          <cell r="D72">
            <v>217.7</v>
          </cell>
          <cell r="E72">
            <v>100</v>
          </cell>
          <cell r="F72" t="str">
            <v>Chambray</v>
          </cell>
          <cell r="G72" t="str">
            <v>Candé</v>
          </cell>
          <cell r="H72" t="str">
            <v>Echangeur de Veigné A10 / A85</v>
          </cell>
          <cell r="I72" t="str">
            <v>Appel CTO - 36010</v>
          </cell>
          <cell r="J72" t="str">
            <v>CORG 37 - 02 47 31 37 41</v>
          </cell>
          <cell r="K72" t="str">
            <v>Attention système ouvert vers Angers</v>
          </cell>
          <cell r="L72" t="str">
            <v>POC</v>
          </cell>
          <cell r="S72" t="str">
            <v>Druye</v>
          </cell>
          <cell r="T72" t="str">
            <v>Villandry</v>
          </cell>
          <cell r="U72" t="str">
            <v>Langeais</v>
          </cell>
          <cell r="W72" t="str">
            <v>ASER Les Jardins de Villandry</v>
          </cell>
          <cell r="X72" t="str">
            <v>Tph : 02 47 27 87 15</v>
          </cell>
        </row>
        <row r="73">
          <cell r="A73">
            <v>72</v>
          </cell>
          <cell r="B73" t="str">
            <v>A85</v>
          </cell>
          <cell r="C73" t="str">
            <v>Sens 2</v>
          </cell>
          <cell r="D73">
            <v>104</v>
          </cell>
          <cell r="E73">
            <v>217.7</v>
          </cell>
          <cell r="F73" t="str">
            <v>Chambray</v>
          </cell>
          <cell r="G73" t="str">
            <v>Barrière de Veigné</v>
          </cell>
          <cell r="H73" t="str">
            <v>Candé</v>
          </cell>
          <cell r="I73" t="str">
            <v>Appel CTO - 36010</v>
          </cell>
          <cell r="J73" t="str">
            <v>CORG 37 - 02 47 31 37 41</v>
          </cell>
          <cell r="K73" t="str">
            <v xml:space="preserve">Echangeur de Veigné A85/A10 + Caméra </v>
          </cell>
          <cell r="L73" t="str">
            <v>POC</v>
          </cell>
          <cell r="M73" t="str">
            <v>Barrière de Veigné</v>
          </cell>
          <cell r="N73" t="str">
            <v>Monts Sorigny</v>
          </cell>
          <cell r="P73" t="str">
            <v>Barrière de Sorigny</v>
          </cell>
          <cell r="AA73" t="str">
            <v>Bif A85 Sens 2 A10</v>
          </cell>
          <cell r="AC73" t="str">
            <v>n°07</v>
          </cell>
        </row>
        <row r="74">
          <cell r="A74">
            <v>73</v>
          </cell>
          <cell r="B74" t="str">
            <v>A85</v>
          </cell>
          <cell r="C74" t="str">
            <v>Sens 1</v>
          </cell>
          <cell r="D74">
            <v>100</v>
          </cell>
          <cell r="E74">
            <v>104</v>
          </cell>
          <cell r="F74" t="str">
            <v>Chambray &amp; St Romain</v>
          </cell>
          <cell r="G74" t="str">
            <v>Echangeur de Veigné A85 / A10</v>
          </cell>
          <cell r="H74" t="str">
            <v>Barrière de Veigné</v>
          </cell>
          <cell r="I74" t="str">
            <v>Appel CTO - 36010</v>
          </cell>
          <cell r="J74" t="str">
            <v>CORG 37 - 02 47 31 37 41</v>
          </cell>
          <cell r="K74" t="str">
            <v>Attention Système Ouvert vers A10 Nord et A85 Ouest - Caméra Echangeur de Veigne A85 / A10 + Druye</v>
          </cell>
          <cell r="L74" t="str">
            <v>POC</v>
          </cell>
          <cell r="M74" t="str">
            <v>Monts Sorigny</v>
          </cell>
          <cell r="P74" t="str">
            <v>Barrière de Sorigny</v>
          </cell>
          <cell r="S74" t="str">
            <v>Druye</v>
          </cell>
          <cell r="T74" t="str">
            <v>Villandry</v>
          </cell>
          <cell r="U74" t="str">
            <v>La Thibaudière</v>
          </cell>
          <cell r="AA74" t="str">
            <v>Bif A85 Sens 1 A10</v>
          </cell>
          <cell r="AC74" t="str">
            <v>n°08</v>
          </cell>
        </row>
        <row r="75">
          <cell r="A75">
            <v>74</v>
          </cell>
          <cell r="B75" t="str">
            <v>A85</v>
          </cell>
          <cell r="C75" t="str">
            <v>Sens 2</v>
          </cell>
          <cell r="D75">
            <v>104</v>
          </cell>
          <cell r="E75">
            <v>100</v>
          </cell>
          <cell r="F75" t="str">
            <v>St Romain &amp; Chambray</v>
          </cell>
          <cell r="G75" t="str">
            <v>Barrière de Veigné</v>
          </cell>
          <cell r="H75" t="str">
            <v>Echangeur de Veigné A10 / A85</v>
          </cell>
          <cell r="I75" t="str">
            <v>Appel CTO - 36010</v>
          </cell>
          <cell r="J75" t="str">
            <v>CORG 37 - 02 47 31 37 41</v>
          </cell>
          <cell r="L75" t="str">
            <v>POC</v>
          </cell>
          <cell r="M75" t="str">
            <v>Barrière de Veigné</v>
          </cell>
        </row>
        <row r="76">
          <cell r="A76">
            <v>75</v>
          </cell>
          <cell r="B76" t="str">
            <v>A85</v>
          </cell>
          <cell r="C76" t="str">
            <v>Sens 1</v>
          </cell>
          <cell r="D76">
            <v>104</v>
          </cell>
          <cell r="E76">
            <v>108</v>
          </cell>
          <cell r="F76" t="str">
            <v>St Romain</v>
          </cell>
          <cell r="G76" t="str">
            <v>Barrière de Veigné</v>
          </cell>
          <cell r="H76" t="str">
            <v>Loches (Esvres)</v>
          </cell>
          <cell r="I76" t="str">
            <v>Appel CTO - 36010</v>
          </cell>
          <cell r="J76" t="str">
            <v>CORG 37 - 02 47 31 37 41</v>
          </cell>
          <cell r="L76" t="str">
            <v>POC</v>
          </cell>
          <cell r="M76" t="str">
            <v>Barrière de Veigné</v>
          </cell>
        </row>
        <row r="77">
          <cell r="A77">
            <v>76</v>
          </cell>
          <cell r="B77" t="str">
            <v>A85</v>
          </cell>
          <cell r="C77" t="str">
            <v>Sens 2</v>
          </cell>
          <cell r="D77">
            <v>108</v>
          </cell>
          <cell r="E77">
            <v>104</v>
          </cell>
          <cell r="F77" t="str">
            <v>St Romain</v>
          </cell>
          <cell r="G77" t="str">
            <v>Loches (Esvres)</v>
          </cell>
          <cell r="H77" t="str">
            <v>Barrière de Veigné</v>
          </cell>
          <cell r="I77" t="str">
            <v>Appel CTO - 36010</v>
          </cell>
          <cell r="J77" t="str">
            <v>CORG 37 - 02 47 31 37 41</v>
          </cell>
          <cell r="K77" t="str">
            <v>Attention Aire de Service Bi-directionnelle</v>
          </cell>
          <cell r="L77" t="str">
            <v>POC</v>
          </cell>
          <cell r="M77" t="str">
            <v>Loches (Esvres)</v>
          </cell>
          <cell r="N77" t="str">
            <v>Bléré</v>
          </cell>
          <cell r="P77" t="str">
            <v>St Aignan (St Romain)</v>
          </cell>
          <cell r="W77" t="str">
            <v>ASER Val de Cher</v>
          </cell>
          <cell r="X77" t="str">
            <v>Tph : 02 47 35 62 59</v>
          </cell>
        </row>
        <row r="78">
          <cell r="A78">
            <v>77</v>
          </cell>
          <cell r="B78" t="str">
            <v>A85</v>
          </cell>
          <cell r="C78" t="str">
            <v>Sens 1</v>
          </cell>
          <cell r="D78">
            <v>108</v>
          </cell>
          <cell r="E78">
            <v>122</v>
          </cell>
          <cell r="F78" t="str">
            <v>St Romain</v>
          </cell>
          <cell r="G78" t="str">
            <v>Loches (Esvres)</v>
          </cell>
          <cell r="H78" t="str">
            <v>Bléré</v>
          </cell>
          <cell r="I78" t="str">
            <v>Appel CTO - 36010</v>
          </cell>
          <cell r="J78" t="str">
            <v>CORG 37 - 02 47 31 37 41</v>
          </cell>
          <cell r="K78" t="str">
            <v>Attention Aire de Service Bi-directionnelle</v>
          </cell>
          <cell r="L78" t="str">
            <v>POC</v>
          </cell>
          <cell r="M78" t="str">
            <v>Loches (Esvres)</v>
          </cell>
          <cell r="N78" t="str">
            <v>Barrière de Veigné</v>
          </cell>
          <cell r="W78" t="str">
            <v>ASER Val de Cher</v>
          </cell>
          <cell r="X78" t="str">
            <v>Tph : 02 47 35 62 59</v>
          </cell>
        </row>
        <row r="79">
          <cell r="A79">
            <v>78</v>
          </cell>
          <cell r="B79" t="str">
            <v>A85</v>
          </cell>
          <cell r="C79" t="str">
            <v>Sens 2</v>
          </cell>
          <cell r="D79">
            <v>122</v>
          </cell>
          <cell r="E79">
            <v>108</v>
          </cell>
          <cell r="F79" t="str">
            <v>St Romain</v>
          </cell>
          <cell r="G79" t="str">
            <v>Bléré</v>
          </cell>
          <cell r="H79" t="str">
            <v>Loches (Esvres)</v>
          </cell>
          <cell r="I79" t="str">
            <v>Appel CTO - 36010</v>
          </cell>
          <cell r="J79" t="str">
            <v>CORG 37 - 02 47 31 37 41</v>
          </cell>
          <cell r="K79" t="str">
            <v>Attention Aire de Service Bi-directionnelle</v>
          </cell>
          <cell r="L79" t="str">
            <v>POC</v>
          </cell>
          <cell r="M79" t="str">
            <v>Bléré</v>
          </cell>
          <cell r="N79" t="str">
            <v>St Aignan (St Romain)</v>
          </cell>
          <cell r="P79" t="str">
            <v>Selles sur Cher (Chèmery)</v>
          </cell>
          <cell r="W79" t="str">
            <v>ASER Val de Cher</v>
          </cell>
          <cell r="X79" t="str">
            <v>Tph : 02 47 35 62 59</v>
          </cell>
          <cell r="Y79" t="str">
            <v>ASER de Romorantin</v>
          </cell>
          <cell r="Z79" t="str">
            <v>Tph : 02 54 83 18 30</v>
          </cell>
        </row>
        <row r="80">
          <cell r="A80">
            <v>79</v>
          </cell>
          <cell r="B80" t="str">
            <v>A85</v>
          </cell>
          <cell r="C80" t="str">
            <v>Sens 1</v>
          </cell>
          <cell r="D80">
            <v>122</v>
          </cell>
          <cell r="E80">
            <v>152</v>
          </cell>
          <cell r="F80" t="str">
            <v>St Romain</v>
          </cell>
          <cell r="G80" t="str">
            <v>Bléré</v>
          </cell>
          <cell r="H80" t="str">
            <v>St Aignan sur Cher (St Romain)</v>
          </cell>
          <cell r="I80" t="str">
            <v>Appel CTO - 36010</v>
          </cell>
          <cell r="J80" t="str">
            <v>CORG 37 - 02 47 31 37 41</v>
          </cell>
          <cell r="K80" t="str">
            <v>Attention Aire de Service Bi-directionnelle</v>
          </cell>
          <cell r="L80" t="str">
            <v>POC</v>
          </cell>
          <cell r="M80" t="str">
            <v>Bléré</v>
          </cell>
          <cell r="N80" t="str">
            <v>Loches (Esvres)</v>
          </cell>
          <cell r="P80" t="str">
            <v>Barrière de Veigné</v>
          </cell>
          <cell r="W80" t="str">
            <v>ASER Val de Cher</v>
          </cell>
          <cell r="X80" t="str">
            <v>Tph : 02 47 35 62 59</v>
          </cell>
        </row>
        <row r="81">
          <cell r="A81">
            <v>80</v>
          </cell>
          <cell r="B81" t="str">
            <v>A85</v>
          </cell>
          <cell r="C81" t="str">
            <v>Sens 2</v>
          </cell>
          <cell r="D81">
            <v>152</v>
          </cell>
          <cell r="E81">
            <v>122</v>
          </cell>
          <cell r="F81" t="str">
            <v>St Romain</v>
          </cell>
          <cell r="G81" t="str">
            <v>St Aignan sur Cher (St Romain)</v>
          </cell>
          <cell r="H81" t="str">
            <v>Bléré</v>
          </cell>
          <cell r="I81" t="str">
            <v>Appel CTO - 36010</v>
          </cell>
          <cell r="J81" t="str">
            <v>CORG 37 - 02 47 31 37 41</v>
          </cell>
          <cell r="K81" t="str">
            <v>Attention Aire de Service Bi-directionnelle</v>
          </cell>
          <cell r="L81" t="str">
            <v>POC</v>
          </cell>
          <cell r="M81" t="str">
            <v>St Aignan (St Romain)</v>
          </cell>
          <cell r="N81" t="str">
            <v>Selles sur Cher (Chèmery)</v>
          </cell>
          <cell r="P81" t="str">
            <v>Romorantin (Villefranche)</v>
          </cell>
          <cell r="W81" t="str">
            <v>ASER de Romorantin</v>
          </cell>
          <cell r="X81" t="str">
            <v>Tph : 02 54 83 18 30</v>
          </cell>
        </row>
        <row r="82">
          <cell r="A82">
            <v>81</v>
          </cell>
          <cell r="B82" t="str">
            <v>A85</v>
          </cell>
          <cell r="C82" t="str">
            <v>Sens 1</v>
          </cell>
          <cell r="D82">
            <v>152</v>
          </cell>
          <cell r="E82">
            <v>163</v>
          </cell>
          <cell r="F82" t="str">
            <v>St Romain</v>
          </cell>
          <cell r="G82" t="str">
            <v>St Aignan sur Cher (St Romain)</v>
          </cell>
          <cell r="H82" t="str">
            <v>Selles sur Cher (Chémery)</v>
          </cell>
          <cell r="I82" t="str">
            <v>Appel CTO - 36010</v>
          </cell>
          <cell r="J82" t="str">
            <v>CORG 41 - 02 54 55 14 19</v>
          </cell>
          <cell r="K82" t="str">
            <v>Attention Aire de Service Bi-directionnelle</v>
          </cell>
          <cell r="L82" t="str">
            <v>POC</v>
          </cell>
          <cell r="M82" t="str">
            <v>St Aignan (St Romain)</v>
          </cell>
          <cell r="N82" t="str">
            <v>Bléré</v>
          </cell>
          <cell r="P82" t="str">
            <v>Loches (Esvres)</v>
          </cell>
          <cell r="Q82" t="str">
            <v>Barrière de Veigné</v>
          </cell>
          <cell r="W82" t="str">
            <v>ASER de Romorantin</v>
          </cell>
          <cell r="X82" t="str">
            <v>Tph : 02 54 83 18 30</v>
          </cell>
          <cell r="Y82" t="str">
            <v>ASER Val de Cher</v>
          </cell>
          <cell r="Z82" t="str">
            <v>Tph : 02 47 35 62 59</v>
          </cell>
        </row>
        <row r="83">
          <cell r="A83">
            <v>82</v>
          </cell>
          <cell r="B83" t="str">
            <v>A85</v>
          </cell>
          <cell r="C83" t="str">
            <v>Sens 2</v>
          </cell>
          <cell r="D83">
            <v>163</v>
          </cell>
          <cell r="E83">
            <v>152</v>
          </cell>
          <cell r="F83" t="str">
            <v>St Romain</v>
          </cell>
          <cell r="G83" t="str">
            <v>Selles sur Cher (Chémery)</v>
          </cell>
          <cell r="H83" t="str">
            <v>St Aignan sur Cher (St Romain)</v>
          </cell>
          <cell r="I83" t="str">
            <v>Appel CTO - 36010</v>
          </cell>
          <cell r="J83" t="str">
            <v>CORG 41 - 02 54 55 14 19</v>
          </cell>
          <cell r="K83" t="str">
            <v>Attention Aire de Service Bi-directionnelle</v>
          </cell>
          <cell r="L83" t="str">
            <v>POC</v>
          </cell>
          <cell r="M83" t="str">
            <v>Selles sur Cher (Chèmery)</v>
          </cell>
          <cell r="N83" t="str">
            <v>Romorantin (Villefranche)</v>
          </cell>
          <cell r="P83" t="str">
            <v>Vierzon Nord / Centre</v>
          </cell>
          <cell r="Q83" t="str">
            <v>Salbris</v>
          </cell>
          <cell r="W83" t="str">
            <v>ASER de Romorantin</v>
          </cell>
          <cell r="X83" t="str">
            <v>Tph : 02 54 83 18 30</v>
          </cell>
          <cell r="AA83" t="str">
            <v>Bif A85 Sens 2 A71</v>
          </cell>
          <cell r="AC83" t="str">
            <v>n°12</v>
          </cell>
        </row>
        <row r="84">
          <cell r="A84">
            <v>83</v>
          </cell>
          <cell r="B84" t="str">
            <v>A85</v>
          </cell>
          <cell r="C84" t="str">
            <v>Sens 1</v>
          </cell>
          <cell r="D84">
            <v>163</v>
          </cell>
          <cell r="E84">
            <v>185</v>
          </cell>
          <cell r="F84" t="str">
            <v>St Romain</v>
          </cell>
          <cell r="G84" t="str">
            <v>Selles sur Cher (Chémery)</v>
          </cell>
          <cell r="H84" t="str">
            <v>Romorantin (Villefranche)</v>
          </cell>
          <cell r="I84" t="str">
            <v>Appel CTO - 36010</v>
          </cell>
          <cell r="J84" t="str">
            <v>CORG 41 - 02 54 55 14 19</v>
          </cell>
          <cell r="K84" t="str">
            <v>Attention Aire de Service Bi-directionnelle</v>
          </cell>
          <cell r="L84" t="str">
            <v>POC</v>
          </cell>
          <cell r="M84" t="str">
            <v>Selles sur Cher (Chèmery)</v>
          </cell>
          <cell r="N84" t="str">
            <v>St Aignan (St Romain)</v>
          </cell>
          <cell r="P84" t="str">
            <v>Bléré</v>
          </cell>
          <cell r="Q84" t="str">
            <v>Loches (Esvres)</v>
          </cell>
          <cell r="W84" t="str">
            <v>ASER de Romorantin</v>
          </cell>
          <cell r="X84" t="str">
            <v>Tph : 02 54 83 18 30</v>
          </cell>
          <cell r="Y84" t="str">
            <v>ASER Val de Cher</v>
          </cell>
          <cell r="Z84" t="str">
            <v>Tph : 02 47 35 62 59</v>
          </cell>
        </row>
        <row r="85">
          <cell r="A85">
            <v>84</v>
          </cell>
          <cell r="B85" t="str">
            <v>A85</v>
          </cell>
          <cell r="C85" t="str">
            <v>Sens 2</v>
          </cell>
          <cell r="D85">
            <v>185</v>
          </cell>
          <cell r="E85">
            <v>163</v>
          </cell>
          <cell r="F85" t="str">
            <v>Vierzon &amp; St Romain</v>
          </cell>
          <cell r="G85" t="str">
            <v>Romorantin (Villefranche)</v>
          </cell>
          <cell r="H85" t="str">
            <v>Selles sur Cher (Chémery)</v>
          </cell>
          <cell r="I85" t="str">
            <v>Appel CTO - 36010</v>
          </cell>
          <cell r="J85" t="str">
            <v>CORG 41 - 02 54 55 14 19</v>
          </cell>
          <cell r="K85" t="str">
            <v>Attention Echangeur Le Theillay A85 / A71</v>
          </cell>
          <cell r="L85" t="str">
            <v>POC</v>
          </cell>
          <cell r="M85" t="str">
            <v>Romorantin (Villefranche)</v>
          </cell>
          <cell r="P85" t="str">
            <v>Vierzon Nord / Centre</v>
          </cell>
          <cell r="Q85" t="str">
            <v>Salbris</v>
          </cell>
          <cell r="W85" t="str">
            <v>ASER de Salbris Theillay</v>
          </cell>
          <cell r="X85" t="str">
            <v>Tph : 02 54 96 56 00</v>
          </cell>
          <cell r="AA85" t="str">
            <v>Bif A85 Sens 2 A71</v>
          </cell>
          <cell r="AC85" t="str">
            <v>n°12</v>
          </cell>
        </row>
        <row r="86">
          <cell r="A86">
            <v>85</v>
          </cell>
          <cell r="B86" t="str">
            <v>A85</v>
          </cell>
          <cell r="C86" t="str">
            <v>Sens 1</v>
          </cell>
          <cell r="D86">
            <v>185</v>
          </cell>
          <cell r="E86">
            <v>206</v>
          </cell>
          <cell r="F86" t="str">
            <v>St Romain &amp; Vierzon</v>
          </cell>
          <cell r="G86" t="str">
            <v>Romorantin (Villefranche)</v>
          </cell>
          <cell r="H86" t="str">
            <v>Echangeur Le Teillay A85/A71</v>
          </cell>
          <cell r="I86" t="str">
            <v>Appel CTO - 36010</v>
          </cell>
          <cell r="J86" t="str">
            <v>CORG 41 - 02 54 55 14 19</v>
          </cell>
          <cell r="L86" t="str">
            <v>POC</v>
          </cell>
          <cell r="M86" t="str">
            <v>Romorantin (Villefranche)</v>
          </cell>
          <cell r="N86" t="str">
            <v>Selles sur Cher (Chèmery)</v>
          </cell>
          <cell r="P86" t="str">
            <v>St Aignan (St Romain)</v>
          </cell>
        </row>
        <row r="87">
          <cell r="A87">
            <v>86</v>
          </cell>
          <cell r="B87" t="str">
            <v>A85</v>
          </cell>
          <cell r="C87" t="str">
            <v>Sens 2</v>
          </cell>
          <cell r="D87">
            <v>206</v>
          </cell>
          <cell r="E87">
            <v>185</v>
          </cell>
          <cell r="F87" t="str">
            <v>Vierzon / St Romain</v>
          </cell>
          <cell r="G87" t="str">
            <v>Echangeur Le Theillay A71/A85</v>
          </cell>
          <cell r="H87" t="str">
            <v>Romorantin (Villefranche)</v>
          </cell>
          <cell r="I87" t="str">
            <v>Appel CTO - 36010</v>
          </cell>
          <cell r="J87" t="str">
            <v>CORG 41 - 02 54 55 14 19</v>
          </cell>
          <cell r="K87" t="str">
            <v>Attention Echangeur Le Theillay A85 / A71</v>
          </cell>
          <cell r="L87" t="str">
            <v>POC</v>
          </cell>
          <cell r="M87" t="str">
            <v>Vierzon Nord / Centre</v>
          </cell>
          <cell r="N87" t="str">
            <v>Salbris</v>
          </cell>
          <cell r="P87" t="str">
            <v>Vierzon Est</v>
          </cell>
          <cell r="Q87" t="str">
            <v>Lamotte Beuvron</v>
          </cell>
          <cell r="W87" t="str">
            <v>ASER de Salbris Theillay</v>
          </cell>
          <cell r="X87" t="str">
            <v>Tph : 02 54 96 56 00</v>
          </cell>
          <cell r="AA87" t="str">
            <v>Bif A85 Sens 2 A71</v>
          </cell>
          <cell r="AC87" t="str">
            <v>n°12</v>
          </cell>
        </row>
        <row r="88">
          <cell r="A88">
            <v>87</v>
          </cell>
          <cell r="B88" t="str">
            <v>A85</v>
          </cell>
          <cell r="C88" t="str">
            <v>Sens 1</v>
          </cell>
          <cell r="D88">
            <v>0</v>
          </cell>
          <cell r="E88">
            <v>14.859</v>
          </cell>
          <cell r="F88" t="str">
            <v>Vivy</v>
          </cell>
          <cell r="G88" t="str">
            <v>Echangeur de Corzé A11 / A85</v>
          </cell>
          <cell r="H88" t="str">
            <v>Beaufort en Vallée</v>
          </cell>
          <cell r="I88" t="str">
            <v>Appel CTO - 36010</v>
          </cell>
          <cell r="J88" t="str">
            <v>CORG 49 - 02 41 36 63 23</v>
          </cell>
          <cell r="K88" t="str">
            <v>Attention Echangeur de Corzé A85 / A11
 ASF NIORT Tph : 05 49 32 54 01</v>
          </cell>
          <cell r="L88" t="str">
            <v>POC</v>
          </cell>
          <cell r="AA88" t="str">
            <v>Bif A85 Sens 2 A11</v>
          </cell>
        </row>
        <row r="89">
          <cell r="A89">
            <v>88</v>
          </cell>
          <cell r="B89" t="str">
            <v>A85</v>
          </cell>
          <cell r="C89" t="str">
            <v>Sens 2</v>
          </cell>
          <cell r="D89">
            <v>14.859</v>
          </cell>
          <cell r="E89">
            <v>0</v>
          </cell>
          <cell r="F89" t="str">
            <v>Vivy</v>
          </cell>
          <cell r="G89" t="str">
            <v>Beaufort en Vallée</v>
          </cell>
          <cell r="H89" t="str">
            <v>Echangeur de Corzé A85 / A11</v>
          </cell>
          <cell r="I89" t="str">
            <v>Appel CTO - 36010</v>
          </cell>
          <cell r="J89" t="str">
            <v>CORG 49 - 02 41 36 63 23</v>
          </cell>
          <cell r="L89" t="str">
            <v>POC</v>
          </cell>
          <cell r="M89" t="str">
            <v>Beaufort en Vallée</v>
          </cell>
          <cell r="N89" t="str">
            <v>Longué Jumelles</v>
          </cell>
          <cell r="P89" t="str">
            <v>Saumur / Vivy</v>
          </cell>
          <cell r="Q89" t="str">
            <v>Bourgueil</v>
          </cell>
          <cell r="W89" t="str">
            <v>ASER Longué Les Cossonnières</v>
          </cell>
          <cell r="X89" t="str">
            <v>Tph : 02 41 59 61 66</v>
          </cell>
        </row>
        <row r="90">
          <cell r="A90">
            <v>89</v>
          </cell>
          <cell r="B90" t="str">
            <v>A85</v>
          </cell>
          <cell r="C90" t="str">
            <v>Sens 1</v>
          </cell>
          <cell r="D90">
            <v>14.859</v>
          </cell>
          <cell r="E90">
            <v>24.452999999999999</v>
          </cell>
          <cell r="F90" t="str">
            <v>Vivy</v>
          </cell>
          <cell r="G90" t="str">
            <v>Beaufort en Vallée</v>
          </cell>
          <cell r="H90" t="str">
            <v>Longué Jumelles</v>
          </cell>
          <cell r="I90" t="str">
            <v>Appel CTO - 36010</v>
          </cell>
          <cell r="J90" t="str">
            <v>CORG 49 - 02 41 36 63 23</v>
          </cell>
          <cell r="K90" t="str">
            <v>Attention Echangeur de Corzé A85 / A11
ASF NIORT Tph : 05 49 32 54 01</v>
          </cell>
          <cell r="L90" t="str">
            <v>POC</v>
          </cell>
          <cell r="M90" t="str">
            <v>Beaufort en Vallée</v>
          </cell>
          <cell r="AA90" t="str">
            <v>Bif A85 Sens 2 A11</v>
          </cell>
        </row>
        <row r="91">
          <cell r="A91">
            <v>90</v>
          </cell>
          <cell r="B91" t="str">
            <v>A85</v>
          </cell>
          <cell r="C91" t="str">
            <v>Sens 2</v>
          </cell>
          <cell r="D91">
            <v>24.452999999999999</v>
          </cell>
          <cell r="E91">
            <v>14.859</v>
          </cell>
          <cell r="F91" t="str">
            <v>Vivy</v>
          </cell>
          <cell r="G91" t="str">
            <v>Longué Jumelles</v>
          </cell>
          <cell r="H91" t="str">
            <v>Beaufort en Vallée</v>
          </cell>
          <cell r="I91" t="str">
            <v>Appel CTO - 36010</v>
          </cell>
          <cell r="J91" t="str">
            <v>CORG 49 - 02 41 36 63 23</v>
          </cell>
          <cell r="L91" t="str">
            <v>POC</v>
          </cell>
          <cell r="M91" t="str">
            <v>Longué Jumelles</v>
          </cell>
          <cell r="N91" t="str">
            <v>Saumur / Vivy</v>
          </cell>
          <cell r="P91" t="str">
            <v>Bourgueil</v>
          </cell>
          <cell r="Q91" t="str">
            <v>Barrière de Restigné</v>
          </cell>
          <cell r="W91" t="str">
            <v>ASER Longué Les Cossonnières</v>
          </cell>
          <cell r="X91" t="str">
            <v>Tph : 02 41 59 61 66</v>
          </cell>
        </row>
        <row r="92">
          <cell r="A92">
            <v>91</v>
          </cell>
          <cell r="B92" t="str">
            <v>A85</v>
          </cell>
          <cell r="C92" t="str">
            <v>Sens 1</v>
          </cell>
          <cell r="D92">
            <v>24.452999999999999</v>
          </cell>
          <cell r="E92">
            <v>37.433</v>
          </cell>
          <cell r="F92" t="str">
            <v>Vivy</v>
          </cell>
          <cell r="G92" t="str">
            <v>Longué Jumelles</v>
          </cell>
          <cell r="H92" t="str">
            <v>Saumur / Vivy</v>
          </cell>
          <cell r="I92" t="str">
            <v>Appel CTO - 36010</v>
          </cell>
          <cell r="J92" t="str">
            <v>CORG 49 - 02 41 36 63 23</v>
          </cell>
          <cell r="K92" t="str">
            <v>Attention Echangeur de Corzé A85 / A11
ASF NIORT Tph : 05 49 32 54 01</v>
          </cell>
          <cell r="L92" t="str">
            <v>POC</v>
          </cell>
          <cell r="M92" t="str">
            <v>Longué Jumelles</v>
          </cell>
          <cell r="N92" t="str">
            <v>Beaufort en Vallée</v>
          </cell>
          <cell r="AA92" t="str">
            <v>Bif A85 Sens 2 A11</v>
          </cell>
        </row>
        <row r="93">
          <cell r="A93">
            <v>92</v>
          </cell>
          <cell r="B93" t="str">
            <v>A85</v>
          </cell>
          <cell r="C93" t="str">
            <v>Sens 2</v>
          </cell>
          <cell r="D93">
            <v>37.433</v>
          </cell>
          <cell r="E93">
            <v>24.452999999999999</v>
          </cell>
          <cell r="F93" t="str">
            <v>Vivy</v>
          </cell>
          <cell r="G93" t="str">
            <v>Saumur / Vivy</v>
          </cell>
          <cell r="H93" t="str">
            <v>Longué Jumelles</v>
          </cell>
          <cell r="I93" t="str">
            <v>Appel CTO - 36010</v>
          </cell>
          <cell r="J93" t="str">
            <v>CORG 49 - 02 41 36 63 23</v>
          </cell>
          <cell r="L93" t="str">
            <v>POC</v>
          </cell>
          <cell r="M93" t="str">
            <v>Saumur / Vivy</v>
          </cell>
          <cell r="N93" t="str">
            <v>Bourgueil</v>
          </cell>
          <cell r="P93" t="str">
            <v>Barrière de restigné</v>
          </cell>
          <cell r="Y93" t="str">
            <v>AREP St Nicolas de Bourgueil</v>
          </cell>
        </row>
        <row r="94">
          <cell r="A94">
            <v>93</v>
          </cell>
          <cell r="B94" t="str">
            <v>A85</v>
          </cell>
          <cell r="C94" t="str">
            <v>Sens 1</v>
          </cell>
          <cell r="D94">
            <v>37.433</v>
          </cell>
          <cell r="E94">
            <v>55.149000000000001</v>
          </cell>
          <cell r="F94" t="str">
            <v>Vivy</v>
          </cell>
          <cell r="G94" t="str">
            <v>Saumur / Vivy</v>
          </cell>
          <cell r="H94" t="str">
            <v>Bourgueil</v>
          </cell>
          <cell r="I94" t="str">
            <v>Appel CTO - 36010</v>
          </cell>
          <cell r="J94" t="str">
            <v>CORG 49 - 02 41 36 63 23 - CORG 37 - 02 47 31 37 41</v>
          </cell>
          <cell r="L94" t="str">
            <v>POC</v>
          </cell>
          <cell r="M94" t="str">
            <v>Saumur / Vivy</v>
          </cell>
          <cell r="N94" t="str">
            <v>Longué Jumelles</v>
          </cell>
          <cell r="P94" t="str">
            <v>Beaufort en Vallée</v>
          </cell>
          <cell r="W94" t="str">
            <v>ASER Longué La Couaille</v>
          </cell>
          <cell r="X94" t="str">
            <v>Tph : 02 41 59 10 26</v>
          </cell>
        </row>
        <row r="95">
          <cell r="A95">
            <v>94</v>
          </cell>
          <cell r="B95" t="str">
            <v>A85</v>
          </cell>
          <cell r="C95" t="str">
            <v>Sens 2</v>
          </cell>
          <cell r="D95">
            <v>55.149000000000001</v>
          </cell>
          <cell r="E95">
            <v>37.433</v>
          </cell>
          <cell r="F95" t="str">
            <v>Vivy</v>
          </cell>
          <cell r="G95" t="str">
            <v>Bourgueil</v>
          </cell>
          <cell r="H95" t="str">
            <v>Saumur / Vivy</v>
          </cell>
          <cell r="I95" t="str">
            <v>Appel CTO - 36010</v>
          </cell>
          <cell r="J95" t="str">
            <v>CORG 49 - 02 41 36 63 23 - CORG 37 - 02 47 31 37 41</v>
          </cell>
          <cell r="L95" t="str">
            <v>POC</v>
          </cell>
          <cell r="M95" t="str">
            <v>Bourgueil</v>
          </cell>
          <cell r="N95" t="str">
            <v>Barrière de Restigné</v>
          </cell>
        </row>
        <row r="96">
          <cell r="A96">
            <v>95</v>
          </cell>
          <cell r="B96" t="str">
            <v>A85</v>
          </cell>
          <cell r="C96" t="str">
            <v>Sens 1</v>
          </cell>
          <cell r="D96">
            <v>55.149000000000001</v>
          </cell>
          <cell r="E96">
            <v>61.94</v>
          </cell>
          <cell r="F96" t="str">
            <v>Vivy</v>
          </cell>
          <cell r="G96" t="str">
            <v>Bourgueil</v>
          </cell>
          <cell r="H96" t="str">
            <v>Barrière de Restigné</v>
          </cell>
          <cell r="I96" t="str">
            <v>Appel CTO - 36010</v>
          </cell>
          <cell r="J96" t="str">
            <v>CORG 37 - 02 47 31 37 41</v>
          </cell>
          <cell r="L96" t="str">
            <v>POC</v>
          </cell>
          <cell r="M96" t="str">
            <v>Bourgueil</v>
          </cell>
          <cell r="N96" t="str">
            <v>Saumur / Vivy</v>
          </cell>
          <cell r="P96" t="str">
            <v>Longué Jumelles</v>
          </cell>
          <cell r="Q96" t="str">
            <v>Beaufort en Vallée</v>
          </cell>
          <cell r="Y96" t="str">
            <v>AREP Chouzé Sur Loire</v>
          </cell>
        </row>
        <row r="97">
          <cell r="A97">
            <v>96</v>
          </cell>
          <cell r="B97" t="str">
            <v>A85</v>
          </cell>
          <cell r="C97" t="str">
            <v>Sens 2</v>
          </cell>
          <cell r="D97">
            <v>61.94</v>
          </cell>
          <cell r="E97">
            <v>55.149000000000001</v>
          </cell>
          <cell r="F97" t="str">
            <v>Vivy</v>
          </cell>
          <cell r="G97" t="str">
            <v>Barrière de Restigné</v>
          </cell>
          <cell r="H97" t="str">
            <v>Bourgueil</v>
          </cell>
          <cell r="I97" t="str">
            <v>Appel CTO - 36010</v>
          </cell>
          <cell r="J97" t="str">
            <v>CORG 37 - 02 47 31 37 41</v>
          </cell>
          <cell r="L97" t="str">
            <v>POC</v>
          </cell>
          <cell r="M97" t="str">
            <v>Barrière de Restigné</v>
          </cell>
          <cell r="Y97" t="str">
            <v>AREP Chouzé Sur Loire</v>
          </cell>
        </row>
        <row r="98">
          <cell r="A98">
            <v>97</v>
          </cell>
          <cell r="B98" t="str">
            <v>A85</v>
          </cell>
          <cell r="C98" t="str">
            <v>Sens 1</v>
          </cell>
          <cell r="D98">
            <v>61.94</v>
          </cell>
          <cell r="E98">
            <v>80.78</v>
          </cell>
          <cell r="F98" t="str">
            <v>Vivy</v>
          </cell>
          <cell r="G98" t="str">
            <v>Barrière de Restigné</v>
          </cell>
          <cell r="H98" t="str">
            <v>Langeais</v>
          </cell>
          <cell r="I98" t="str">
            <v>Appel CTO - 36010</v>
          </cell>
          <cell r="J98" t="str">
            <v>CORG 37 - 02 47 31 37 41</v>
          </cell>
          <cell r="K98" t="str">
            <v>Attention Aire de Service Bi-directionnelle</v>
          </cell>
          <cell r="L98" t="str">
            <v>POC</v>
          </cell>
          <cell r="M98" t="str">
            <v>Barrière de Restigné</v>
          </cell>
        </row>
        <row r="99">
          <cell r="A99">
            <v>98</v>
          </cell>
          <cell r="B99" t="str">
            <v>A85</v>
          </cell>
          <cell r="C99" t="str">
            <v>Sens 2</v>
          </cell>
          <cell r="D99">
            <v>80.78</v>
          </cell>
          <cell r="E99">
            <v>61.94</v>
          </cell>
          <cell r="F99" t="str">
            <v>Vivy</v>
          </cell>
          <cell r="G99" t="str">
            <v>Langeais</v>
          </cell>
          <cell r="H99" t="str">
            <v>Barrière de Restigné</v>
          </cell>
          <cell r="I99" t="str">
            <v>Appel CTO - 36010</v>
          </cell>
          <cell r="J99" t="str">
            <v>CORG 37 - 02 47 31 37 41</v>
          </cell>
          <cell r="L99" t="str">
            <v>POC</v>
          </cell>
          <cell r="M99" t="str">
            <v>Barrière de Restigné</v>
          </cell>
        </row>
        <row r="100">
          <cell r="A100">
            <v>99</v>
          </cell>
          <cell r="B100" t="str">
            <v>A85</v>
          </cell>
          <cell r="C100" t="str">
            <v>Sens 1</v>
          </cell>
          <cell r="D100">
            <v>80.78</v>
          </cell>
          <cell r="E100">
            <v>82.861000000000004</v>
          </cell>
          <cell r="F100" t="str">
            <v>Vivy &amp; Chambray</v>
          </cell>
          <cell r="G100" t="str">
            <v>Langeais</v>
          </cell>
          <cell r="H100" t="str">
            <v>Villandry</v>
          </cell>
          <cell r="I100" t="str">
            <v>Appel CTO - 36010</v>
          </cell>
          <cell r="J100" t="str">
            <v>CORG 37 - 02 47 31 37 41</v>
          </cell>
          <cell r="K100" t="str">
            <v>Attention Aire de Service Bi-directionnelle</v>
          </cell>
          <cell r="L100" t="str">
            <v>POC</v>
          </cell>
          <cell r="P100" t="str">
            <v>Barrière de Restigné</v>
          </cell>
          <cell r="S100" t="str">
            <v>Langeais</v>
          </cell>
          <cell r="W100" t="str">
            <v>ASER Les Jardins de Villandry</v>
          </cell>
          <cell r="X100" t="str">
            <v>Tph : 02 47 27 87 15</v>
          </cell>
        </row>
        <row r="101">
          <cell r="A101">
            <v>100</v>
          </cell>
          <cell r="B101" t="str">
            <v>A85</v>
          </cell>
          <cell r="C101" t="str">
            <v>Sens 2</v>
          </cell>
          <cell r="D101">
            <v>82.861000000000004</v>
          </cell>
          <cell r="E101">
            <v>80.78</v>
          </cell>
          <cell r="F101" t="str">
            <v>Chambray &amp; Vivy</v>
          </cell>
          <cell r="G101" t="str">
            <v>Villandry</v>
          </cell>
          <cell r="H101" t="str">
            <v>Langeais</v>
          </cell>
          <cell r="I101" t="str">
            <v>Appel CTO - 36010</v>
          </cell>
          <cell r="J101" t="str">
            <v>CORG 37 - 02 47 31 37 41</v>
          </cell>
          <cell r="K101" t="str">
            <v>Attention Aire de Service Bi-directionnelle</v>
          </cell>
          <cell r="L101" t="str">
            <v>POC</v>
          </cell>
          <cell r="M101" t="str">
            <v>Barrière de Restigné</v>
          </cell>
          <cell r="S101" t="str">
            <v>Langeais</v>
          </cell>
          <cell r="W101" t="str">
            <v>ASER Les Jardins de Villandry</v>
          </cell>
          <cell r="X101" t="str">
            <v>Tph : 02 47 27 87 15</v>
          </cell>
        </row>
        <row r="102">
          <cell r="A102">
            <v>101</v>
          </cell>
          <cell r="B102" t="str">
            <v>A85</v>
          </cell>
          <cell r="C102" t="str">
            <v>Sens 1</v>
          </cell>
          <cell r="D102">
            <v>82.861000000000004</v>
          </cell>
          <cell r="E102">
            <v>89.9</v>
          </cell>
          <cell r="F102" t="str">
            <v>Chambray</v>
          </cell>
          <cell r="G102" t="str">
            <v>Villandry</v>
          </cell>
          <cell r="H102" t="str">
            <v>Azay Le Rideau</v>
          </cell>
          <cell r="I102" t="str">
            <v>Appel CTO - 36010</v>
          </cell>
          <cell r="J102" t="str">
            <v>CORG 37 - 02 47 31 37 41</v>
          </cell>
          <cell r="K102" t="str">
            <v>Attention Aire de Service Bi-directionnelle</v>
          </cell>
          <cell r="L102" t="str">
            <v>POC</v>
          </cell>
          <cell r="P102" t="str">
            <v>Barrière de Restigné</v>
          </cell>
          <cell r="S102" t="str">
            <v>Villandry</v>
          </cell>
          <cell r="T102" t="str">
            <v>Langeais</v>
          </cell>
          <cell r="W102" t="str">
            <v>ASER Les Jardins de Villandry</v>
          </cell>
          <cell r="X102" t="str">
            <v>Tph : 02 47 27 87 15</v>
          </cell>
        </row>
        <row r="103">
          <cell r="A103">
            <v>102</v>
          </cell>
          <cell r="B103" t="str">
            <v>A85</v>
          </cell>
          <cell r="C103" t="str">
            <v>Sens 2</v>
          </cell>
          <cell r="D103">
            <v>89.9</v>
          </cell>
          <cell r="E103">
            <v>82.861000000000004</v>
          </cell>
          <cell r="F103" t="str">
            <v>Chambray</v>
          </cell>
          <cell r="G103" t="str">
            <v>Azay le Rideau</v>
          </cell>
          <cell r="H103" t="str">
            <v>Villandry</v>
          </cell>
          <cell r="I103" t="str">
            <v>Appel CTO - 36010</v>
          </cell>
          <cell r="J103" t="str">
            <v>CORG 37 - 02 47 31 37 41</v>
          </cell>
          <cell r="K103" t="str">
            <v>Attention Aire de Service Bi-directionnelle</v>
          </cell>
          <cell r="L103" t="str">
            <v>POC</v>
          </cell>
          <cell r="P103" t="str">
            <v>Barrière de Restigné</v>
          </cell>
          <cell r="S103" t="str">
            <v>Villandry</v>
          </cell>
          <cell r="T103" t="str">
            <v>Langeais</v>
          </cell>
          <cell r="W103" t="str">
            <v>ASER Les Jardins de Villandry</v>
          </cell>
          <cell r="X103" t="str">
            <v>Tph : 02 47 27 87 15</v>
          </cell>
        </row>
        <row r="104">
          <cell r="A104">
            <v>103</v>
          </cell>
          <cell r="B104" t="str">
            <v>A10</v>
          </cell>
          <cell r="C104" t="str">
            <v>Sens 1</v>
          </cell>
          <cell r="D104">
            <v>25.943999999999999</v>
          </cell>
          <cell r="E104">
            <v>36.133000000000003</v>
          </cell>
          <cell r="F104" t="str">
            <v>Ponthévrard</v>
          </cell>
          <cell r="G104" t="str">
            <v>Bif A10 / A11</v>
          </cell>
          <cell r="H104" t="str">
            <v>Allainville</v>
          </cell>
          <cell r="I104" t="str">
            <v>Appel CTO - 36010</v>
          </cell>
          <cell r="J104" t="str">
            <v>CORG 78 - 01 39 49 78 00</v>
          </cell>
          <cell r="K104" t="str">
            <v>Attention en direction de l'échangeur A10 / A11
A10 vers Barrière de St Arnout / A11 en direction de Ablis</v>
          </cell>
          <cell r="L104" t="str">
            <v>POC</v>
          </cell>
          <cell r="M104" t="str">
            <v>Ablis (A11)</v>
          </cell>
          <cell r="N104" t="str">
            <v>Barrière de St Arnoult (A10)</v>
          </cell>
          <cell r="P104" t="str">
            <v>Chartres (A11)</v>
          </cell>
          <cell r="S104" t="str">
            <v>Pas d' Objet</v>
          </cell>
          <cell r="W104" t="str">
            <v>Pas d' Objet</v>
          </cell>
          <cell r="AA104" t="str">
            <v>Bif A10 Sens 1 A11</v>
          </cell>
        </row>
        <row r="105">
          <cell r="A105">
            <v>104</v>
          </cell>
          <cell r="B105" t="str">
            <v>A10</v>
          </cell>
          <cell r="C105" t="str">
            <v>Sens 2</v>
          </cell>
          <cell r="D105">
            <v>36.133000000000003</v>
          </cell>
          <cell r="E105">
            <v>25.943999999999999</v>
          </cell>
          <cell r="F105" t="str">
            <v>Ponthévrad</v>
          </cell>
          <cell r="G105" t="str">
            <v>Allainville</v>
          </cell>
          <cell r="H105" t="str">
            <v>Bif A10 / A11</v>
          </cell>
          <cell r="I105" t="str">
            <v>Appel CTO - 36010</v>
          </cell>
          <cell r="J105" t="str">
            <v>CORG 78 - 01 39 49 78 00</v>
          </cell>
          <cell r="K105" t="str">
            <v>Limite départementale entre Les Yvelines et l'Eure et Loir (78 &amp; 28) Pr 36,000</v>
          </cell>
          <cell r="L105" t="str">
            <v>POC</v>
          </cell>
          <cell r="M105" t="str">
            <v>Allainville</v>
          </cell>
          <cell r="N105" t="str">
            <v>Janville</v>
          </cell>
          <cell r="P105" t="str">
            <v>Artenay</v>
          </cell>
          <cell r="S105" t="str">
            <v>Pas d' Objet</v>
          </cell>
          <cell r="W105" t="str">
            <v>ASER du Val Neuvy</v>
          </cell>
          <cell r="X105" t="str">
            <v>Tph : 02 37 33 74 10</v>
          </cell>
          <cell r="Y105" t="str">
            <v>AREP Les Marinières</v>
          </cell>
        </row>
        <row r="106">
          <cell r="A106">
            <v>105</v>
          </cell>
          <cell r="B106" t="str">
            <v>A10</v>
          </cell>
          <cell r="C106" t="str">
            <v>Sens 1</v>
          </cell>
          <cell r="D106">
            <v>36.133000000000003</v>
          </cell>
          <cell r="E106">
            <v>64.713999999999999</v>
          </cell>
          <cell r="F106" t="str">
            <v>Ponthévrard &amp; Orléans</v>
          </cell>
          <cell r="G106" t="str">
            <v>Allainville</v>
          </cell>
          <cell r="H106" t="str">
            <v>Janville</v>
          </cell>
          <cell r="I106" t="str">
            <v>Appel CTO - 36010</v>
          </cell>
          <cell r="J106" t="str">
            <v xml:space="preserve">CORG 28 - 02 37 91 20 56 / CORG 45 - 02 38 52 39 04 </v>
          </cell>
          <cell r="K106" t="str">
            <v>Limite départementale entre l'Eure et Loir et Le Loiret (28 &amp; 45) Pr 54,000
Attention échangeur A10 / A11
A10 vers Barrière de St Arnout / A11 en direction de Ablis</v>
          </cell>
          <cell r="L106" t="str">
            <v>POC</v>
          </cell>
          <cell r="M106" t="str">
            <v>Allainville</v>
          </cell>
          <cell r="N106" t="str">
            <v>Ablis (A11)</v>
          </cell>
          <cell r="P106" t="str">
            <v>Barrière de St Arnoult (A10)</v>
          </cell>
          <cell r="Q106" t="str">
            <v>Chartres (A11)</v>
          </cell>
          <cell r="S106" t="str">
            <v>Pas d' Objet</v>
          </cell>
          <cell r="W106" t="str">
            <v>ASER Les Plaines de Beauce</v>
          </cell>
          <cell r="X106" t="str">
            <v>Tph : 02 37 32 26 35</v>
          </cell>
          <cell r="Y106" t="str">
            <v>AREP Boutroux</v>
          </cell>
          <cell r="AA106" t="str">
            <v>Bif A10 Sens 1 A11</v>
          </cell>
        </row>
        <row r="107">
          <cell r="A107">
            <v>106</v>
          </cell>
          <cell r="B107" t="str">
            <v>A10</v>
          </cell>
          <cell r="C107" t="str">
            <v>Sens 2</v>
          </cell>
          <cell r="D107">
            <v>64.713999999999999</v>
          </cell>
          <cell r="E107">
            <v>36.133000000000003</v>
          </cell>
          <cell r="F107" t="str">
            <v>Orléans &amp; Ponthévrard</v>
          </cell>
          <cell r="G107" t="str">
            <v>Janville</v>
          </cell>
          <cell r="H107" t="str">
            <v>Allainville</v>
          </cell>
          <cell r="I107" t="str">
            <v>Appel CTO - 36010</v>
          </cell>
          <cell r="J107" t="str">
            <v xml:space="preserve">CORG 28 - 02 37 91 20 56 / CORG 45 - 02 38 52 39 04 </v>
          </cell>
          <cell r="K107" t="str">
            <v>Attention : Echangeur A10 / A19</v>
          </cell>
          <cell r="L107" t="str">
            <v>POC</v>
          </cell>
          <cell r="M107" t="str">
            <v>Janville</v>
          </cell>
          <cell r="N107" t="str">
            <v>Artenay</v>
          </cell>
          <cell r="P107" t="str">
            <v>Orléans Nord</v>
          </cell>
          <cell r="Q107" t="str">
            <v>Pithiviers (A19)</v>
          </cell>
          <cell r="S107" t="str">
            <v>Pas d' Objet</v>
          </cell>
          <cell r="W107" t="str">
            <v>ASER du Val Neuvy</v>
          </cell>
          <cell r="X107" t="str">
            <v>Tph : 02 37 33 74 10</v>
          </cell>
          <cell r="Y107" t="str">
            <v>AREP Les Marinières</v>
          </cell>
          <cell r="AA107" t="str">
            <v>Bif A10 Sens 2 A19</v>
          </cell>
        </row>
        <row r="108">
          <cell r="A108">
            <v>107</v>
          </cell>
          <cell r="B108" t="str">
            <v>A10</v>
          </cell>
          <cell r="C108" t="str">
            <v>Sens 1</v>
          </cell>
          <cell r="D108">
            <v>77.888000000000005</v>
          </cell>
          <cell r="E108">
            <v>64.713999999999999</v>
          </cell>
          <cell r="F108" t="str">
            <v>Orléans</v>
          </cell>
          <cell r="G108" t="str">
            <v>Janville</v>
          </cell>
          <cell r="H108" t="str">
            <v>Artenay</v>
          </cell>
          <cell r="I108" t="str">
            <v>Appel CTO - 36010</v>
          </cell>
          <cell r="J108" t="str">
            <v>CORG 45 - 02 38 52 39 04</v>
          </cell>
          <cell r="K108" t="str">
            <v>Attention : Echangeur A10 / A11
A10 vers Paris et A11 vers Chartres</v>
          </cell>
          <cell r="L108" t="str">
            <v>POC</v>
          </cell>
          <cell r="M108" t="str">
            <v>Janville</v>
          </cell>
          <cell r="N108" t="str">
            <v>Allainville</v>
          </cell>
          <cell r="P108" t="str">
            <v>Ablis (A11)</v>
          </cell>
          <cell r="Q108" t="str">
            <v>Barrière de St Arnoult</v>
          </cell>
          <cell r="S108" t="str">
            <v>Pas d' Objet</v>
          </cell>
          <cell r="W108" t="str">
            <v>ASER Les Plaines de Beauce</v>
          </cell>
          <cell r="X108" t="str">
            <v>Tph : 02 37 32 26 35</v>
          </cell>
          <cell r="Y108" t="str">
            <v>AREP Boutroux</v>
          </cell>
          <cell r="AA108" t="str">
            <v>Bif A10 Sens 1 A11</v>
          </cell>
        </row>
        <row r="109">
          <cell r="A109">
            <v>108</v>
          </cell>
          <cell r="B109" t="str">
            <v>A10</v>
          </cell>
          <cell r="C109" t="str">
            <v>Sens 2</v>
          </cell>
          <cell r="D109">
            <v>64.713999999999999</v>
          </cell>
          <cell r="E109">
            <v>77.888000000000005</v>
          </cell>
          <cell r="F109" t="str">
            <v>Orléans</v>
          </cell>
          <cell r="G109" t="str">
            <v>Artenay</v>
          </cell>
          <cell r="H109" t="str">
            <v>Janville</v>
          </cell>
          <cell r="I109" t="str">
            <v>Appel CTO - 36010</v>
          </cell>
          <cell r="J109" t="str">
            <v>CORG 45 - 02 38 52 39 04</v>
          </cell>
          <cell r="K109" t="str">
            <v>Attention : Echangeur A10 / A11
A10 vers Paris et A11 vers Chartres</v>
          </cell>
          <cell r="L109" t="str">
            <v>POC</v>
          </cell>
          <cell r="M109" t="str">
            <v>Artenay</v>
          </cell>
          <cell r="N109" t="str">
            <v>Orléans Nord</v>
          </cell>
          <cell r="P109" t="str">
            <v>Pithiviers (A19)</v>
          </cell>
          <cell r="S109" t="str">
            <v>Pas d' Objet</v>
          </cell>
          <cell r="Y109" t="str">
            <v>AREP La Dauneuse</v>
          </cell>
          <cell r="AA109" t="str">
            <v>Bif A10 Sens 2 A19</v>
          </cell>
        </row>
        <row r="110">
          <cell r="A110">
            <v>109</v>
          </cell>
          <cell r="B110" t="str">
            <v>A10</v>
          </cell>
          <cell r="C110" t="str">
            <v>Sens 1</v>
          </cell>
          <cell r="D110">
            <v>77.888000000000005</v>
          </cell>
          <cell r="E110">
            <v>83.519000000000005</v>
          </cell>
          <cell r="F110" t="str">
            <v>Orléans</v>
          </cell>
          <cell r="G110" t="str">
            <v>Artenay</v>
          </cell>
          <cell r="H110" t="str">
            <v>Bif A10 / A19</v>
          </cell>
          <cell r="I110" t="str">
            <v>Appel CTO - 36010</v>
          </cell>
          <cell r="J110" t="str">
            <v>CORG 45 - 02 38 52 39 04</v>
          </cell>
          <cell r="L110" t="str">
            <v>POC</v>
          </cell>
          <cell r="M110" t="str">
            <v>Artenay</v>
          </cell>
          <cell r="N110" t="str">
            <v>Janville</v>
          </cell>
          <cell r="P110" t="str">
            <v>Allainville</v>
          </cell>
          <cell r="S110" t="str">
            <v>Pas d' Objet</v>
          </cell>
          <cell r="W110" t="str">
            <v>ASER Les Plaines de Beauce</v>
          </cell>
          <cell r="X110" t="str">
            <v>Tph : 02 37 32 26 35</v>
          </cell>
          <cell r="Y110" t="str">
            <v>AREP Le Héron Cendré</v>
          </cell>
        </row>
        <row r="111">
          <cell r="A111">
            <v>110</v>
          </cell>
          <cell r="B111" t="str">
            <v>A10</v>
          </cell>
          <cell r="C111" t="str">
            <v>Sens 2</v>
          </cell>
          <cell r="D111">
            <v>83.519000000000005</v>
          </cell>
          <cell r="E111">
            <v>77.888000000000005</v>
          </cell>
          <cell r="F111" t="str">
            <v>Orléans</v>
          </cell>
          <cell r="G111" t="str">
            <v>Bif A10 / A19</v>
          </cell>
          <cell r="H111" t="str">
            <v>Artenay</v>
          </cell>
          <cell r="I111" t="str">
            <v>Appel CTO - 36010</v>
          </cell>
          <cell r="J111" t="str">
            <v>CORG 45 - 02 38 52 39 04</v>
          </cell>
          <cell r="K111" t="str">
            <v>Attention : Echangeur A10 / A19 - Echangeur A10 / A71</v>
          </cell>
          <cell r="L111" t="str">
            <v>POC</v>
          </cell>
          <cell r="M111" t="str">
            <v>Orléans Nord</v>
          </cell>
          <cell r="N111" t="str">
            <v>Pithiviers (A19)</v>
          </cell>
          <cell r="P111" t="str">
            <v>Orléans Centre</v>
          </cell>
          <cell r="Q111" t="str">
            <v>Meung Sur Loir</v>
          </cell>
          <cell r="R111" t="str">
            <v>Beaune La Rolande (Auxy)</v>
          </cell>
          <cell r="S111" t="str">
            <v>Pas d' Objet</v>
          </cell>
          <cell r="W111" t="str">
            <v>ASER Orléans Gidy</v>
          </cell>
          <cell r="X111" t="str">
            <v>Tph : 02 38 42 20 50</v>
          </cell>
          <cell r="Y111" t="str">
            <v>AREP de Mauregard (A19)</v>
          </cell>
          <cell r="AA111" t="str">
            <v>Bif A10 Sens 2 A19</v>
          </cell>
        </row>
        <row r="112">
          <cell r="A112">
            <v>111</v>
          </cell>
          <cell r="B112" t="str">
            <v>A10</v>
          </cell>
          <cell r="C112" t="str">
            <v>Sens 1</v>
          </cell>
          <cell r="D112">
            <v>83.519000000000005</v>
          </cell>
          <cell r="E112">
            <v>93.197000000000003</v>
          </cell>
          <cell r="F112" t="str">
            <v>Orléans</v>
          </cell>
          <cell r="G112" t="str">
            <v>Bif A10 / A19</v>
          </cell>
          <cell r="H112" t="str">
            <v>Orléans Nord</v>
          </cell>
          <cell r="I112" t="str">
            <v>Appel CTO - 36010</v>
          </cell>
          <cell r="J112" t="str">
            <v>CORG 45 - 02 38 52 39 04</v>
          </cell>
          <cell r="K112" t="str">
            <v xml:space="preserve">Attention : Echangeur A10 / A19 </v>
          </cell>
          <cell r="L112" t="str">
            <v>POC</v>
          </cell>
          <cell r="M112" t="str">
            <v>Artenay</v>
          </cell>
          <cell r="N112" t="str">
            <v>Pithiviers (A19)</v>
          </cell>
          <cell r="P112" t="str">
            <v>Janville</v>
          </cell>
          <cell r="Q112" t="str">
            <v>Beaune La Rolande (Auxy)</v>
          </cell>
          <cell r="S112" t="str">
            <v>Pas d' Objet</v>
          </cell>
          <cell r="Y112" t="str">
            <v>AREP Héron Cendré</v>
          </cell>
          <cell r="Z112" t="str">
            <v>AREP Le Teillay (A19)</v>
          </cell>
          <cell r="AA112" t="str">
            <v>Bif A10 Sens 1 A19</v>
          </cell>
        </row>
        <row r="113">
          <cell r="A113">
            <v>112</v>
          </cell>
          <cell r="B113" t="str">
            <v>A10</v>
          </cell>
          <cell r="C113" t="str">
            <v>Sens 2</v>
          </cell>
          <cell r="D113">
            <v>93.197000000000003</v>
          </cell>
          <cell r="E113">
            <v>83.519000000000005</v>
          </cell>
          <cell r="F113" t="str">
            <v>Orléans</v>
          </cell>
          <cell r="G113" t="str">
            <v>Orléans Nord</v>
          </cell>
          <cell r="H113" t="str">
            <v>Bif A10 / A19</v>
          </cell>
          <cell r="I113" t="str">
            <v>Appel CTO - 36010</v>
          </cell>
          <cell r="J113" t="str">
            <v>CORG 45 - 02 38 52 39 04</v>
          </cell>
          <cell r="K113" t="str">
            <v>Attention : Echangeur A10 / A71</v>
          </cell>
          <cell r="L113" t="str">
            <v>POC</v>
          </cell>
          <cell r="M113" t="str">
            <v>Orléans Nord</v>
          </cell>
          <cell r="N113" t="str">
            <v>Orléans Centre</v>
          </cell>
          <cell r="O113" t="str">
            <v>Meung Sur Loire</v>
          </cell>
          <cell r="P113" t="str">
            <v>Olivet (A71)</v>
          </cell>
          <cell r="S113" t="str">
            <v>Pas d' Objet</v>
          </cell>
          <cell r="W113" t="str">
            <v>ASER Orléans Gidy</v>
          </cell>
          <cell r="X113" t="str">
            <v>Tph : 02 38 42 20 50</v>
          </cell>
          <cell r="AA113" t="str">
            <v>Bif A10 Sens 2 A71</v>
          </cell>
        </row>
        <row r="114">
          <cell r="A114">
            <v>113</v>
          </cell>
          <cell r="B114" t="str">
            <v>A10</v>
          </cell>
          <cell r="C114" t="str">
            <v>Sens 1</v>
          </cell>
          <cell r="D114">
            <v>93.197000000000003</v>
          </cell>
          <cell r="E114">
            <v>98.07</v>
          </cell>
          <cell r="F114" t="str">
            <v>Orléans</v>
          </cell>
          <cell r="G114" t="str">
            <v>Orléans Nord</v>
          </cell>
          <cell r="H114" t="str">
            <v>Bif A10 / A71</v>
          </cell>
          <cell r="I114" t="str">
            <v>Appel CTO - 36010</v>
          </cell>
          <cell r="J114" t="str">
            <v>CORG 45 - 02 38 52 39 04</v>
          </cell>
          <cell r="K114" t="str">
            <v xml:space="preserve">Attention : Echangeur A10 / A19 </v>
          </cell>
          <cell r="L114" t="str">
            <v>POC</v>
          </cell>
          <cell r="M114" t="str">
            <v>Orléans Nord</v>
          </cell>
          <cell r="N114" t="str">
            <v>Artenay</v>
          </cell>
          <cell r="O114" t="str">
            <v>Pithiviers (A19)</v>
          </cell>
          <cell r="P114" t="str">
            <v>Janville</v>
          </cell>
          <cell r="Q114" t="str">
            <v>Beaune La Rolande (Auxy)</v>
          </cell>
          <cell r="S114" t="str">
            <v>Pas d' Objet</v>
          </cell>
          <cell r="W114" t="str">
            <v>ASER Orléans Saran</v>
          </cell>
          <cell r="X114" t="str">
            <v>Tph : 02 38 79 02 90</v>
          </cell>
          <cell r="Y114" t="str">
            <v>AREP Héron Cendré</v>
          </cell>
          <cell r="Z114" t="str">
            <v>AREP Le Teillay (A19)</v>
          </cell>
          <cell r="AA114" t="str">
            <v>Bif A10 Sens 1 A19</v>
          </cell>
        </row>
        <row r="115">
          <cell r="A115">
            <v>114</v>
          </cell>
          <cell r="B115" t="str">
            <v>A10</v>
          </cell>
          <cell r="C115" t="str">
            <v>Sens 2</v>
          </cell>
          <cell r="D115">
            <v>98.07</v>
          </cell>
          <cell r="E115">
            <v>93.197000000000003</v>
          </cell>
          <cell r="F115" t="str">
            <v>Orléans</v>
          </cell>
          <cell r="G115" t="str">
            <v>Bif A10 / A71</v>
          </cell>
          <cell r="H115" t="str">
            <v>Orléans Nord</v>
          </cell>
          <cell r="I115" t="str">
            <v>Appel CTO - 36010</v>
          </cell>
          <cell r="J115" t="str">
            <v>CORG 45 - 02 38 52 39 04</v>
          </cell>
          <cell r="K115" t="str">
            <v>Attention : Echangeur A10 / A71</v>
          </cell>
          <cell r="L115" t="str">
            <v>POC</v>
          </cell>
          <cell r="M115" t="str">
            <v>Meung Sur Loire</v>
          </cell>
          <cell r="N115" t="str">
            <v>Orléans Centre (A71)</v>
          </cell>
          <cell r="O115" t="str">
            <v>Olivet (A71)</v>
          </cell>
          <cell r="P115" t="str">
            <v>Mer</v>
          </cell>
          <cell r="Q115" t="str">
            <v>Lamotte Beuvron (A71)</v>
          </cell>
          <cell r="S115" t="str">
            <v>Pas d' Objet</v>
          </cell>
          <cell r="W115" t="str">
            <v>ASER La Ferté St Aubin (A71)</v>
          </cell>
          <cell r="X115" t="str">
            <v>Tph : 02 54 76 02 69</v>
          </cell>
          <cell r="Y115" t="str">
            <v>AREP de Chauvry</v>
          </cell>
          <cell r="Z115" t="str">
            <v>AREP Bois du Télégraphe (A71)</v>
          </cell>
          <cell r="AA115" t="str">
            <v>Bif A10 Sens 2 A71</v>
          </cell>
        </row>
        <row r="116">
          <cell r="A116">
            <v>115</v>
          </cell>
          <cell r="B116" t="str">
            <v>A10</v>
          </cell>
          <cell r="C116" t="str">
            <v>Sens 1</v>
          </cell>
          <cell r="D116">
            <v>98.07</v>
          </cell>
          <cell r="E116">
            <v>114.947</v>
          </cell>
          <cell r="F116" t="str">
            <v>Orléans</v>
          </cell>
          <cell r="G116" t="str">
            <v>Bif A10 / A71</v>
          </cell>
          <cell r="H116" t="str">
            <v>Meung Sur Loire</v>
          </cell>
          <cell r="I116" t="str">
            <v>Appel CTO - 36010</v>
          </cell>
          <cell r="J116" t="str">
            <v>CORG 45 - 02 38 52 39 04</v>
          </cell>
          <cell r="K116" t="str">
            <v>Attention : Echangeur A10 / A71</v>
          </cell>
          <cell r="L116" t="str">
            <v>POC</v>
          </cell>
          <cell r="M116" t="str">
            <v>Orléans Nord</v>
          </cell>
          <cell r="N116" t="str">
            <v>Orléans Centre (A71)</v>
          </cell>
          <cell r="O116" t="str">
            <v>Olivet (A71)</v>
          </cell>
          <cell r="P116" t="str">
            <v>Artenay</v>
          </cell>
          <cell r="Q116" t="str">
            <v>Pithiviers (A19)</v>
          </cell>
          <cell r="R116" t="str">
            <v>Lamotte Beuvron (A71)</v>
          </cell>
          <cell r="S116" t="str">
            <v>Pas d' Objet</v>
          </cell>
          <cell r="W116" t="str">
            <v>ASER Orléans Saran</v>
          </cell>
          <cell r="X116" t="str">
            <v>Tph : 02 38 79 02 90</v>
          </cell>
          <cell r="Y116" t="str">
            <v>AREP de Bellevue</v>
          </cell>
          <cell r="Z116" t="str">
            <v>AREP Bois du Télégraphe (A71)</v>
          </cell>
          <cell r="AA116" t="str">
            <v>Bif A10 Sens 1 A71</v>
          </cell>
        </row>
        <row r="117">
          <cell r="A117">
            <v>116</v>
          </cell>
          <cell r="B117" t="str">
            <v>A10</v>
          </cell>
          <cell r="C117" t="str">
            <v>Sens 2</v>
          </cell>
          <cell r="D117">
            <v>114.947</v>
          </cell>
          <cell r="E117">
            <v>98.07</v>
          </cell>
          <cell r="F117" t="str">
            <v>Orléans</v>
          </cell>
          <cell r="G117" t="str">
            <v>Meung Sur Loire</v>
          </cell>
          <cell r="H117" t="str">
            <v>Bif A10 / A71</v>
          </cell>
          <cell r="I117" t="str">
            <v>Appel CTO - 36010</v>
          </cell>
          <cell r="J117" t="str">
            <v>CORG 45 - 02 38 52 39 04</v>
          </cell>
          <cell r="L117" t="str">
            <v>POC</v>
          </cell>
          <cell r="M117" t="str">
            <v>Meung Sur Loire</v>
          </cell>
          <cell r="N117" t="str">
            <v>Mer</v>
          </cell>
          <cell r="P117" t="str">
            <v>Blois</v>
          </cell>
          <cell r="S117" t="str">
            <v>Pas d' Objet</v>
          </cell>
          <cell r="W117" t="str">
            <v>ASER Beaugency Messas</v>
          </cell>
          <cell r="X117" t="str">
            <v>Tph : 02 38 44 68 50</v>
          </cell>
          <cell r="Y117" t="str">
            <v>AREP de Chauvry</v>
          </cell>
        </row>
        <row r="118">
          <cell r="A118">
            <v>117</v>
          </cell>
          <cell r="B118" t="str">
            <v>A71</v>
          </cell>
          <cell r="C118" t="str">
            <v>Sens 1</v>
          </cell>
          <cell r="D118">
            <v>99.376000000000005</v>
          </cell>
          <cell r="E118">
            <v>105.711</v>
          </cell>
          <cell r="F118" t="str">
            <v>Orléans</v>
          </cell>
          <cell r="G118" t="str">
            <v>Orléans Centre</v>
          </cell>
          <cell r="H118" t="str">
            <v>Olivet</v>
          </cell>
          <cell r="I118" t="str">
            <v>Appel CTO - 36010</v>
          </cell>
          <cell r="J118" t="str">
            <v>CORG 45 - 02 38 52 39 04</v>
          </cell>
          <cell r="K118" t="str">
            <v>Attention Echangeur A71 / A10 - Echangeur A10 / A19</v>
          </cell>
          <cell r="L118" t="str">
            <v>POC</v>
          </cell>
          <cell r="M118" t="str">
            <v>Orléans Centre</v>
          </cell>
          <cell r="N118" t="str">
            <v>Meung Sur Loire</v>
          </cell>
          <cell r="O118" t="str">
            <v>Orléans Nord</v>
          </cell>
          <cell r="S118" t="str">
            <v>Pas d'objet</v>
          </cell>
          <cell r="W118" t="str">
            <v>ASER Orléans Saran</v>
          </cell>
          <cell r="X118" t="str">
            <v>Tph : 02 38 79 02 90</v>
          </cell>
          <cell r="Y118" t="str">
            <v>AREP de Bellevue (A10)</v>
          </cell>
          <cell r="AA118" t="str">
            <v>Bif A71 Sens 1 A10</v>
          </cell>
        </row>
        <row r="119">
          <cell r="A119">
            <v>118</v>
          </cell>
          <cell r="B119" t="str">
            <v>A71</v>
          </cell>
          <cell r="C119" t="str">
            <v>Sens 2</v>
          </cell>
          <cell r="D119">
            <v>105.711</v>
          </cell>
          <cell r="E119">
            <v>99.376000000000005</v>
          </cell>
          <cell r="F119" t="str">
            <v>Orléans</v>
          </cell>
          <cell r="G119" t="str">
            <v>Olivet</v>
          </cell>
          <cell r="H119" t="str">
            <v>Orléans Cenre</v>
          </cell>
          <cell r="I119" t="str">
            <v>Appel CTO - 36010</v>
          </cell>
          <cell r="J119" t="str">
            <v>CORG 45 - 02 38 52 39 04</v>
          </cell>
          <cell r="L119" t="str">
            <v>POC</v>
          </cell>
          <cell r="M119" t="str">
            <v>Olivet</v>
          </cell>
          <cell r="N119" t="str">
            <v>Lamotte Beuvron</v>
          </cell>
          <cell r="P119" t="str">
            <v>Salbris</v>
          </cell>
          <cell r="S119" t="str">
            <v>Pas d'objet</v>
          </cell>
          <cell r="W119" t="str">
            <v>ASER La Ferté St Aubin (A71)</v>
          </cell>
          <cell r="X119" t="str">
            <v>Tph : 02 54 76 02 69</v>
          </cell>
          <cell r="Y119" t="str">
            <v>AREP Bois du Télégraphe</v>
          </cell>
        </row>
        <row r="120">
          <cell r="A120">
            <v>119</v>
          </cell>
          <cell r="B120" t="str">
            <v>A71</v>
          </cell>
          <cell r="C120" t="str">
            <v>Sens 1</v>
          </cell>
          <cell r="D120">
            <v>105.711</v>
          </cell>
          <cell r="E120">
            <v>138.12200000000001</v>
          </cell>
          <cell r="F120" t="str">
            <v>Orléans &amp; Vierzon</v>
          </cell>
          <cell r="G120" t="str">
            <v>Olivet</v>
          </cell>
          <cell r="H120" t="str">
            <v>Lamotte Beuvron</v>
          </cell>
          <cell r="I120" t="str">
            <v>Appel CTO - 36010</v>
          </cell>
          <cell r="J120" t="str">
            <v>CORG 45 - 02 38 52 39 04</v>
          </cell>
          <cell r="K120" t="str">
            <v>Attention Echangeur A71 / A10</v>
          </cell>
          <cell r="L120" t="str">
            <v>POC</v>
          </cell>
          <cell r="M120" t="str">
            <v>Olivet</v>
          </cell>
          <cell r="N120" t="str">
            <v>Orléans Centre</v>
          </cell>
          <cell r="P120" t="str">
            <v>Orléans Nord</v>
          </cell>
          <cell r="Q120" t="str">
            <v>Meung Sur Loire</v>
          </cell>
          <cell r="S120" t="str">
            <v>Pas d'objet</v>
          </cell>
          <cell r="W120" t="str">
            <v>ASER Chaumont Sur Tharonne</v>
          </cell>
          <cell r="X120" t="str">
            <v>Tph : 02 54 88 96 21</v>
          </cell>
          <cell r="Y120" t="str">
            <v>AREP Bois de Bailly</v>
          </cell>
          <cell r="AA120" t="str">
            <v>Bif A71 Sens 1 A10</v>
          </cell>
        </row>
        <row r="121">
          <cell r="A121">
            <v>120</v>
          </cell>
          <cell r="B121" t="str">
            <v>A71</v>
          </cell>
          <cell r="C121" t="str">
            <v>Sens 2</v>
          </cell>
          <cell r="D121">
            <v>138.12200000000001</v>
          </cell>
          <cell r="E121">
            <v>105.711</v>
          </cell>
          <cell r="F121" t="str">
            <v>Vierzon &amp; Orléans</v>
          </cell>
          <cell r="G121" t="str">
            <v>Lamotte Beuvron</v>
          </cell>
          <cell r="H121" t="str">
            <v>Olivet</v>
          </cell>
          <cell r="I121" t="str">
            <v>Appel CTO - 36010</v>
          </cell>
          <cell r="J121" t="str">
            <v>CORG 45 - 02 38 52 39 04 / CORG 41 - 02 54 55 14 19</v>
          </cell>
          <cell r="K121" t="str">
            <v>Limite départementale entre Le Loiret et le Loir et Cher (45 &amp; 41) Pr 134 A71</v>
          </cell>
          <cell r="L121" t="str">
            <v>POC</v>
          </cell>
          <cell r="M121" t="str">
            <v>Lamotte Beuvron</v>
          </cell>
          <cell r="N121" t="str">
            <v>Salbris</v>
          </cell>
          <cell r="S121" t="str">
            <v>Pas d'objet</v>
          </cell>
          <cell r="W121" t="str">
            <v>ASER La Ferté St Aubin (A71)</v>
          </cell>
          <cell r="X121" t="str">
            <v>Tph : 02 54 76 02 69</v>
          </cell>
          <cell r="Y121" t="str">
            <v>AREP Bois du Télégraphe</v>
          </cell>
        </row>
        <row r="122">
          <cell r="A122">
            <v>121</v>
          </cell>
          <cell r="B122" t="str">
            <v>A71</v>
          </cell>
          <cell r="C122" t="str">
            <v>Sens 1</v>
          </cell>
          <cell r="D122">
            <v>138.12200000000001</v>
          </cell>
          <cell r="E122">
            <v>156.69900000000001</v>
          </cell>
          <cell r="F122" t="str">
            <v>Vierzon</v>
          </cell>
          <cell r="G122" t="str">
            <v>Lamotte Beuvron</v>
          </cell>
          <cell r="H122" t="str">
            <v>Salbris</v>
          </cell>
          <cell r="I122" t="str">
            <v>Appel CTO - 36010</v>
          </cell>
          <cell r="J122" t="str">
            <v>CORG 41 - 02 54 55 14 19</v>
          </cell>
          <cell r="L122" t="str">
            <v>POC</v>
          </cell>
          <cell r="M122" t="str">
            <v>Lamotte Beuvron</v>
          </cell>
          <cell r="N122" t="str">
            <v>Olivet</v>
          </cell>
          <cell r="P122" t="str">
            <v>Orléans Nord</v>
          </cell>
          <cell r="S122" t="str">
            <v>Pas d'objet</v>
          </cell>
          <cell r="W122" t="str">
            <v>ASER Chaumont Sur Tharonne</v>
          </cell>
          <cell r="X122" t="str">
            <v>Tph : 02 54 88 96 21</v>
          </cell>
          <cell r="Y122" t="str">
            <v>AREP Bois de Bailly</v>
          </cell>
          <cell r="AA122" t="str">
            <v>Bif A71 Sens 1 A10</v>
          </cell>
        </row>
        <row r="123">
          <cell r="A123">
            <v>122</v>
          </cell>
          <cell r="B123" t="str">
            <v>A71</v>
          </cell>
          <cell r="C123" t="str">
            <v>Sens 2</v>
          </cell>
          <cell r="D123">
            <v>156.69900000000001</v>
          </cell>
          <cell r="E123">
            <v>138.12200000000001</v>
          </cell>
          <cell r="F123" t="str">
            <v>Vierzon</v>
          </cell>
          <cell r="G123" t="str">
            <v>Salbris</v>
          </cell>
          <cell r="H123" t="str">
            <v>Lamotte Beuvron</v>
          </cell>
          <cell r="I123" t="str">
            <v>Appel CTO - 36010</v>
          </cell>
          <cell r="J123" t="str">
            <v>CORG 41 - 02 24 55 14 19</v>
          </cell>
          <cell r="K123" t="str">
            <v>Attention : Echangeur A71 / A85</v>
          </cell>
          <cell r="L123" t="str">
            <v>POC</v>
          </cell>
          <cell r="M123" t="str">
            <v>Salbris</v>
          </cell>
          <cell r="N123" t="str">
            <v>Romorantin (Villefranche)</v>
          </cell>
          <cell r="O123" t="str">
            <v>Vierzon Nord/Centre</v>
          </cell>
          <cell r="P123" t="str">
            <v>Vierzon Est</v>
          </cell>
          <cell r="Q123" t="str">
            <v>Selles sur Cher (Chèmery)</v>
          </cell>
          <cell r="S123" t="str">
            <v>Pas d'objet</v>
          </cell>
          <cell r="W123" t="str">
            <v>ASER Salbris La Loge</v>
          </cell>
          <cell r="X123" t="str">
            <v>Tph : 02 54 88 82 89</v>
          </cell>
          <cell r="Y123" t="str">
            <v>ASER Romorantin</v>
          </cell>
          <cell r="Z123" t="str">
            <v>Tph : 02 54 83 18 30</v>
          </cell>
          <cell r="AA123" t="str">
            <v>Bif A71 Sens 2 A85</v>
          </cell>
        </row>
        <row r="124">
          <cell r="A124">
            <v>123</v>
          </cell>
          <cell r="B124" t="str">
            <v>A19</v>
          </cell>
          <cell r="C124" t="str">
            <v>Sens 1</v>
          </cell>
          <cell r="D124">
            <v>100.453</v>
          </cell>
          <cell r="E124">
            <v>129.13300000000001</v>
          </cell>
          <cell r="F124" t="str">
            <v>Fontenay</v>
          </cell>
          <cell r="G124" t="str">
            <v>Pithiviers</v>
          </cell>
          <cell r="H124" t="str">
            <v>Bif A19 / A10</v>
          </cell>
          <cell r="I124" t="str">
            <v>Appel CTO - 36010</v>
          </cell>
          <cell r="J124" t="str">
            <v>CORG 45 - 02 38 52 39 04</v>
          </cell>
          <cell r="K124" t="str">
            <v>Attention : Echangeur A19 / A77 
Aire de Service du Loiret bi-Directionnelle
Prévenir APRR Nemours 01 64 45 56 06</v>
          </cell>
          <cell r="L124" t="str">
            <v>POC</v>
          </cell>
          <cell r="M124" t="str">
            <v>Pithiviers</v>
          </cell>
          <cell r="N124" t="str">
            <v>Beaune La Rolande (Auxy)</v>
          </cell>
          <cell r="P124" t="str">
            <v>Ferrières en Gâtinais</v>
          </cell>
          <cell r="S124" t="str">
            <v>Pas d'objet</v>
          </cell>
          <cell r="W124" t="str">
            <v>ASER du Loiret</v>
          </cell>
          <cell r="X124" t="str">
            <v>Tph : 02 47 35 62 59</v>
          </cell>
          <cell r="Y124" t="str">
            <v>AREP Le Teillay</v>
          </cell>
          <cell r="AA124" t="str">
            <v>Bif A19 Sens 1 A77</v>
          </cell>
        </row>
        <row r="125">
          <cell r="A125">
            <v>124</v>
          </cell>
          <cell r="B125" t="str">
            <v>A19</v>
          </cell>
          <cell r="C125" t="str">
            <v>Sens 2</v>
          </cell>
          <cell r="D125">
            <v>129.13300000000001</v>
          </cell>
          <cell r="E125">
            <v>100.453</v>
          </cell>
          <cell r="F125" t="str">
            <v>Fontenay</v>
          </cell>
          <cell r="G125" t="str">
            <v>Bif A19 / A10</v>
          </cell>
          <cell r="H125" t="str">
            <v>Pithiviers</v>
          </cell>
          <cell r="I125" t="str">
            <v>Appel CTO - 36010</v>
          </cell>
          <cell r="J125" t="str">
            <v>CORG 45 - 02 38 52 39 04</v>
          </cell>
          <cell r="K125" t="str">
            <v>Attention Echangeur A19 / A10</v>
          </cell>
          <cell r="L125" t="str">
            <v>POC</v>
          </cell>
          <cell r="M125" t="str">
            <v>Artenay</v>
          </cell>
          <cell r="N125" t="str">
            <v>Orléans Nord</v>
          </cell>
          <cell r="P125" t="str">
            <v>Janville</v>
          </cell>
          <cell r="Q125" t="str">
            <v>Orléans Centre</v>
          </cell>
          <cell r="S125" t="str">
            <v>Pas d'objet</v>
          </cell>
          <cell r="W125" t="str">
            <v>ASER Orléans Gidy</v>
          </cell>
          <cell r="X125" t="str">
            <v>Tph : 02 38 42 20 50</v>
          </cell>
          <cell r="Y125" t="str">
            <v>AREP Héron Cendré</v>
          </cell>
          <cell r="AA125" t="str">
            <v>Bif A19 Sens 2 A10</v>
          </cell>
        </row>
        <row r="126">
          <cell r="A126">
            <v>125</v>
          </cell>
          <cell r="B126" t="str">
            <v>A19</v>
          </cell>
          <cell r="C126" t="str">
            <v>Sens 1</v>
          </cell>
          <cell r="D126">
            <v>79.795000000000002</v>
          </cell>
          <cell r="E126">
            <v>100.453</v>
          </cell>
          <cell r="F126" t="str">
            <v>Fontenay</v>
          </cell>
          <cell r="G126" t="str">
            <v>Beaune La Rolande</v>
          </cell>
          <cell r="H126" t="str">
            <v>Pitiviers</v>
          </cell>
          <cell r="I126" t="str">
            <v>Appel CTO - 36010</v>
          </cell>
          <cell r="J126" t="str">
            <v>CORG 45 - 02 38 52 39 04</v>
          </cell>
          <cell r="K126" t="str">
            <v>Attention : Echangeur A19 / A77 
Aire de Service du Loiret bi-Directionnelle
Prévenir APRR Nemours 01 64 45 56 06</v>
          </cell>
          <cell r="L126" t="str">
            <v>POC</v>
          </cell>
          <cell r="M126" t="str">
            <v>Beaune La Rolande (Auxy)</v>
          </cell>
          <cell r="N126" t="str">
            <v>Ferrières en Gâtinais</v>
          </cell>
          <cell r="P126" t="str">
            <v>Courtenay</v>
          </cell>
          <cell r="S126" t="str">
            <v>Pas d'objet</v>
          </cell>
          <cell r="W126" t="str">
            <v>ASER du Loiret</v>
          </cell>
          <cell r="X126" t="str">
            <v>Tph : 02 47 35 62 59</v>
          </cell>
          <cell r="AA126" t="str">
            <v>Bif A19 Sens 1 A77</v>
          </cell>
        </row>
        <row r="127">
          <cell r="A127">
            <v>126</v>
          </cell>
          <cell r="B127" t="str">
            <v>A19</v>
          </cell>
          <cell r="C127" t="str">
            <v>Sens 2</v>
          </cell>
          <cell r="D127">
            <v>100.453</v>
          </cell>
          <cell r="E127">
            <v>79.795000000000002</v>
          </cell>
          <cell r="F127" t="str">
            <v>Fontenay</v>
          </cell>
          <cell r="G127" t="str">
            <v>Pithiviers</v>
          </cell>
          <cell r="H127" t="str">
            <v>Beaune La Rolande (Auxy)</v>
          </cell>
          <cell r="I127" t="str">
            <v>Appel CTO - 36010</v>
          </cell>
          <cell r="J127" t="str">
            <v>CORG 45 - 02 38 52 39 04</v>
          </cell>
          <cell r="K127" t="str">
            <v>Attention Echangeur A19 / A10</v>
          </cell>
          <cell r="L127" t="str">
            <v>POC</v>
          </cell>
          <cell r="M127" t="str">
            <v>Pithiviers</v>
          </cell>
          <cell r="P127" t="str">
            <v>Artenay</v>
          </cell>
          <cell r="Q127" t="str">
            <v>Orléans Nord</v>
          </cell>
          <cell r="S127" t="str">
            <v>Pas d'objet</v>
          </cell>
          <cell r="W127" t="str">
            <v>ASER Orléans Gidy</v>
          </cell>
          <cell r="X127" t="str">
            <v>Tph : 02 38 42 20 50</v>
          </cell>
          <cell r="Y127" t="str">
            <v>AREP de Mauregard</v>
          </cell>
          <cell r="AA127" t="str">
            <v>Bif A19 Sens 2 A10</v>
          </cell>
        </row>
        <row r="128">
          <cell r="A128">
            <v>127</v>
          </cell>
          <cell r="B128" t="str">
            <v>A19</v>
          </cell>
          <cell r="C128" t="str">
            <v>Sens 1</v>
          </cell>
          <cell r="D128">
            <v>64</v>
          </cell>
          <cell r="E128">
            <v>79.795000000000002</v>
          </cell>
          <cell r="F128" t="str">
            <v>Fontenay</v>
          </cell>
          <cell r="G128" t="str">
            <v>Bif A19 / A77</v>
          </cell>
          <cell r="H128" t="str">
            <v>Beaune La Rolande (Auxy)</v>
          </cell>
          <cell r="I128" t="str">
            <v>Appel CTO - 36010</v>
          </cell>
          <cell r="J128" t="str">
            <v>CORG 45 - 02 38 52 39 04</v>
          </cell>
          <cell r="K128" t="str">
            <v>Attention : Echangeur A19 / A77 
Prévenir APRR Nemours au 01 64 45 56 06</v>
          </cell>
          <cell r="L128" t="str">
            <v>POC</v>
          </cell>
          <cell r="M128" t="str">
            <v>Ferrières en Gâtinais</v>
          </cell>
          <cell r="N128" t="str">
            <v>Courtenay</v>
          </cell>
          <cell r="P128" t="str">
            <v>Savigny Sur Clairis</v>
          </cell>
          <cell r="S128" t="str">
            <v>Pas d'objet</v>
          </cell>
          <cell r="Y128" t="str">
            <v>AREP La Vallée du Loing</v>
          </cell>
          <cell r="AA128" t="str">
            <v>Bif A19 Sens 1 A77</v>
          </cell>
          <cell r="AB128" t="str">
            <v>Bif A19 - A6</v>
          </cell>
        </row>
        <row r="129">
          <cell r="A129">
            <v>128</v>
          </cell>
          <cell r="B129" t="str">
            <v>A19</v>
          </cell>
          <cell r="C129" t="str">
            <v>Sens 2</v>
          </cell>
          <cell r="D129">
            <v>79.795000000000002</v>
          </cell>
          <cell r="E129">
            <v>64</v>
          </cell>
          <cell r="F129" t="str">
            <v>Fontenay</v>
          </cell>
          <cell r="G129" t="str">
            <v>Beaune La Rolande (Auxy)</v>
          </cell>
          <cell r="H129" t="str">
            <v>Bif A19 / A77</v>
          </cell>
          <cell r="I129" t="str">
            <v>Appel CTO - 36010</v>
          </cell>
          <cell r="J129" t="str">
            <v>CORG 45 - 02 38 52 39 04</v>
          </cell>
          <cell r="K129" t="str">
            <v>Aire de Service du Loiret bi-Directionnelle</v>
          </cell>
          <cell r="L129" t="str">
            <v>POC</v>
          </cell>
          <cell r="M129" t="str">
            <v>Beaune La Rolande (Auxy)</v>
          </cell>
          <cell r="N129" t="str">
            <v>Pithiviers</v>
          </cell>
          <cell r="P129" t="str">
            <v>Artenay</v>
          </cell>
          <cell r="Q129" t="str">
            <v>Orléans Nord</v>
          </cell>
          <cell r="S129" t="str">
            <v>Pas d'objet</v>
          </cell>
          <cell r="W129" t="str">
            <v>ASER du Loiret</v>
          </cell>
          <cell r="X129" t="str">
            <v>Tph : 02 47 35 62 59</v>
          </cell>
          <cell r="Y129" t="str">
            <v>AREP de Mauregard</v>
          </cell>
          <cell r="AA129" t="str">
            <v>Bif A19 Sens 2 A10</v>
          </cell>
        </row>
        <row r="130">
          <cell r="A130">
            <v>129</v>
          </cell>
          <cell r="B130" t="str">
            <v>A19</v>
          </cell>
          <cell r="C130" t="str">
            <v>Sens 1</v>
          </cell>
          <cell r="D130">
            <v>55.673000000000002</v>
          </cell>
          <cell r="E130">
            <v>64</v>
          </cell>
          <cell r="F130" t="str">
            <v>Fontenay</v>
          </cell>
          <cell r="G130" t="str">
            <v>Ferrières en Gâtinais</v>
          </cell>
          <cell r="H130" t="str">
            <v>Bif A19 / A77</v>
          </cell>
          <cell r="I130" t="str">
            <v>Appel CTO - 36010</v>
          </cell>
          <cell r="J130" t="str">
            <v>CORG 45 - 02 38 52 39 04</v>
          </cell>
          <cell r="L130" t="str">
            <v>POC</v>
          </cell>
          <cell r="M130" t="str">
            <v>Ferrières en Gâtinais</v>
          </cell>
          <cell r="N130" t="str">
            <v>Courtenay</v>
          </cell>
          <cell r="P130" t="str">
            <v>Savigny Sur Clairis</v>
          </cell>
          <cell r="S130" t="str">
            <v>Pas d'objet</v>
          </cell>
          <cell r="Y130" t="str">
            <v>AREP La Vallée du Loing</v>
          </cell>
          <cell r="Z130" t="str">
            <v>AREP Chantecoq</v>
          </cell>
        </row>
        <row r="131">
          <cell r="A131">
            <v>130</v>
          </cell>
          <cell r="B131" t="str">
            <v>A19</v>
          </cell>
          <cell r="C131" t="str">
            <v>Sens 2</v>
          </cell>
          <cell r="D131">
            <v>64</v>
          </cell>
          <cell r="E131">
            <v>55.673000000000002</v>
          </cell>
          <cell r="F131" t="str">
            <v>Fontenay</v>
          </cell>
          <cell r="G131" t="str">
            <v>Bif A19 / A77</v>
          </cell>
          <cell r="H131" t="str">
            <v>Ferrières en Gâtinais</v>
          </cell>
          <cell r="I131" t="str">
            <v>Appel CTO - 36010</v>
          </cell>
          <cell r="J131" t="str">
            <v>CORG 45 - 02 38 52 39 04</v>
          </cell>
          <cell r="K131" t="str">
            <v>Attention : Echangeur A19 / A77 
Aire de Service du Loiret bi-Directionnelle
Prévenir APRR Nemours 01 64 45 56 06</v>
          </cell>
          <cell r="L131" t="str">
            <v>POC</v>
          </cell>
          <cell r="M131" t="str">
            <v>Beaune La Rolande (Auxy)</v>
          </cell>
          <cell r="N131" t="str">
            <v>Pithiviers</v>
          </cell>
          <cell r="P131" t="str">
            <v>Artenay</v>
          </cell>
          <cell r="Q131" t="str">
            <v>Orléans Nord</v>
          </cell>
          <cell r="S131" t="str">
            <v>Pas d'objet</v>
          </cell>
          <cell r="W131" t="str">
            <v>ASER du Loiret</v>
          </cell>
          <cell r="X131" t="str">
            <v>Tph : 02 47 35 62 59</v>
          </cell>
          <cell r="Y131" t="str">
            <v>AREP de Cepoy</v>
          </cell>
          <cell r="Z131" t="str">
            <v>AREP de Mauregard</v>
          </cell>
          <cell r="AA131" t="str">
            <v>Bif A19 Sens 2 A77</v>
          </cell>
          <cell r="AB131" t="str">
            <v>Bif A19 Sens 2 A10</v>
          </cell>
        </row>
        <row r="132">
          <cell r="A132">
            <v>131</v>
          </cell>
          <cell r="B132" t="str">
            <v>A19</v>
          </cell>
          <cell r="C132" t="str">
            <v>Sens 1</v>
          </cell>
          <cell r="D132">
            <v>36.115000000000002</v>
          </cell>
          <cell r="E132">
            <v>55.673000000000002</v>
          </cell>
          <cell r="F132" t="str">
            <v>Fontenay</v>
          </cell>
          <cell r="G132" t="str">
            <v>Courtenay</v>
          </cell>
          <cell r="H132" t="str">
            <v>Ferrières en Gâtinais</v>
          </cell>
          <cell r="I132" t="str">
            <v>Appel CTO - 36010</v>
          </cell>
          <cell r="J132" t="str">
            <v>CORG 45 - 02 38 52 39 04</v>
          </cell>
          <cell r="K132" t="str">
            <v>Attention : Echangeur A19 / A6
Prévenir APRR Nemours au 01 64 45 56 06</v>
          </cell>
          <cell r="L132" t="str">
            <v>POC</v>
          </cell>
          <cell r="M132" t="str">
            <v>Courtenay</v>
          </cell>
          <cell r="N132" t="str">
            <v>Savigny Sur Clairis</v>
          </cell>
          <cell r="S132" t="str">
            <v>Pas d'objet</v>
          </cell>
          <cell r="Y132" t="str">
            <v>AREP de Chantecoq</v>
          </cell>
          <cell r="AA132" t="str">
            <v>Bif A19 - A6</v>
          </cell>
        </row>
        <row r="133">
          <cell r="A133">
            <v>132</v>
          </cell>
          <cell r="B133" t="str">
            <v>A19</v>
          </cell>
          <cell r="C133" t="str">
            <v>Sens 2</v>
          </cell>
          <cell r="D133">
            <v>55.673000000000002</v>
          </cell>
          <cell r="E133">
            <v>36.115000000000002</v>
          </cell>
          <cell r="F133" t="str">
            <v>Fontenay</v>
          </cell>
          <cell r="G133" t="str">
            <v>Ferrières en Gâtinais</v>
          </cell>
          <cell r="H133" t="str">
            <v>Courtenay</v>
          </cell>
          <cell r="I133" t="str">
            <v>Appel CTO - 36010</v>
          </cell>
          <cell r="J133" t="str">
            <v>CORG 45 - 02 38 52 39 04</v>
          </cell>
          <cell r="K133" t="str">
            <v>Attention : Echangeur A19 / A77 
Aire de Service du Loiret bi-Directionnelle
Prévenir APRR Nemours 01 64 45 56 06</v>
          </cell>
          <cell r="L133" t="str">
            <v>POC</v>
          </cell>
          <cell r="M133" t="str">
            <v>Ferrières en Gâtinais</v>
          </cell>
          <cell r="N133" t="str">
            <v>Beaune La Rolande (Auxy)</v>
          </cell>
          <cell r="P133" t="str">
            <v>Pithiviers</v>
          </cell>
          <cell r="S133" t="str">
            <v>Pas d'objet</v>
          </cell>
          <cell r="W133" t="str">
            <v>ASER du Loiret</v>
          </cell>
          <cell r="X133" t="str">
            <v>Tph : 02 47 35 62 59</v>
          </cell>
          <cell r="Y133" t="str">
            <v>AREP de Cepoy</v>
          </cell>
          <cell r="Z133" t="str">
            <v>AREP de Mauregard</v>
          </cell>
          <cell r="AA133" t="str">
            <v>Bif A19 Sens 2 A77</v>
          </cell>
        </row>
        <row r="134">
          <cell r="A134">
            <v>133</v>
          </cell>
          <cell r="B134" t="str">
            <v>A19</v>
          </cell>
          <cell r="C134" t="str">
            <v>Sens 1</v>
          </cell>
          <cell r="D134">
            <v>31.248000000000001</v>
          </cell>
          <cell r="E134">
            <v>36.115000000000002</v>
          </cell>
          <cell r="F134" t="str">
            <v>Fontenay</v>
          </cell>
          <cell r="G134" t="str">
            <v>Courtenay</v>
          </cell>
          <cell r="H134" t="str">
            <v>Savigny Sur Clairis</v>
          </cell>
          <cell r="I134" t="str">
            <v>Appel CTO - 36010</v>
          </cell>
          <cell r="J134" t="str">
            <v>CORG 45 - 02 38 52 39 04</v>
          </cell>
          <cell r="K134" t="str">
            <v>Attention : Echangeur A19 / A6
Prévenir APRR Nemours au 01 64 45 56 06</v>
          </cell>
          <cell r="L134" t="str">
            <v>POC</v>
          </cell>
          <cell r="M134" t="str">
            <v>Savigny Sur Clairis</v>
          </cell>
          <cell r="S134" t="str">
            <v>Pas d'objet</v>
          </cell>
          <cell r="AA134" t="str">
            <v>Bif A19 - A6</v>
          </cell>
        </row>
        <row r="135">
          <cell r="A135">
            <v>134</v>
          </cell>
          <cell r="B135" t="str">
            <v>A19</v>
          </cell>
          <cell r="C135" t="str">
            <v>Sens 2</v>
          </cell>
          <cell r="D135">
            <v>36.115000000000002</v>
          </cell>
          <cell r="E135">
            <v>31.248000000000001</v>
          </cell>
          <cell r="F135" t="str">
            <v>Fontenay</v>
          </cell>
          <cell r="G135" t="str">
            <v>Savigny Sur Clairis</v>
          </cell>
          <cell r="H135" t="str">
            <v>Courtenay</v>
          </cell>
          <cell r="I135" t="str">
            <v>Appel CTO - 36010</v>
          </cell>
          <cell r="J135" t="str">
            <v>CORG 45 - 02 38 52 39 04</v>
          </cell>
          <cell r="K135" t="str">
            <v>Attention : Echangeur A19 / A77 
Aire de Service du Loiret bi-Directionnelle
Prévenir APRR Nemours 01 64 45 56 06</v>
          </cell>
          <cell r="L135" t="str">
            <v>POC</v>
          </cell>
          <cell r="M135" t="str">
            <v>Courtenay</v>
          </cell>
          <cell r="N135" t="str">
            <v>Ferrières en Gâtinais</v>
          </cell>
          <cell r="P135" t="str">
            <v>Beaune La Rolande (Auxy)</v>
          </cell>
          <cell r="S135" t="str">
            <v>Pas d'objet</v>
          </cell>
          <cell r="W135" t="str">
            <v>ASER du Loiret</v>
          </cell>
          <cell r="X135" t="str">
            <v>Tph : 02 47 35 62 59</v>
          </cell>
          <cell r="Y135" t="str">
            <v>AREP de Cepoy</v>
          </cell>
          <cell r="Z135" t="str">
            <v>AREP de Mauregard</v>
          </cell>
          <cell r="AA135" t="str">
            <v>Bif A19 sens 2 A77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ECS"/>
      <sheetName val="Blois"/>
      <sheetName val="Zone 2"/>
      <sheetName val="Zone 3"/>
      <sheetName val="Zone 4"/>
      <sheetName val="Zone 5"/>
      <sheetName val="Zone 6"/>
      <sheetName val="Scénari"/>
      <sheetName val="Bif A71 Sens 2"/>
      <sheetName val="Bif A71 Sens 1"/>
      <sheetName val="Bif A85 Sens 2 A71"/>
      <sheetName val="Bif A85 Sens 1 A10"/>
      <sheetName val="Bif A85 Sens 2 A10"/>
      <sheetName val="Bif A10 Sens 1 A85"/>
      <sheetName val="Bif A10 Sens 2 A85"/>
      <sheetName val="Bif A28 Sens 1 A10"/>
      <sheetName val="Bif A10 Sens 2 A28"/>
      <sheetName val="Bif A10 Sens 1 A28"/>
      <sheetName val="Compte rendu"/>
      <sheetName val="Bif A85 Sens 2 A11"/>
      <sheetName val="Macro"/>
      <sheetName val="Bif A10 Sens 2 A19"/>
      <sheetName val="Bif A10 Sens 1 A19"/>
      <sheetName val="Bif A19 Sens 2 A10"/>
      <sheetName val="Bif A19 Sens 1 A77"/>
      <sheetName val="Bif A19 Sens 2 A77"/>
      <sheetName val="Bif A19 - A6"/>
      <sheetName val="Bif A10 sens 1 A71"/>
      <sheetName val="Bif A10 sens 2 A71"/>
      <sheetName val="Bif A71 sens 1 A10"/>
      <sheetName val="MAGECS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AI38"/>
  <sheetViews>
    <sheetView showGridLines="0" tabSelected="1" zoomScale="90" zoomScaleNormal="90" workbookViewId="0">
      <selection activeCell="I31" sqref="I31"/>
    </sheetView>
  </sheetViews>
  <sheetFormatPr baseColWidth="10" defaultRowHeight="15" x14ac:dyDescent="0.25"/>
  <cols>
    <col min="1" max="1" width="11" customWidth="1"/>
    <col min="3" max="3" width="13.140625" bestFit="1" customWidth="1"/>
    <col min="16" max="16" width="1.7109375" customWidth="1"/>
    <col min="17" max="17" width="3.7109375" customWidth="1"/>
    <col min="18" max="34" width="4.7109375" customWidth="1"/>
    <col min="35" max="35" width="1.7109375" customWidth="1"/>
  </cols>
  <sheetData>
    <row r="1" spans="1:35" ht="16.5" customHeight="1" thickBot="1" x14ac:dyDescent="0.3">
      <c r="A1" s="1"/>
      <c r="B1" s="2"/>
      <c r="C1" s="2"/>
      <c r="D1" s="2"/>
      <c r="E1" s="2"/>
      <c r="F1" s="2"/>
    </row>
    <row r="2" spans="1:35" ht="16.5" customHeight="1" thickTop="1" x14ac:dyDescent="0.25">
      <c r="A2" s="1"/>
      <c r="B2" s="2"/>
      <c r="C2" s="2"/>
      <c r="D2" s="2"/>
      <c r="E2" s="2"/>
      <c r="F2" s="2"/>
      <c r="P2" s="3"/>
      <c r="Q2" s="4" t="s">
        <v>0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</row>
    <row r="3" spans="1:35" ht="16.5" customHeight="1" thickBot="1" x14ac:dyDescent="0.35">
      <c r="A3" s="1"/>
      <c r="B3" s="6">
        <f ca="1">TODAY()</f>
        <v>43966</v>
      </c>
      <c r="C3" s="7">
        <f ca="1">NOW()</f>
        <v>43966.622771527778</v>
      </c>
      <c r="D3" s="8"/>
      <c r="E3" s="9"/>
      <c r="F3" s="9"/>
      <c r="H3" s="10"/>
      <c r="I3" s="11" t="s">
        <v>1</v>
      </c>
      <c r="K3" s="10"/>
      <c r="L3" s="12" t="s">
        <v>2</v>
      </c>
      <c r="M3" s="12"/>
      <c r="N3" s="10"/>
      <c r="P3" s="13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5"/>
    </row>
    <row r="4" spans="1:35" ht="16.5" customHeight="1" x14ac:dyDescent="0.25">
      <c r="A4" s="1"/>
      <c r="B4" s="16"/>
      <c r="P4" s="13"/>
      <c r="Q4" s="17" t="str">
        <f>IFERROR(CONCATENATE(" Du ",VLOOKUP($B$4,Tableau,3,FALSE)," sur l'Autoroute ",VLOOKUP($B$4,Tableau,2,FALSE)),"")</f>
        <v/>
      </c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9"/>
      <c r="AI4" s="15"/>
    </row>
    <row r="5" spans="1:35" ht="16.5" customHeight="1" x14ac:dyDescent="0.25">
      <c r="A5" s="1"/>
      <c r="P5" s="13"/>
      <c r="Q5" s="20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2"/>
      <c r="AI5" s="15"/>
    </row>
    <row r="6" spans="1:35" ht="16.5" customHeight="1" x14ac:dyDescent="0.25">
      <c r="A6" s="1"/>
      <c r="J6" s="23" t="s">
        <v>3</v>
      </c>
      <c r="M6" s="24" t="s">
        <v>4</v>
      </c>
      <c r="N6" s="24"/>
      <c r="P6" s="13"/>
      <c r="Q6" s="20" t="str">
        <f>IFERROR(CONCATENATE(" Concernant le(s) Centre(s) de ",VLOOKUP($B$4,Tableau,6,FALSE)),"")</f>
        <v/>
      </c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2"/>
      <c r="AI6" s="15"/>
    </row>
    <row r="7" spans="1:35" ht="16.5" customHeight="1" x14ac:dyDescent="0.3">
      <c r="A7" s="1"/>
      <c r="D7" s="25"/>
      <c r="P7" s="13"/>
      <c r="Q7" s="20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2"/>
      <c r="AI7" s="15"/>
    </row>
    <row r="8" spans="1:35" ht="16.5" customHeight="1" x14ac:dyDescent="0.25">
      <c r="A8" s="1"/>
      <c r="P8" s="13"/>
      <c r="Q8" s="20" t="str">
        <f>IFERROR(CONCATENATE("Entre ",VLOOKUP($B$4,Tableau,8,FALSE)," au Pr ",VLOOKUP($B$4,Tableau,4)," et ",VLOOKUP($B$4,Tableau,7,FALSE)," au Pr ",VLOOKUP($B$4,Tableau,5,FALSE)),"")</f>
        <v/>
      </c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2"/>
      <c r="AI8" s="15"/>
    </row>
    <row r="9" spans="1:35" ht="16.5" customHeight="1" thickBot="1" x14ac:dyDescent="0.3">
      <c r="A9" s="1"/>
      <c r="C9" s="26" t="b">
        <f>IF(B4&gt;0,CONCATENATE("Centre de Blois"," "," le ",TEXT(B3,"jj.mm.aaaa")," à ",TEXT(C3,"hh.mm")))</f>
        <v>0</v>
      </c>
      <c r="P9" s="13"/>
      <c r="Q9" s="27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9"/>
      <c r="AI9" s="15"/>
    </row>
    <row r="10" spans="1:35" ht="16.5" customHeight="1" thickBot="1" x14ac:dyDescent="0.3">
      <c r="A10" s="1"/>
      <c r="M10" s="30" t="s">
        <v>5</v>
      </c>
      <c r="N10" s="31"/>
      <c r="P10" s="13"/>
      <c r="Q10" s="32" t="s">
        <v>6</v>
      </c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15"/>
    </row>
    <row r="11" spans="1:35" ht="16.5" customHeight="1" thickBot="1" x14ac:dyDescent="0.3">
      <c r="A11" s="1"/>
      <c r="M11" s="33" t="s">
        <v>7</v>
      </c>
      <c r="N11" s="34"/>
      <c r="P11" s="13"/>
      <c r="Q11" s="35"/>
      <c r="R11" s="36"/>
      <c r="S11" s="37" t="s">
        <v>8</v>
      </c>
      <c r="T11" s="38"/>
      <c r="U11" s="39"/>
      <c r="V11" s="39"/>
      <c r="W11" s="39"/>
      <c r="X11" s="39"/>
      <c r="Y11" s="39"/>
      <c r="Z11" s="39"/>
      <c r="AA11" s="39"/>
      <c r="AB11" s="40"/>
      <c r="AC11" s="40"/>
      <c r="AD11" s="40"/>
      <c r="AE11" s="40"/>
      <c r="AF11" s="40"/>
      <c r="AG11" s="40"/>
      <c r="AH11" s="40"/>
      <c r="AI11" s="15"/>
    </row>
    <row r="12" spans="1:35" ht="16.5" customHeight="1" thickBot="1" x14ac:dyDescent="0.3">
      <c r="A12" s="1"/>
      <c r="P12" s="13"/>
      <c r="Q12" s="35"/>
      <c r="R12" s="36"/>
      <c r="S12" s="37" t="s">
        <v>9</v>
      </c>
      <c r="T12" s="38"/>
      <c r="U12" s="39"/>
      <c r="V12" s="39"/>
      <c r="W12" s="39"/>
      <c r="X12" s="39"/>
      <c r="Y12" s="39"/>
      <c r="Z12" s="39"/>
      <c r="AA12" s="39"/>
      <c r="AB12" s="40"/>
      <c r="AC12" s="40"/>
      <c r="AD12" s="40"/>
      <c r="AE12" s="40"/>
      <c r="AF12" s="40"/>
      <c r="AG12" s="40"/>
      <c r="AH12" s="40"/>
      <c r="AI12" s="15"/>
    </row>
    <row r="13" spans="1:35" ht="16.5" customHeight="1" thickBot="1" x14ac:dyDescent="0.3">
      <c r="A13" s="1"/>
      <c r="P13" s="13"/>
      <c r="Q13" s="41"/>
      <c r="R13" s="42"/>
      <c r="S13" s="37" t="s">
        <v>10</v>
      </c>
      <c r="T13" s="38"/>
      <c r="U13" s="39"/>
      <c r="V13" s="39"/>
      <c r="W13" s="39"/>
      <c r="X13" s="39"/>
      <c r="Y13" s="39"/>
      <c r="Z13" s="39"/>
      <c r="AA13" s="39"/>
      <c r="AB13" s="40"/>
      <c r="AC13" s="40"/>
      <c r="AD13" s="40"/>
      <c r="AE13" s="40"/>
      <c r="AF13" s="40"/>
      <c r="AG13" s="40"/>
      <c r="AH13" s="40"/>
      <c r="AI13" s="15"/>
    </row>
    <row r="14" spans="1:35" ht="16.5" customHeight="1" thickBot="1" x14ac:dyDescent="0.3">
      <c r="A14" s="1"/>
      <c r="G14" s="43"/>
      <c r="H14" s="43"/>
      <c r="I14" s="43"/>
      <c r="J14" s="43"/>
      <c r="M14" s="44" t="s">
        <v>11</v>
      </c>
      <c r="N14" s="44"/>
      <c r="P14" s="13"/>
      <c r="Q14" s="32" t="s">
        <v>12</v>
      </c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15"/>
    </row>
    <row r="15" spans="1:35" ht="16.5" customHeight="1" thickBot="1" x14ac:dyDescent="0.35">
      <c r="H15" s="45" t="s">
        <v>13</v>
      </c>
      <c r="P15" s="13"/>
      <c r="Q15" s="41"/>
      <c r="R15" s="42"/>
      <c r="S15" s="37" t="s">
        <v>14</v>
      </c>
      <c r="T15" s="38"/>
      <c r="U15" s="38"/>
      <c r="V15" s="38"/>
      <c r="W15" s="38"/>
      <c r="X15" s="38"/>
      <c r="Y15" s="38"/>
      <c r="Z15" s="38"/>
      <c r="AA15" s="38"/>
      <c r="AB15" s="40"/>
      <c r="AC15" s="40"/>
      <c r="AD15" s="40"/>
      <c r="AE15" s="40"/>
      <c r="AF15" s="40"/>
      <c r="AG15" s="40"/>
      <c r="AH15" s="40"/>
      <c r="AI15" s="15"/>
    </row>
    <row r="16" spans="1:35" ht="16.5" customHeight="1" thickBot="1" x14ac:dyDescent="0.3">
      <c r="K16" s="46" t="s">
        <v>15</v>
      </c>
      <c r="P16" s="13"/>
      <c r="Q16" s="41"/>
      <c r="R16" s="42"/>
      <c r="S16" s="37" t="s">
        <v>16</v>
      </c>
      <c r="T16" s="38"/>
      <c r="U16" s="47" t="str">
        <f>IFERROR(VLOOKUP($B$4,Tableau,10,FALSE),"")</f>
        <v/>
      </c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15"/>
    </row>
    <row r="17" spans="1:35" ht="16.5" customHeight="1" thickBot="1" x14ac:dyDescent="0.3">
      <c r="A17" s="49"/>
      <c r="P17" s="13"/>
      <c r="Q17" s="32" t="s">
        <v>17</v>
      </c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15"/>
    </row>
    <row r="18" spans="1:35" ht="16.5" customHeight="1" thickBot="1" x14ac:dyDescent="0.3">
      <c r="A18" s="49"/>
      <c r="J18" s="43" t="s">
        <v>18</v>
      </c>
      <c r="P18" s="13"/>
      <c r="Q18" s="41"/>
      <c r="R18" s="42"/>
      <c r="S18" s="50" t="str">
        <f>IFERROR(VLOOKUP($B$4,Tableau,9,FALSE),"")</f>
        <v/>
      </c>
      <c r="T18" s="51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15"/>
    </row>
    <row r="19" spans="1:35" ht="16.5" customHeight="1" thickBot="1" x14ac:dyDescent="0.35">
      <c r="A19" s="49"/>
      <c r="C19" s="53"/>
      <c r="G19" s="23" t="s">
        <v>19</v>
      </c>
      <c r="I19" s="54" t="s">
        <v>20</v>
      </c>
      <c r="K19" s="55"/>
      <c r="P19" s="13"/>
      <c r="Q19" s="41"/>
      <c r="R19" s="42"/>
      <c r="S19" s="37" t="s">
        <v>21</v>
      </c>
      <c r="T19" s="38"/>
      <c r="U19" s="38"/>
      <c r="V19" s="38"/>
      <c r="W19" s="38"/>
      <c r="X19" s="38"/>
      <c r="Y19" s="38"/>
      <c r="Z19" s="38"/>
      <c r="AA19" s="38"/>
      <c r="AB19" s="40"/>
      <c r="AC19" s="40"/>
      <c r="AD19" s="40"/>
      <c r="AE19" s="40"/>
      <c r="AF19" s="40"/>
      <c r="AG19" s="40"/>
      <c r="AH19" s="40"/>
      <c r="AI19" s="15"/>
    </row>
    <row r="20" spans="1:35" ht="16.5" customHeight="1" thickBot="1" x14ac:dyDescent="0.35">
      <c r="A20" s="49"/>
      <c r="K20" s="56"/>
      <c r="M20" s="44" t="s">
        <v>22</v>
      </c>
      <c r="N20" s="44"/>
      <c r="P20" s="13"/>
      <c r="Q20" s="40"/>
      <c r="R20" s="40"/>
      <c r="S20" s="57" t="str">
        <f>IFERROR(VLOOKUP($B$4,Tableau,13,FALSE),"")</f>
        <v/>
      </c>
      <c r="T20" s="58"/>
      <c r="U20" s="58"/>
      <c r="V20" s="58"/>
      <c r="W20" s="58"/>
      <c r="X20" s="57" t="str">
        <f>IFERROR(VLOOKUP($B$4,Tableau,14,FALSE),"")</f>
        <v/>
      </c>
      <c r="Y20" s="58"/>
      <c r="Z20" s="58"/>
      <c r="AA20" s="58"/>
      <c r="AB20" s="58"/>
      <c r="AC20" s="57" t="str">
        <f>IFERROR(VLOOKUP($B$4,Tableau,15,FALSE),"")</f>
        <v/>
      </c>
      <c r="AD20" s="58"/>
      <c r="AE20" s="58"/>
      <c r="AF20" s="40"/>
      <c r="AG20" s="40"/>
      <c r="AH20" s="40"/>
      <c r="AI20" s="15"/>
    </row>
    <row r="21" spans="1:35" ht="16.5" customHeight="1" thickBot="1" x14ac:dyDescent="0.3">
      <c r="P21" s="59"/>
      <c r="Q21" s="41"/>
      <c r="R21" s="42"/>
      <c r="S21" s="37" t="s">
        <v>23</v>
      </c>
      <c r="T21" s="38"/>
      <c r="U21" s="38"/>
      <c r="V21" s="38"/>
      <c r="W21" s="38"/>
      <c r="X21" s="38"/>
      <c r="Y21" s="38"/>
      <c r="Z21" s="38"/>
      <c r="AA21" s="38"/>
      <c r="AB21" s="40"/>
      <c r="AC21" s="40"/>
      <c r="AD21" s="40"/>
      <c r="AE21" s="40"/>
      <c r="AF21" s="40"/>
      <c r="AG21" s="40"/>
      <c r="AH21" s="40"/>
      <c r="AI21" s="15"/>
    </row>
    <row r="22" spans="1:35" ht="16.5" customHeight="1" thickBot="1" x14ac:dyDescent="0.35">
      <c r="E22" s="60" t="s">
        <v>24</v>
      </c>
      <c r="H22" s="43" t="s">
        <v>25</v>
      </c>
      <c r="K22" s="23" t="s">
        <v>26</v>
      </c>
      <c r="P22" s="13"/>
      <c r="Q22" s="61"/>
      <c r="R22" s="61"/>
      <c r="S22" s="57" t="str">
        <f>IFERROR(VLOOKUP($B$4,Tableau,16,FALSE),"")</f>
        <v/>
      </c>
      <c r="T22" s="61"/>
      <c r="U22" s="61"/>
      <c r="V22" s="61"/>
      <c r="W22" s="61"/>
      <c r="X22" s="57" t="str">
        <f>IFERROR(VLOOKUP($B$4,Tableau,17,FALSE),"")</f>
        <v/>
      </c>
      <c r="Y22" s="61"/>
      <c r="Z22" s="61"/>
      <c r="AA22" s="61"/>
      <c r="AB22" s="61"/>
      <c r="AC22" s="57" t="str">
        <f>IFERROR(VLOOKUP($B$4,Tableau,18,FALSE),"")</f>
        <v/>
      </c>
      <c r="AD22" s="62"/>
      <c r="AE22" s="61"/>
      <c r="AF22" s="61"/>
      <c r="AG22" s="61"/>
      <c r="AH22" s="61"/>
      <c r="AI22" s="15"/>
    </row>
    <row r="23" spans="1:35" ht="16.5" customHeight="1" thickBot="1" x14ac:dyDescent="0.3">
      <c r="P23" s="13"/>
      <c r="Q23" s="63"/>
      <c r="R23" s="64"/>
      <c r="S23" s="65" t="s">
        <v>27</v>
      </c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15"/>
    </row>
    <row r="24" spans="1:35" ht="16.5" customHeight="1" x14ac:dyDescent="0.3">
      <c r="E24" s="23" t="s">
        <v>28</v>
      </c>
      <c r="M24" s="66" t="s">
        <v>29</v>
      </c>
      <c r="N24" s="67"/>
      <c r="O24" s="67"/>
      <c r="P24" s="13"/>
      <c r="Q24" s="68"/>
      <c r="R24" s="64"/>
      <c r="S24" s="69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15"/>
    </row>
    <row r="25" spans="1:35" ht="16.5" customHeight="1" thickBot="1" x14ac:dyDescent="0.35">
      <c r="J25" s="11" t="s">
        <v>30</v>
      </c>
      <c r="K25" s="11"/>
      <c r="L25" s="11"/>
      <c r="P25" s="13"/>
      <c r="Q25" s="32" t="s">
        <v>31</v>
      </c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40"/>
      <c r="AI25" s="15"/>
    </row>
    <row r="26" spans="1:35" ht="16.5" customHeight="1" thickBot="1" x14ac:dyDescent="0.35">
      <c r="G26" s="60" t="s">
        <v>32</v>
      </c>
      <c r="P26" s="13"/>
      <c r="Q26" s="41"/>
      <c r="R26" s="42"/>
      <c r="S26" s="70" t="str">
        <f>IFERROR(VLOOKUP($B$4,Tableau,23,FALSE),"")</f>
        <v/>
      </c>
      <c r="T26" s="51"/>
      <c r="U26" s="52"/>
      <c r="V26" s="52"/>
      <c r="W26" s="52"/>
      <c r="X26" s="52"/>
      <c r="Y26" s="70" t="str">
        <f>IFERROR(VLOOKUP($B$4,Tableau,24,FALSE),"")</f>
        <v/>
      </c>
      <c r="Z26" s="52"/>
      <c r="AA26" s="52"/>
      <c r="AB26" s="52"/>
      <c r="AC26" s="52"/>
      <c r="AD26" s="52"/>
      <c r="AE26" s="40"/>
      <c r="AF26" s="40"/>
      <c r="AG26" s="40"/>
      <c r="AH26" s="52"/>
      <c r="AI26" s="15"/>
    </row>
    <row r="27" spans="1:35" ht="16.5" customHeight="1" thickBot="1" x14ac:dyDescent="0.3">
      <c r="D27" s="46" t="s">
        <v>33</v>
      </c>
      <c r="F27" s="71" t="s">
        <v>34</v>
      </c>
      <c r="H27" s="71"/>
      <c r="I27" s="71"/>
      <c r="J27" s="71"/>
      <c r="P27" s="13"/>
      <c r="Q27" s="41"/>
      <c r="R27" s="42"/>
      <c r="S27" s="70" t="str">
        <f>IFERROR(VLOOKUP($B$4,Tableau,25,FALSE),"")</f>
        <v/>
      </c>
      <c r="T27" s="51"/>
      <c r="U27" s="52"/>
      <c r="V27" s="52"/>
      <c r="W27" s="52"/>
      <c r="X27" s="52"/>
      <c r="Y27" s="70" t="str">
        <f>IFERROR(VLOOKUP($B$4,Tableau,26,FALSE),"")</f>
        <v/>
      </c>
      <c r="Z27" s="52"/>
      <c r="AA27" s="52"/>
      <c r="AB27" s="52"/>
      <c r="AC27" s="52"/>
      <c r="AD27" s="52"/>
      <c r="AE27" s="52"/>
      <c r="AF27" s="52"/>
      <c r="AG27" s="52"/>
      <c r="AH27" s="40"/>
      <c r="AI27" s="15"/>
    </row>
    <row r="28" spans="1:35" ht="16.5" customHeight="1" thickBot="1" x14ac:dyDescent="0.3">
      <c r="P28" s="13"/>
      <c r="Q28" s="72"/>
      <c r="R28" s="72"/>
      <c r="S28" s="38"/>
      <c r="T28" s="38"/>
      <c r="U28" s="38"/>
      <c r="V28" s="38"/>
      <c r="W28" s="38"/>
      <c r="X28" s="38"/>
      <c r="Y28" s="38"/>
      <c r="Z28" s="38"/>
      <c r="AA28" s="38"/>
      <c r="AB28" s="40"/>
      <c r="AC28" s="40"/>
      <c r="AD28" s="40"/>
      <c r="AE28" s="40"/>
      <c r="AF28" s="40"/>
      <c r="AG28" s="40"/>
      <c r="AH28" s="52"/>
      <c r="AI28" s="15"/>
    </row>
    <row r="29" spans="1:35" ht="16.5" customHeight="1" thickBot="1" x14ac:dyDescent="0.3">
      <c r="P29" s="13"/>
      <c r="Q29" s="41"/>
      <c r="R29" s="42"/>
      <c r="S29" s="70" t="str">
        <f>IFERROR(CONCATENATE("Appel ",VLOOKUP($B$4,Tableau,12,FALSE)," obligatoire"),"")</f>
        <v/>
      </c>
      <c r="T29" s="51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40"/>
      <c r="AI29" s="15"/>
    </row>
    <row r="30" spans="1:35" ht="16.5" customHeight="1" x14ac:dyDescent="0.25">
      <c r="P30" s="13"/>
      <c r="Q30" s="72"/>
      <c r="R30" s="72"/>
      <c r="S30" s="38"/>
      <c r="T30" s="38"/>
      <c r="U30" s="38"/>
      <c r="V30" s="38"/>
      <c r="W30" s="38"/>
      <c r="X30" s="38"/>
      <c r="Y30" s="38"/>
      <c r="Z30" s="38"/>
      <c r="AA30" s="38"/>
      <c r="AB30" s="40"/>
      <c r="AC30" s="40"/>
      <c r="AD30" s="40"/>
      <c r="AE30" s="40"/>
      <c r="AF30" s="40"/>
      <c r="AG30" s="40"/>
      <c r="AH30" s="73"/>
      <c r="AI30" s="15"/>
    </row>
    <row r="31" spans="1:35" ht="16.5" customHeight="1" x14ac:dyDescent="0.25">
      <c r="E31" s="74" t="s">
        <v>35</v>
      </c>
      <c r="P31" s="13"/>
      <c r="Q31" s="51"/>
      <c r="R31" s="73"/>
      <c r="S31" s="73"/>
      <c r="T31" s="73"/>
      <c r="U31" s="73"/>
      <c r="V31" s="73"/>
      <c r="W31" s="73"/>
      <c r="X31" s="73"/>
      <c r="Y31" s="73" t="s">
        <v>36</v>
      </c>
      <c r="Z31" s="73"/>
      <c r="AA31" s="73"/>
      <c r="AB31" s="73"/>
      <c r="AC31" s="73"/>
      <c r="AD31" s="73"/>
      <c r="AE31" s="73"/>
      <c r="AF31" s="73"/>
      <c r="AG31" s="73"/>
      <c r="AH31" s="75"/>
      <c r="AI31" s="15"/>
    </row>
    <row r="32" spans="1:35" ht="16.5" customHeight="1" x14ac:dyDescent="0.25">
      <c r="B32" s="76" t="s">
        <v>37</v>
      </c>
      <c r="P32" s="13"/>
      <c r="Q32" s="77" t="str">
        <f>IFERROR(VLOOKUP($B$4,Tableau,11,FALSE),"")</f>
        <v/>
      </c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15"/>
    </row>
    <row r="33" spans="3:35" ht="16.5" customHeight="1" x14ac:dyDescent="0.25">
      <c r="P33" s="13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15"/>
    </row>
    <row r="34" spans="3:35" ht="16.5" customHeight="1" x14ac:dyDescent="0.25">
      <c r="M34" t="s">
        <v>38</v>
      </c>
      <c r="P34" s="13"/>
      <c r="Q34" s="75"/>
      <c r="R34" s="78" t="str">
        <f>IFERROR(VLOOKUP($B$4,Tableau,27,FALSE),"")</f>
        <v/>
      </c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9"/>
      <c r="AI34" s="15"/>
    </row>
    <row r="35" spans="3:35" ht="16.5" customHeight="1" x14ac:dyDescent="0.25">
      <c r="C35" s="80" t="s">
        <v>39</v>
      </c>
      <c r="P35" s="13"/>
      <c r="Q35" s="81"/>
      <c r="R35" s="62"/>
      <c r="S35" s="82" t="s">
        <v>40</v>
      </c>
      <c r="T35" s="79"/>
      <c r="U35" s="79"/>
      <c r="V35" s="79"/>
      <c r="W35" s="79"/>
      <c r="X35" s="79"/>
      <c r="Y35" s="79"/>
      <c r="Z35" s="79"/>
      <c r="AA35" s="83" t="str">
        <f>HYPERLINK("Magecs V2.4.xlsm#'"&amp;R34&amp;"'!$A$1",R34)</f>
        <v/>
      </c>
      <c r="AB35" s="84"/>
      <c r="AC35" s="84"/>
      <c r="AD35" s="84"/>
      <c r="AE35" s="84"/>
      <c r="AF35" s="84"/>
      <c r="AG35" s="84"/>
      <c r="AH35" s="85"/>
      <c r="AI35" s="15"/>
    </row>
    <row r="36" spans="3:35" ht="16.5" customHeight="1" thickBot="1" x14ac:dyDescent="0.3">
      <c r="P36" s="86"/>
      <c r="Q36" s="87"/>
      <c r="R36" s="87"/>
      <c r="S36" s="88"/>
      <c r="T36" s="89"/>
      <c r="U36" s="89"/>
      <c r="V36" s="89"/>
      <c r="W36" s="90"/>
      <c r="X36" s="91"/>
      <c r="Y36" s="89"/>
      <c r="Z36" s="91"/>
      <c r="AA36" s="91"/>
      <c r="AB36" s="88"/>
      <c r="AC36" s="88"/>
      <c r="AD36" s="88"/>
      <c r="AE36" s="88"/>
      <c r="AF36" s="88"/>
      <c r="AG36" s="88"/>
      <c r="AH36" s="92"/>
      <c r="AI36" s="93"/>
    </row>
    <row r="37" spans="3:35" ht="16.5" customHeight="1" thickTop="1" x14ac:dyDescent="0.25"/>
    <row r="38" spans="3:35" ht="16.5" customHeight="1" x14ac:dyDescent="0.25"/>
  </sheetData>
  <mergeCells count="18">
    <mergeCell ref="Q32:AH33"/>
    <mergeCell ref="AA35:AG35"/>
    <mergeCell ref="M11:N11"/>
    <mergeCell ref="M14:N14"/>
    <mergeCell ref="Q14:AH14"/>
    <mergeCell ref="Q17:AH17"/>
    <mergeCell ref="M20:N20"/>
    <mergeCell ref="Q25:AG25"/>
    <mergeCell ref="A1:A14"/>
    <mergeCell ref="B1:F2"/>
    <mergeCell ref="Q2:AH3"/>
    <mergeCell ref="L3:M3"/>
    <mergeCell ref="Q4:AH5"/>
    <mergeCell ref="M6:N6"/>
    <mergeCell ref="Q6:AH7"/>
    <mergeCell ref="Q8:AH9"/>
    <mergeCell ref="M10:N10"/>
    <mergeCell ref="Q10:AH10"/>
  </mergeCells>
  <conditionalFormatting sqref="S20 X20 AC20 S22 X22 AC22 S26:S27 Y26:Y27 S29 Q32:AH33 AA35:AG35">
    <cfRule type="cellIs" dxfId="3" priority="4" operator="equal">
      <formula>0</formula>
    </cfRule>
  </conditionalFormatting>
  <conditionalFormatting sqref="P2:AI36">
    <cfRule type="expression" dxfId="2" priority="3">
      <formula>$B$4=""</formula>
    </cfRule>
  </conditionalFormatting>
  <conditionalFormatting sqref="Q11:Q13 Q15:Q16 Q18:Q19 Q21 Q23 Q26:Q27 Q29">
    <cfRule type="cellIs" dxfId="1" priority="2" operator="equal">
      <formula>"X"</formula>
    </cfRule>
  </conditionalFormatting>
  <conditionalFormatting sqref="C9">
    <cfRule type="cellIs" dxfId="0" priority="1" operator="equal">
      <formula>FALSE</formula>
    </cfRule>
  </conditionalFormatting>
  <dataValidations count="1">
    <dataValidation type="list" allowBlank="1" showInputMessage="1" showErrorMessage="1" sqref="R34">
      <formula1>Echangeur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[2]Scénari!#REF!</xm:f>
          </x14:formula1>
          <xm:sqref>T36:U36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Bls</vt:lpstr>
    </vt:vector>
  </TitlesOfParts>
  <Company>cofiroute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CHABAUTY PASCAL</dc:creator>
  <cp:lastModifiedBy>CHABAUTY PASCAL</cp:lastModifiedBy>
  <dcterms:created xsi:type="dcterms:W3CDTF">2020-05-15T12:44:09Z</dcterms:created>
  <dcterms:modified xsi:type="dcterms:W3CDTF">2020-05-15T12:57:36Z</dcterms:modified>
</cp:coreProperties>
</file>