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laflamme\Desktop\"/>
    </mc:Choice>
  </mc:AlternateContent>
  <xr:revisionPtr revIDLastSave="0" documentId="8_{4E4143DC-734B-4702-8EE3-3383EED8EDC2}" xr6:coauthVersionLast="37" xr6:coauthVersionMax="37" xr10:uidLastSave="{00000000-0000-0000-0000-000000000000}"/>
  <bookViews>
    <workbookView xWindow="-225" yWindow="435" windowWidth="17400" windowHeight="9705" tabRatio="711" activeTab="1" xr2:uid="{00000000-000D-0000-FFFF-FFFF00000000}"/>
  </bookViews>
  <sheets>
    <sheet name="Conversion Unités" sheetId="5" r:id="rId1"/>
    <sheet name="Dilution 1" sheetId="7" r:id="rId2"/>
  </sheets>
  <definedNames>
    <definedName name="_xlnm.Print_Area" localSheetId="0">'Conversion Unités'!$A$1:$K$33</definedName>
    <definedName name="_xlnm.Print_Area" localSheetId="1">'Dilution 1'!$A$1:$P$30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I2" i="7" l="1"/>
  <c r="D28" i="7"/>
  <c r="D26" i="7"/>
  <c r="D25" i="7"/>
  <c r="D22" i="7"/>
  <c r="D20" i="7"/>
  <c r="D19" i="7"/>
  <c r="D17" i="7"/>
  <c r="D14" i="7"/>
  <c r="D12" i="7"/>
  <c r="D10" i="7"/>
  <c r="D6" i="7"/>
  <c r="D5" i="7"/>
  <c r="D3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H8" i="5"/>
  <c r="B8" i="5"/>
  <c r="H7" i="5"/>
  <c r="B7" i="5"/>
  <c r="H6" i="5"/>
  <c r="B6" i="5"/>
  <c r="H5" i="5"/>
  <c r="B5" i="5"/>
  <c r="H4" i="5"/>
  <c r="B4" i="5"/>
  <c r="J33" i="5"/>
  <c r="D33" i="5"/>
  <c r="J32" i="5"/>
  <c r="D32" i="5"/>
  <c r="J31" i="5"/>
  <c r="D31" i="5"/>
  <c r="J30" i="5"/>
  <c r="D30" i="5"/>
  <c r="J29" i="5"/>
  <c r="D29" i="5"/>
  <c r="J28" i="5"/>
  <c r="D28" i="5"/>
  <c r="J27" i="5"/>
  <c r="D27" i="5"/>
  <c r="J26" i="5"/>
  <c r="D26" i="5"/>
  <c r="J25" i="5"/>
  <c r="D25" i="5"/>
  <c r="J24" i="5"/>
  <c r="D24" i="5"/>
  <c r="J23" i="5"/>
  <c r="D23" i="5"/>
  <c r="J22" i="5"/>
  <c r="D22" i="5"/>
  <c r="J21" i="5"/>
  <c r="D21" i="5"/>
  <c r="J20" i="5"/>
  <c r="D20" i="5"/>
  <c r="J19" i="5"/>
  <c r="D19" i="5"/>
  <c r="J18" i="5"/>
  <c r="D18" i="5"/>
  <c r="J17" i="5"/>
  <c r="D17" i="5"/>
  <c r="J16" i="5"/>
  <c r="D16" i="5"/>
  <c r="J15" i="5"/>
  <c r="D15" i="5"/>
  <c r="J14" i="5"/>
  <c r="D14" i="5"/>
  <c r="J13" i="5"/>
  <c r="D13" i="5"/>
  <c r="J12" i="5"/>
  <c r="D12" i="5"/>
  <c r="J11" i="5"/>
  <c r="D11" i="5"/>
  <c r="J10" i="5"/>
  <c r="D10" i="5"/>
  <c r="J9" i="5"/>
  <c r="D9" i="5"/>
  <c r="J8" i="5"/>
  <c r="D8" i="5"/>
  <c r="J7" i="5"/>
  <c r="D7" i="5"/>
  <c r="J6" i="5"/>
  <c r="D6" i="5"/>
  <c r="J5" i="5"/>
  <c r="D5" i="5"/>
  <c r="J4" i="5"/>
  <c r="D4" i="5"/>
  <c r="P2" i="5" l="1"/>
  <c r="K33" i="5" s="1"/>
  <c r="C5" i="7" l="1"/>
  <c r="Q5" i="7" s="1"/>
  <c r="P5" i="7" s="1"/>
  <c r="X5" i="7" s="1"/>
  <c r="K5" i="7"/>
  <c r="A5" i="7"/>
  <c r="J5" i="7" s="1"/>
  <c r="I5" i="7" s="1"/>
  <c r="W5" i="7" s="1"/>
  <c r="CI5" i="7"/>
  <c r="CJ5" i="7"/>
  <c r="CK5" i="7"/>
  <c r="CL5" i="7"/>
  <c r="CM5" i="7"/>
  <c r="CN5" i="7"/>
  <c r="C6" i="7"/>
  <c r="K6" i="7"/>
  <c r="A6" i="7"/>
  <c r="J6" i="7" s="1"/>
  <c r="I6" i="7" s="1"/>
  <c r="W6" i="7" s="1"/>
  <c r="CI6" i="7"/>
  <c r="CJ6" i="7"/>
  <c r="CK6" i="7"/>
  <c r="CL6" i="7"/>
  <c r="CM6" i="7"/>
  <c r="CN6" i="7"/>
  <c r="C7" i="7"/>
  <c r="D7" i="7"/>
  <c r="K7" i="7"/>
  <c r="A7" i="7"/>
  <c r="J7" i="7" s="1"/>
  <c r="I7" i="7" s="1"/>
  <c r="W7" i="7" s="1"/>
  <c r="CI7" i="7"/>
  <c r="CJ7" i="7"/>
  <c r="CK7" i="7"/>
  <c r="CL7" i="7"/>
  <c r="CM7" i="7"/>
  <c r="CN7" i="7"/>
  <c r="C8" i="7"/>
  <c r="D8" i="7"/>
  <c r="K8" i="7"/>
  <c r="A8" i="7"/>
  <c r="J8" i="7" s="1"/>
  <c r="I8" i="7" s="1"/>
  <c r="W8" i="7" s="1"/>
  <c r="CI8" i="7"/>
  <c r="CJ8" i="7"/>
  <c r="CK8" i="7"/>
  <c r="CL8" i="7"/>
  <c r="CM8" i="7"/>
  <c r="CN8" i="7"/>
  <c r="C9" i="7"/>
  <c r="D9" i="7"/>
  <c r="K9" i="7"/>
  <c r="A9" i="7"/>
  <c r="J9" i="7" s="1"/>
  <c r="I9" i="7" s="1"/>
  <c r="W9" i="7" s="1"/>
  <c r="CI9" i="7"/>
  <c r="CJ9" i="7"/>
  <c r="CK9" i="7"/>
  <c r="CL9" i="7"/>
  <c r="CM9" i="7"/>
  <c r="CN9" i="7"/>
  <c r="C10" i="7"/>
  <c r="K10" i="7"/>
  <c r="A10" i="7"/>
  <c r="J10" i="7" s="1"/>
  <c r="I10" i="7" s="1"/>
  <c r="W10" i="7" s="1"/>
  <c r="CI10" i="7"/>
  <c r="CJ10" i="7"/>
  <c r="CK10" i="7"/>
  <c r="CL10" i="7"/>
  <c r="CM10" i="7"/>
  <c r="CN10" i="7"/>
  <c r="Q9" i="7" l="1"/>
  <c r="P9" i="7" s="1"/>
  <c r="X9" i="7" s="1"/>
  <c r="Q7" i="7"/>
  <c r="P7" i="7" s="1"/>
  <c r="X7" i="7" s="1"/>
  <c r="Q10" i="7"/>
  <c r="P10" i="7" s="1"/>
  <c r="X10" i="7" s="1"/>
  <c r="Q6" i="7"/>
  <c r="P6" i="7" s="1"/>
  <c r="X6" i="7" s="1"/>
  <c r="Q8" i="7"/>
  <c r="P8" i="7" s="1"/>
  <c r="X8" i="7" s="1"/>
  <c r="O30" i="7"/>
  <c r="R2" i="5"/>
  <c r="R3" i="5"/>
  <c r="R1" i="5"/>
  <c r="C17" i="7"/>
  <c r="M17" i="7"/>
  <c r="L17" i="7" s="1"/>
  <c r="X17" i="7" s="1"/>
  <c r="C28" i="7"/>
  <c r="M28" i="7"/>
  <c r="L28" i="7" s="1"/>
  <c r="X28" i="7" s="1"/>
  <c r="C26" i="7"/>
  <c r="M26" i="7"/>
  <c r="L26" i="7" s="1"/>
  <c r="X26" i="7" s="1"/>
  <c r="C25" i="7"/>
  <c r="M25" i="7"/>
  <c r="L25" i="7" s="1"/>
  <c r="X25" i="7" s="1"/>
  <c r="C22" i="7"/>
  <c r="M22" i="7"/>
  <c r="L22" i="7" s="1"/>
  <c r="X22" i="7" s="1"/>
  <c r="C20" i="7"/>
  <c r="M20" i="7"/>
  <c r="L20" i="7" s="1"/>
  <c r="X20" i="7" s="1"/>
  <c r="C19" i="7"/>
  <c r="M19" i="7"/>
  <c r="L19" i="7" s="1"/>
  <c r="X19" i="7" s="1"/>
  <c r="CI33" i="5"/>
  <c r="CI28" i="5"/>
  <c r="CI32" i="5"/>
  <c r="CI7" i="5"/>
  <c r="CI11" i="5"/>
  <c r="CI15" i="5"/>
  <c r="CI19" i="5"/>
  <c r="CI23" i="5"/>
  <c r="BT5" i="5"/>
  <c r="BV5" i="5" s="1"/>
  <c r="BT6" i="5"/>
  <c r="BV6" i="5" s="1"/>
  <c r="BT7" i="5"/>
  <c r="BV7" i="5" s="1"/>
  <c r="BT8" i="5"/>
  <c r="BV8" i="5" s="1"/>
  <c r="BT9" i="5"/>
  <c r="BV9" i="5" s="1"/>
  <c r="BT10" i="5"/>
  <c r="BV10" i="5" s="1"/>
  <c r="BT11" i="5"/>
  <c r="BV11" i="5" s="1"/>
  <c r="BT12" i="5"/>
  <c r="BV12" i="5" s="1"/>
  <c r="BT13" i="5"/>
  <c r="BV13" i="5" s="1"/>
  <c r="BT14" i="5"/>
  <c r="BV14" i="5" s="1"/>
  <c r="BT15" i="5"/>
  <c r="BV15" i="5" s="1"/>
  <c r="BT16" i="5"/>
  <c r="BV16" i="5" s="1"/>
  <c r="BT17" i="5"/>
  <c r="BV17" i="5" s="1"/>
  <c r="BT18" i="5"/>
  <c r="BV18" i="5" s="1"/>
  <c r="BT19" i="5"/>
  <c r="BV19" i="5" s="1"/>
  <c r="BT20" i="5"/>
  <c r="BV20" i="5" s="1"/>
  <c r="BT21" i="5"/>
  <c r="BV21" i="5" s="1"/>
  <c r="BT22" i="5"/>
  <c r="BV22" i="5" s="1"/>
  <c r="BT23" i="5"/>
  <c r="BV23" i="5" s="1"/>
  <c r="BT24" i="5"/>
  <c r="BV24" i="5" s="1"/>
  <c r="BT25" i="5"/>
  <c r="BV25" i="5" s="1"/>
  <c r="BT26" i="5"/>
  <c r="BV26" i="5" s="1"/>
  <c r="BT27" i="5"/>
  <c r="BV27" i="5" s="1"/>
  <c r="BT28" i="5"/>
  <c r="BV28" i="5" s="1"/>
  <c r="BT29" i="5"/>
  <c r="BV29" i="5" s="1"/>
  <c r="BT30" i="5"/>
  <c r="BV30" i="5" s="1"/>
  <c r="BT31" i="5"/>
  <c r="BV31" i="5" s="1"/>
  <c r="BT32" i="5"/>
  <c r="BV32" i="5" s="1"/>
  <c r="BT33" i="5"/>
  <c r="BV33" i="5" s="1"/>
  <c r="BT4" i="5"/>
  <c r="BV4" i="5" s="1"/>
  <c r="H25" i="5"/>
  <c r="I25" i="5" s="1"/>
  <c r="H26" i="5"/>
  <c r="I26" i="5" s="1"/>
  <c r="H27" i="5"/>
  <c r="CH27" i="5" s="1"/>
  <c r="H28" i="5"/>
  <c r="CH28" i="5" s="1"/>
  <c r="H29" i="5"/>
  <c r="CH29" i="5" s="1"/>
  <c r="H30" i="5"/>
  <c r="I30" i="5" s="1"/>
  <c r="H31" i="5"/>
  <c r="CH31" i="5" s="1"/>
  <c r="H32" i="5"/>
  <c r="CH32" i="5" s="1"/>
  <c r="H33" i="5"/>
  <c r="H24" i="5"/>
  <c r="I24" i="5" s="1"/>
  <c r="H10" i="5"/>
  <c r="I10" i="5" s="1"/>
  <c r="H11" i="5"/>
  <c r="CH11" i="5" s="1"/>
  <c r="H12" i="5"/>
  <c r="H13" i="5"/>
  <c r="I13" i="5" s="1"/>
  <c r="H14" i="5"/>
  <c r="I14" i="5" s="1"/>
  <c r="H15" i="5"/>
  <c r="CH15" i="5" s="1"/>
  <c r="H16" i="5"/>
  <c r="H17" i="5"/>
  <c r="I17" i="5" s="1"/>
  <c r="H18" i="5"/>
  <c r="CH18" i="5" s="1"/>
  <c r="H19" i="5"/>
  <c r="CH19" i="5" s="1"/>
  <c r="H20" i="5"/>
  <c r="CH20" i="5" s="1"/>
  <c r="H21" i="5"/>
  <c r="I21" i="5" s="1"/>
  <c r="H22" i="5"/>
  <c r="CH22" i="5" s="1"/>
  <c r="H23" i="5"/>
  <c r="CH23" i="5" s="1"/>
  <c r="H9" i="5"/>
  <c r="CH9" i="5" s="1"/>
  <c r="CG26" i="5"/>
  <c r="CG30" i="5"/>
  <c r="B31" i="5"/>
  <c r="B32" i="5"/>
  <c r="B33" i="5"/>
  <c r="CF33" i="5" s="1"/>
  <c r="K8" i="5"/>
  <c r="B9" i="5"/>
  <c r="CF9" i="5" s="1"/>
  <c r="B10" i="5"/>
  <c r="B11" i="5"/>
  <c r="CF11" i="5" s="1"/>
  <c r="B12" i="5"/>
  <c r="K12" i="5" s="1"/>
  <c r="B13" i="5"/>
  <c r="CF13" i="5" s="1"/>
  <c r="B14" i="5"/>
  <c r="B15" i="5"/>
  <c r="CF15" i="5" s="1"/>
  <c r="B16" i="5"/>
  <c r="K16" i="5" s="1"/>
  <c r="B17" i="5"/>
  <c r="CF17" i="5" s="1"/>
  <c r="B18" i="5"/>
  <c r="B19" i="5"/>
  <c r="CF19" i="5" s="1"/>
  <c r="B20" i="5"/>
  <c r="K20" i="5" s="1"/>
  <c r="B21" i="5"/>
  <c r="CF21" i="5" s="1"/>
  <c r="B22" i="5"/>
  <c r="B23" i="5"/>
  <c r="CF23" i="5" s="1"/>
  <c r="B24" i="5"/>
  <c r="CF24" i="5" s="1"/>
  <c r="B25" i="5"/>
  <c r="B26" i="5"/>
  <c r="B27" i="5"/>
  <c r="B28" i="5"/>
  <c r="CF28" i="5" s="1"/>
  <c r="B29" i="5"/>
  <c r="B30" i="5"/>
  <c r="CH5" i="5"/>
  <c r="CH6" i="5"/>
  <c r="CH7" i="5"/>
  <c r="CF6" i="5"/>
  <c r="CF7" i="5"/>
  <c r="CG7" i="5"/>
  <c r="CF4" i="5"/>
  <c r="CF5" i="5"/>
  <c r="CI5" i="5"/>
  <c r="A5" i="5"/>
  <c r="CG6" i="5"/>
  <c r="CI6" i="5"/>
  <c r="A6" i="5"/>
  <c r="A7" i="5"/>
  <c r="CG8" i="5"/>
  <c r="CH8" i="5"/>
  <c r="CI8" i="5"/>
  <c r="A8" i="5"/>
  <c r="CG25" i="5"/>
  <c r="CH25" i="5"/>
  <c r="CI25" i="5"/>
  <c r="A25" i="5"/>
  <c r="CI26" i="5"/>
  <c r="A26" i="5"/>
  <c r="CG27" i="5"/>
  <c r="CI27" i="5"/>
  <c r="A27" i="5"/>
  <c r="CG28" i="5"/>
  <c r="A28" i="5"/>
  <c r="CG29" i="5"/>
  <c r="CI29" i="5"/>
  <c r="A29" i="5"/>
  <c r="CF30" i="5"/>
  <c r="CI30" i="5"/>
  <c r="A30" i="5"/>
  <c r="CG31" i="5"/>
  <c r="CI31" i="5"/>
  <c r="A31" i="5"/>
  <c r="CF32" i="5"/>
  <c r="CG32" i="5"/>
  <c r="A32" i="5"/>
  <c r="CG33" i="5"/>
  <c r="CH33" i="5"/>
  <c r="A33" i="5"/>
  <c r="CG24" i="5"/>
  <c r="CI24" i="5"/>
  <c r="A24" i="5"/>
  <c r="BX5" i="5"/>
  <c r="BX6" i="5"/>
  <c r="BX7" i="5"/>
  <c r="BX8" i="5"/>
  <c r="BX4" i="5"/>
  <c r="C24" i="5"/>
  <c r="BX24" i="5"/>
  <c r="A10" i="5"/>
  <c r="C10" i="5"/>
  <c r="CG10" i="5"/>
  <c r="CI10" i="5"/>
  <c r="BX10" i="5"/>
  <c r="A11" i="5"/>
  <c r="C11" i="5"/>
  <c r="CG11" i="5"/>
  <c r="BX11" i="5"/>
  <c r="A12" i="5"/>
  <c r="C12" i="5"/>
  <c r="CG12" i="5"/>
  <c r="CH12" i="5"/>
  <c r="CI12" i="5"/>
  <c r="I12" i="5"/>
  <c r="BX12" i="5"/>
  <c r="A13" i="5"/>
  <c r="C13" i="5"/>
  <c r="CG13" i="5"/>
  <c r="CI13" i="5"/>
  <c r="BX13" i="5"/>
  <c r="A14" i="5"/>
  <c r="C14" i="5"/>
  <c r="CG14" i="5"/>
  <c r="CI14" i="5"/>
  <c r="BX14" i="5"/>
  <c r="A15" i="5"/>
  <c r="C15" i="5"/>
  <c r="CG15" i="5"/>
  <c r="BX15" i="5"/>
  <c r="A16" i="5"/>
  <c r="C16" i="5"/>
  <c r="CG16" i="5"/>
  <c r="CH16" i="5"/>
  <c r="CI16" i="5"/>
  <c r="I16" i="5"/>
  <c r="BX16" i="5"/>
  <c r="A17" i="5"/>
  <c r="C17" i="5"/>
  <c r="CG17" i="5"/>
  <c r="CI17" i="5"/>
  <c r="BX17" i="5"/>
  <c r="A18" i="5"/>
  <c r="C18" i="5"/>
  <c r="CG18" i="5"/>
  <c r="CI18" i="5"/>
  <c r="BX18" i="5"/>
  <c r="A19" i="5"/>
  <c r="C19" i="5"/>
  <c r="CG19" i="5"/>
  <c r="BX19" i="5"/>
  <c r="A20" i="5"/>
  <c r="C20" i="5"/>
  <c r="CG20" i="5"/>
  <c r="CI20" i="5"/>
  <c r="BX20" i="5"/>
  <c r="A21" i="5"/>
  <c r="C21" i="5"/>
  <c r="CG21" i="5"/>
  <c r="CI21" i="5"/>
  <c r="BX21" i="5"/>
  <c r="A22" i="5"/>
  <c r="C22" i="5"/>
  <c r="CG22" i="5"/>
  <c r="CI22" i="5"/>
  <c r="BX22" i="5"/>
  <c r="A23" i="5"/>
  <c r="C23" i="5"/>
  <c r="CG23" i="5"/>
  <c r="BX23" i="5"/>
  <c r="C25" i="5"/>
  <c r="BX25" i="5"/>
  <c r="C26" i="5"/>
  <c r="BX26" i="5"/>
  <c r="C27" i="5"/>
  <c r="BX27" i="5"/>
  <c r="C28" i="5"/>
  <c r="BX28" i="5"/>
  <c r="C29" i="5"/>
  <c r="I29" i="5"/>
  <c r="BX29" i="5"/>
  <c r="C30" i="5"/>
  <c r="BX30" i="5"/>
  <c r="C31" i="5"/>
  <c r="BX31" i="5"/>
  <c r="C32" i="5"/>
  <c r="I32" i="5"/>
  <c r="BX32" i="5"/>
  <c r="C33" i="5"/>
  <c r="I33" i="5"/>
  <c r="BX33" i="5"/>
  <c r="CI4" i="5"/>
  <c r="CH4" i="5"/>
  <c r="CG4" i="5"/>
  <c r="A4" i="5"/>
  <c r="A9" i="5"/>
  <c r="C9" i="5"/>
  <c r="CG9" i="5"/>
  <c r="CI9" i="5"/>
  <c r="BX9" i="5"/>
  <c r="C2" i="7"/>
  <c r="K2" i="7"/>
  <c r="CK3" i="7"/>
  <c r="CK4" i="7"/>
  <c r="CK11" i="7"/>
  <c r="CK12" i="7"/>
  <c r="CK13" i="7"/>
  <c r="CK14" i="7"/>
  <c r="CK15" i="7"/>
  <c r="CK16" i="7"/>
  <c r="CK17" i="7"/>
  <c r="CK18" i="7"/>
  <c r="CK19" i="7"/>
  <c r="CK20" i="7"/>
  <c r="CK21" i="7"/>
  <c r="CK22" i="7"/>
  <c r="CK23" i="7"/>
  <c r="CK24" i="7"/>
  <c r="CK25" i="7"/>
  <c r="CK26" i="7"/>
  <c r="CK27" i="7"/>
  <c r="CK28" i="7"/>
  <c r="CK29" i="7"/>
  <c r="CK2" i="7"/>
  <c r="C14" i="7"/>
  <c r="K14" i="7"/>
  <c r="C12" i="7"/>
  <c r="K12" i="7"/>
  <c r="C3" i="7"/>
  <c r="K3" i="7"/>
  <c r="K4" i="7"/>
  <c r="K11" i="7"/>
  <c r="K13" i="7"/>
  <c r="K15" i="7"/>
  <c r="A2" i="7"/>
  <c r="J2" i="7" s="1"/>
  <c r="I2" i="7" s="1"/>
  <c r="W2" i="7" s="1"/>
  <c r="A3" i="7"/>
  <c r="J3" i="7" s="1"/>
  <c r="I3" i="7" s="1"/>
  <c r="W3" i="7" s="1"/>
  <c r="A4" i="7"/>
  <c r="J4" i="7" s="1"/>
  <c r="I4" i="7" s="1"/>
  <c r="W4" i="7" s="1"/>
  <c r="A11" i="7"/>
  <c r="J11" i="7" s="1"/>
  <c r="I11" i="7" s="1"/>
  <c r="W11" i="7" s="1"/>
  <c r="A12" i="7"/>
  <c r="J12" i="7" s="1"/>
  <c r="I12" i="7" s="1"/>
  <c r="W12" i="7" s="1"/>
  <c r="A13" i="7"/>
  <c r="J13" i="7" s="1"/>
  <c r="I13" i="7" s="1"/>
  <c r="W13" i="7" s="1"/>
  <c r="A14" i="7"/>
  <c r="J14" i="7" s="1"/>
  <c r="I14" i="7" s="1"/>
  <c r="W14" i="7" s="1"/>
  <c r="A15" i="7"/>
  <c r="J15" i="7" s="1"/>
  <c r="I15" i="7" s="1"/>
  <c r="W15" i="7" s="1"/>
  <c r="D2" i="7"/>
  <c r="CJ2" i="7"/>
  <c r="CL2" i="7"/>
  <c r="CM2" i="7"/>
  <c r="CN2" i="7"/>
  <c r="CI3" i="7"/>
  <c r="CJ3" i="7"/>
  <c r="CL3" i="7"/>
  <c r="CM3" i="7"/>
  <c r="CN3" i="7"/>
  <c r="C4" i="7"/>
  <c r="D4" i="7"/>
  <c r="CI4" i="7"/>
  <c r="CJ4" i="7"/>
  <c r="CL4" i="7"/>
  <c r="CM4" i="7"/>
  <c r="CN4" i="7"/>
  <c r="C11" i="7"/>
  <c r="D11" i="7"/>
  <c r="CI11" i="7"/>
  <c r="CJ11" i="7"/>
  <c r="CL11" i="7"/>
  <c r="CM11" i="7"/>
  <c r="CN11" i="7"/>
  <c r="CI12" i="7"/>
  <c r="CJ12" i="7"/>
  <c r="CL12" i="7"/>
  <c r="CM12" i="7"/>
  <c r="CN12" i="7"/>
  <c r="C13" i="7"/>
  <c r="D13" i="7"/>
  <c r="CI13" i="7"/>
  <c r="CJ13" i="7"/>
  <c r="CL13" i="7"/>
  <c r="CM13" i="7"/>
  <c r="CN13" i="7"/>
  <c r="CI14" i="7"/>
  <c r="CJ14" i="7"/>
  <c r="CL14" i="7"/>
  <c r="CM14" i="7"/>
  <c r="CN14" i="7"/>
  <c r="C15" i="7"/>
  <c r="D15" i="7"/>
  <c r="CI15" i="7"/>
  <c r="CJ15" i="7"/>
  <c r="CL15" i="7"/>
  <c r="CM15" i="7"/>
  <c r="CN15" i="7"/>
  <c r="A16" i="7"/>
  <c r="J16" i="7" s="1"/>
  <c r="I16" i="7" s="1"/>
  <c r="W16" i="7" s="1"/>
  <c r="C16" i="7"/>
  <c r="D16" i="7"/>
  <c r="M16" i="7"/>
  <c r="L16" i="7" s="1"/>
  <c r="X16" i="7" s="1"/>
  <c r="CI16" i="7"/>
  <c r="CJ16" i="7"/>
  <c r="CL16" i="7"/>
  <c r="CM16" i="7"/>
  <c r="CN16" i="7"/>
  <c r="A17" i="7"/>
  <c r="J17" i="7" s="1"/>
  <c r="I17" i="7" s="1"/>
  <c r="W17" i="7" s="1"/>
  <c r="CI17" i="7"/>
  <c r="CJ17" i="7"/>
  <c r="CL17" i="7"/>
  <c r="CM17" i="7"/>
  <c r="CN17" i="7"/>
  <c r="A18" i="7"/>
  <c r="J18" i="7" s="1"/>
  <c r="I18" i="7" s="1"/>
  <c r="W18" i="7" s="1"/>
  <c r="C18" i="7"/>
  <c r="D18" i="7"/>
  <c r="M18" i="7"/>
  <c r="L18" i="7" s="1"/>
  <c r="X18" i="7" s="1"/>
  <c r="CI18" i="7"/>
  <c r="CJ18" i="7"/>
  <c r="CL18" i="7"/>
  <c r="CM18" i="7"/>
  <c r="CN18" i="7"/>
  <c r="A19" i="7"/>
  <c r="J19" i="7" s="1"/>
  <c r="I19" i="7" s="1"/>
  <c r="W19" i="7" s="1"/>
  <c r="CI19" i="7"/>
  <c r="CJ19" i="7"/>
  <c r="CL19" i="7"/>
  <c r="CM19" i="7"/>
  <c r="CN19" i="7"/>
  <c r="A20" i="7"/>
  <c r="J20" i="7" s="1"/>
  <c r="I20" i="7" s="1"/>
  <c r="W20" i="7" s="1"/>
  <c r="CI20" i="7"/>
  <c r="CJ20" i="7"/>
  <c r="CL20" i="7"/>
  <c r="CM20" i="7"/>
  <c r="CN20" i="7"/>
  <c r="A21" i="7"/>
  <c r="J21" i="7" s="1"/>
  <c r="I21" i="7" s="1"/>
  <c r="W21" i="7" s="1"/>
  <c r="C21" i="7"/>
  <c r="D21" i="7"/>
  <c r="M21" i="7"/>
  <c r="L21" i="7" s="1"/>
  <c r="X21" i="7" s="1"/>
  <c r="CI21" i="7"/>
  <c r="CJ21" i="7"/>
  <c r="CL21" i="7"/>
  <c r="CM21" i="7"/>
  <c r="CN21" i="7"/>
  <c r="A22" i="7"/>
  <c r="J22" i="7" s="1"/>
  <c r="I22" i="7" s="1"/>
  <c r="W22" i="7" s="1"/>
  <c r="CI22" i="7"/>
  <c r="CJ22" i="7"/>
  <c r="CL22" i="7"/>
  <c r="CM22" i="7"/>
  <c r="CN22" i="7"/>
  <c r="A23" i="7"/>
  <c r="J23" i="7" s="1"/>
  <c r="I23" i="7" s="1"/>
  <c r="W23" i="7" s="1"/>
  <c r="C23" i="7"/>
  <c r="D23" i="7"/>
  <c r="M23" i="7"/>
  <c r="L23" i="7" s="1"/>
  <c r="X23" i="7" s="1"/>
  <c r="CI23" i="7"/>
  <c r="CJ23" i="7"/>
  <c r="CL23" i="7"/>
  <c r="CM23" i="7"/>
  <c r="CN23" i="7"/>
  <c r="A24" i="7"/>
  <c r="J24" i="7" s="1"/>
  <c r="I24" i="7" s="1"/>
  <c r="W24" i="7" s="1"/>
  <c r="C24" i="7"/>
  <c r="D24" i="7"/>
  <c r="M24" i="7"/>
  <c r="L24" i="7" s="1"/>
  <c r="X24" i="7" s="1"/>
  <c r="CI24" i="7"/>
  <c r="CJ24" i="7"/>
  <c r="CL24" i="7"/>
  <c r="CM24" i="7"/>
  <c r="CN24" i="7"/>
  <c r="A25" i="7"/>
  <c r="J25" i="7" s="1"/>
  <c r="I25" i="7" s="1"/>
  <c r="W25" i="7" s="1"/>
  <c r="CI25" i="7"/>
  <c r="CJ25" i="7"/>
  <c r="CL25" i="7"/>
  <c r="CM25" i="7"/>
  <c r="CN25" i="7"/>
  <c r="A26" i="7"/>
  <c r="J26" i="7" s="1"/>
  <c r="I26" i="7" s="1"/>
  <c r="W26" i="7" s="1"/>
  <c r="CI26" i="7"/>
  <c r="CJ26" i="7"/>
  <c r="CL26" i="7"/>
  <c r="CM26" i="7"/>
  <c r="CN26" i="7"/>
  <c r="A27" i="7"/>
  <c r="J27" i="7" s="1"/>
  <c r="I27" i="7" s="1"/>
  <c r="W27" i="7" s="1"/>
  <c r="C27" i="7"/>
  <c r="D27" i="7"/>
  <c r="M27" i="7"/>
  <c r="L27" i="7" s="1"/>
  <c r="X27" i="7" s="1"/>
  <c r="CI27" i="7"/>
  <c r="CJ27" i="7"/>
  <c r="CL27" i="7"/>
  <c r="CM27" i="7"/>
  <c r="CN27" i="7"/>
  <c r="A28" i="7"/>
  <c r="J28" i="7" s="1"/>
  <c r="I28" i="7" s="1"/>
  <c r="W28" i="7" s="1"/>
  <c r="CI28" i="7"/>
  <c r="CJ28" i="7"/>
  <c r="CL28" i="7"/>
  <c r="CM28" i="7"/>
  <c r="CN28" i="7"/>
  <c r="A29" i="7"/>
  <c r="J29" i="7" s="1"/>
  <c r="I29" i="7" s="1"/>
  <c r="W29" i="7" s="1"/>
  <c r="C29" i="7"/>
  <c r="D29" i="7"/>
  <c r="M29" i="7"/>
  <c r="L29" i="7" s="1"/>
  <c r="X29" i="7" s="1"/>
  <c r="CI29" i="7"/>
  <c r="CJ29" i="7"/>
  <c r="CL29" i="7"/>
  <c r="CM29" i="7"/>
  <c r="CN29" i="7"/>
  <c r="I9" i="5" l="1"/>
  <c r="I20" i="5"/>
  <c r="K29" i="5"/>
  <c r="K25" i="5"/>
  <c r="CH26" i="5"/>
  <c r="K30" i="5"/>
  <c r="K26" i="5"/>
  <c r="CF20" i="5"/>
  <c r="BY20" i="5" s="1"/>
  <c r="BZ20" i="5" s="1"/>
  <c r="G20" i="5" s="1"/>
  <c r="M20" i="5" s="1"/>
  <c r="CH14" i="5"/>
  <c r="I22" i="5"/>
  <c r="I31" i="5"/>
  <c r="I18" i="5"/>
  <c r="CF16" i="5"/>
  <c r="BY16" i="5" s="1"/>
  <c r="BZ16" i="5" s="1"/>
  <c r="G16" i="5" s="1"/>
  <c r="M16" i="5" s="1"/>
  <c r="CH10" i="5"/>
  <c r="K27" i="5"/>
  <c r="CF12" i="5"/>
  <c r="BY12" i="5" s="1"/>
  <c r="BZ12" i="5" s="1"/>
  <c r="G12" i="5" s="1"/>
  <c r="M12" i="5" s="1"/>
  <c r="K22" i="5"/>
  <c r="K18" i="5"/>
  <c r="K14" i="5"/>
  <c r="K10" i="5"/>
  <c r="I27" i="5"/>
  <c r="K31" i="5"/>
  <c r="I23" i="5"/>
  <c r="I19" i="5"/>
  <c r="I15" i="5"/>
  <c r="I11" i="5"/>
  <c r="CF31" i="5"/>
  <c r="BY31" i="5" s="1"/>
  <c r="BZ31" i="5" s="1"/>
  <c r="G31" i="5" s="1"/>
  <c r="M31" i="5" s="1"/>
  <c r="BY9" i="5"/>
  <c r="BZ9" i="5" s="1"/>
  <c r="G9" i="5" s="1"/>
  <c r="M9" i="5" s="1"/>
  <c r="I28" i="5"/>
  <c r="N20" i="7"/>
  <c r="N25" i="7"/>
  <c r="N28" i="7"/>
  <c r="N19" i="7"/>
  <c r="N22" i="7"/>
  <c r="N26" i="7"/>
  <c r="N17" i="7"/>
  <c r="N27" i="7"/>
  <c r="Q4" i="7"/>
  <c r="P4" i="7" s="1"/>
  <c r="X4" i="7" s="1"/>
  <c r="N23" i="7"/>
  <c r="N18" i="7"/>
  <c r="N29" i="7"/>
  <c r="N24" i="7"/>
  <c r="N21" i="7"/>
  <c r="N16" i="7"/>
  <c r="Q15" i="7"/>
  <c r="P15" i="7" s="1"/>
  <c r="X15" i="7" s="1"/>
  <c r="CH24" i="5"/>
  <c r="BY24" i="5" s="1"/>
  <c r="BZ24" i="5" s="1"/>
  <c r="G24" i="5" s="1"/>
  <c r="M24" i="5" s="1"/>
  <c r="CH30" i="5"/>
  <c r="BY30" i="5" s="1"/>
  <c r="BZ30" i="5" s="1"/>
  <c r="G30" i="5" s="1"/>
  <c r="M30" i="5" s="1"/>
  <c r="CF26" i="5"/>
  <c r="BY26" i="5" s="1"/>
  <c r="BZ26" i="5" s="1"/>
  <c r="G26" i="5" s="1"/>
  <c r="M26" i="5" s="1"/>
  <c r="K28" i="5"/>
  <c r="K24" i="5"/>
  <c r="CH21" i="5"/>
  <c r="BY21" i="5" s="1"/>
  <c r="BZ21" i="5" s="1"/>
  <c r="G21" i="5" s="1"/>
  <c r="M21" i="5" s="1"/>
  <c r="CH17" i="5"/>
  <c r="BY17" i="5" s="1"/>
  <c r="BZ17" i="5" s="1"/>
  <c r="G17" i="5" s="1"/>
  <c r="M17" i="5" s="1"/>
  <c r="CH13" i="5"/>
  <c r="BY13" i="5" s="1"/>
  <c r="BZ13" i="5" s="1"/>
  <c r="G13" i="5" s="1"/>
  <c r="M13" i="5" s="1"/>
  <c r="CF8" i="5"/>
  <c r="BY8" i="5" s="1"/>
  <c r="BZ8" i="5" s="1"/>
  <c r="G8" i="5" s="1"/>
  <c r="M8" i="5" s="1"/>
  <c r="K23" i="5"/>
  <c r="K19" i="5"/>
  <c r="K15" i="5"/>
  <c r="K11" i="5"/>
  <c r="Q2" i="7"/>
  <c r="P2" i="7" s="1"/>
  <c r="X2" i="7" s="1"/>
  <c r="CF22" i="5"/>
  <c r="BY22" i="5" s="1"/>
  <c r="BZ22" i="5" s="1"/>
  <c r="G22" i="5" s="1"/>
  <c r="M22" i="5" s="1"/>
  <c r="CF18" i="5"/>
  <c r="BY18" i="5" s="1"/>
  <c r="BZ18" i="5" s="1"/>
  <c r="G18" i="5" s="1"/>
  <c r="M18" i="5" s="1"/>
  <c r="CF14" i="5"/>
  <c r="CF10" i="5"/>
  <c r="BY10" i="5" s="1"/>
  <c r="BZ10" i="5" s="1"/>
  <c r="G10" i="5" s="1"/>
  <c r="M10" i="5" s="1"/>
  <c r="K5" i="5"/>
  <c r="K21" i="5"/>
  <c r="K17" i="5"/>
  <c r="K13" i="5"/>
  <c r="K9" i="5"/>
  <c r="Q11" i="7"/>
  <c r="P11" i="7" s="1"/>
  <c r="X11" i="7" s="1"/>
  <c r="Q14" i="7"/>
  <c r="P14" i="7" s="1"/>
  <c r="X14" i="7" s="1"/>
  <c r="Q13" i="7"/>
  <c r="P13" i="7" s="1"/>
  <c r="X13" i="7" s="1"/>
  <c r="Q3" i="7"/>
  <c r="P3" i="7" s="1"/>
  <c r="X3" i="7" s="1"/>
  <c r="Q12" i="7"/>
  <c r="P12" i="7" s="1"/>
  <c r="X12" i="7" s="1"/>
  <c r="BY33" i="5"/>
  <c r="BZ33" i="5" s="1"/>
  <c r="G33" i="5" s="1"/>
  <c r="M33" i="5" s="1"/>
  <c r="BY4" i="5"/>
  <c r="BZ4" i="5" s="1"/>
  <c r="G4" i="5" s="1"/>
  <c r="M4" i="5" s="1"/>
  <c r="CF29" i="5"/>
  <c r="BY29" i="5" s="1"/>
  <c r="BZ29" i="5" s="1"/>
  <c r="G29" i="5" s="1"/>
  <c r="M29" i="5" s="1"/>
  <c r="CF27" i="5"/>
  <c r="BY27" i="5" s="1"/>
  <c r="BZ27" i="5" s="1"/>
  <c r="G27" i="5" s="1"/>
  <c r="M27" i="5" s="1"/>
  <c r="CF25" i="5"/>
  <c r="BY25" i="5" s="1"/>
  <c r="BZ25" i="5" s="1"/>
  <c r="G25" i="5" s="1"/>
  <c r="M25" i="5" s="1"/>
  <c r="CG5" i="5"/>
  <c r="BY5" i="5" s="1"/>
  <c r="BZ5" i="5" s="1"/>
  <c r="G5" i="5" s="1"/>
  <c r="M5" i="5" s="1"/>
  <c r="BY7" i="5"/>
  <c r="BZ7" i="5" s="1"/>
  <c r="G7" i="5" s="1"/>
  <c r="M7" i="5" s="1"/>
  <c r="K6" i="5"/>
  <c r="K7" i="5"/>
  <c r="K4" i="5"/>
  <c r="BY6" i="5"/>
  <c r="BZ6" i="5" s="1"/>
  <c r="G6" i="5" s="1"/>
  <c r="M6" i="5" s="1"/>
  <c r="BU5" i="5"/>
  <c r="BW5" i="5" s="1"/>
  <c r="BU4" i="5"/>
  <c r="BW4" i="5" s="1"/>
  <c r="BU33" i="5"/>
  <c r="BW33" i="5" s="1"/>
  <c r="BU32" i="5"/>
  <c r="BW32" i="5" s="1"/>
  <c r="BU31" i="5"/>
  <c r="BW31" i="5" s="1"/>
  <c r="BU30" i="5"/>
  <c r="BW30" i="5" s="1"/>
  <c r="BU29" i="5"/>
  <c r="BW29" i="5" s="1"/>
  <c r="BU28" i="5"/>
  <c r="BW28" i="5" s="1"/>
  <c r="BU27" i="5"/>
  <c r="BW27" i="5" s="1"/>
  <c r="BU26" i="5"/>
  <c r="BW26" i="5" s="1"/>
  <c r="BU25" i="5"/>
  <c r="BW25" i="5" s="1"/>
  <c r="BU24" i="5"/>
  <c r="BW24" i="5" s="1"/>
  <c r="BU23" i="5"/>
  <c r="BW23" i="5" s="1"/>
  <c r="BU22" i="5"/>
  <c r="BW22" i="5" s="1"/>
  <c r="BU21" i="5"/>
  <c r="BW21" i="5" s="1"/>
  <c r="BU20" i="5"/>
  <c r="BW20" i="5" s="1"/>
  <c r="BU19" i="5"/>
  <c r="BW19" i="5" s="1"/>
  <c r="BU18" i="5"/>
  <c r="BW18" i="5" s="1"/>
  <c r="BU17" i="5"/>
  <c r="BW17" i="5" s="1"/>
  <c r="BU16" i="5"/>
  <c r="BW16" i="5" s="1"/>
  <c r="BU15" i="5"/>
  <c r="BW15" i="5" s="1"/>
  <c r="BU14" i="5"/>
  <c r="BW14" i="5" s="1"/>
  <c r="BU13" i="5"/>
  <c r="BW13" i="5" s="1"/>
  <c r="BU12" i="5"/>
  <c r="BW12" i="5" s="1"/>
  <c r="BU11" i="5"/>
  <c r="BW11" i="5" s="1"/>
  <c r="BU10" i="5"/>
  <c r="BW10" i="5" s="1"/>
  <c r="BU9" i="5"/>
  <c r="BW9" i="5" s="1"/>
  <c r="BU8" i="5"/>
  <c r="BW8" i="5" s="1"/>
  <c r="BU7" i="5"/>
  <c r="BW7" i="5" s="1"/>
  <c r="BU6" i="5"/>
  <c r="BW6" i="5" s="1"/>
  <c r="BY32" i="5"/>
  <c r="BZ32" i="5" s="1"/>
  <c r="G32" i="5" s="1"/>
  <c r="M32" i="5" s="1"/>
  <c r="BY28" i="5"/>
  <c r="BZ28" i="5" s="1"/>
  <c r="G28" i="5" s="1"/>
  <c r="M28" i="5" s="1"/>
  <c r="BY23" i="5"/>
  <c r="BZ23" i="5" s="1"/>
  <c r="G23" i="5" s="1"/>
  <c r="M23" i="5" s="1"/>
  <c r="BY19" i="5"/>
  <c r="BZ19" i="5" s="1"/>
  <c r="G19" i="5" s="1"/>
  <c r="M19" i="5" s="1"/>
  <c r="BY15" i="5"/>
  <c r="BZ15" i="5" s="1"/>
  <c r="G15" i="5" s="1"/>
  <c r="M15" i="5" s="1"/>
  <c r="BY11" i="5"/>
  <c r="BZ11" i="5" s="1"/>
  <c r="G11" i="5" s="1"/>
  <c r="M11" i="5" s="1"/>
  <c r="BY14" i="5" l="1"/>
  <c r="BZ14" i="5" s="1"/>
  <c r="G14" i="5" s="1"/>
  <c r="M14" i="5" s="1"/>
  <c r="M34" i="5" s="1"/>
  <c r="W30" i="7"/>
</calcChain>
</file>

<file path=xl/sharedStrings.xml><?xml version="1.0" encoding="utf-8"?>
<sst xmlns="http://schemas.openxmlformats.org/spreadsheetml/2006/main" count="183" uniqueCount="28">
  <si>
    <t>Facteur Dilution</t>
  </si>
  <si>
    <t>/</t>
  </si>
  <si>
    <t>=</t>
  </si>
  <si>
    <t>Volume Solvant</t>
  </si>
  <si>
    <t>VOTRE NOM ICI</t>
  </si>
  <si>
    <t xml:space="preserve">Selon BT... </t>
  </si>
  <si>
    <t>Selon BV</t>
  </si>
  <si>
    <t>alea(0,01;99)</t>
  </si>
  <si>
    <t>ratio unités</t>
  </si>
  <si>
    <t>Traduction unité</t>
  </si>
  <si>
    <t>alea(1;4)</t>
  </si>
  <si>
    <t>alea(1,4)</t>
  </si>
  <si>
    <t>alea(1,3) ou (1,4)</t>
  </si>
  <si>
    <t>valeur convertie</t>
  </si>
  <si>
    <t>Volume Solution Initiale</t>
  </si>
  <si>
    <r>
      <t xml:space="preserve">© </t>
    </r>
    <r>
      <rPr>
        <sz val="10"/>
        <color indexed="8"/>
        <rFont val="Papyrus"/>
        <family val="4"/>
      </rPr>
      <t>Éric Athlan 2010</t>
    </r>
  </si>
  <si>
    <t>[Solution]                                            Finale</t>
  </si>
  <si>
    <t>Prof : Douce Michaud</t>
  </si>
  <si>
    <t>mL</t>
  </si>
  <si>
    <t>Révisé par Douce Michaud (A2018)</t>
  </si>
  <si>
    <t>A18</t>
  </si>
  <si>
    <t>µg/mL</t>
  </si>
  <si>
    <t>µmol/mL</t>
  </si>
  <si>
    <t>[Solution]
Initiale</t>
  </si>
  <si>
    <t>X
[Solution]Initiale</t>
  </si>
  <si>
    <t>K</t>
  </si>
  <si>
    <t>S</t>
  </si>
  <si>
    <r>
      <t xml:space="preserve">© </t>
    </r>
    <r>
      <rPr>
        <sz val="10"/>
        <rFont val="Papyrus"/>
        <family val="4"/>
      </rPr>
      <t>Éric Athlan 2010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</si>
</sst>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"/>
    <numFmt numFmtId="168" formatCode="0.0E+00"/>
    <numFmt numFmtId="169" formatCode="0.0000E+00"/>
    <numFmt numFmtId="170" formatCode="0.00000E+00"/>
  </numFmts>
  <fonts count="21" x14ac:knownFonts="1">
    <font>
      <sz val="10"/>
      <name val="Arial"/>
    </font>
    <font>
      <sz val="12"/>
      <name val="Arial Rounded MT Bold"/>
      <family val="2"/>
    </font>
    <font>
      <sz val="12"/>
      <color indexed="8"/>
      <name val="Arial Rounded MT Bold"/>
      <family val="2"/>
    </font>
    <font>
      <sz val="12"/>
      <name val="Arial"/>
      <family val="2"/>
    </font>
    <font>
      <sz val="8"/>
      <name val="Arial"/>
      <family val="2"/>
    </font>
    <font>
      <sz val="12"/>
      <color indexed="9"/>
      <name val="Arial Rounded MT Bold"/>
      <family val="2"/>
    </font>
    <font>
      <sz val="8"/>
      <name val="Arial Rounded MT Bold"/>
      <family val="2"/>
    </font>
    <font>
      <sz val="24"/>
      <color indexed="8"/>
      <name val="Arial Rounded MT Bold"/>
      <family val="2"/>
    </font>
    <font>
      <sz val="12"/>
      <color indexed="8"/>
      <name val="Papyrus"/>
      <family val="4"/>
    </font>
    <font>
      <sz val="10"/>
      <color indexed="8"/>
      <name val="Papyrus"/>
      <family val="4"/>
    </font>
    <font>
      <sz val="12"/>
      <color indexed="10"/>
      <name val="Arial Rounded MT Bold"/>
      <family val="2"/>
    </font>
    <font>
      <sz val="14"/>
      <name val="Arial Rounded MT Bold"/>
      <family val="2"/>
    </font>
    <font>
      <sz val="10"/>
      <color indexed="9"/>
      <name val="Arial"/>
      <family val="2"/>
    </font>
    <font>
      <sz val="8"/>
      <color indexed="9"/>
      <name val="Arial Rounded MT Bold"/>
      <family val="2"/>
    </font>
    <font>
      <sz val="10"/>
      <color indexed="8"/>
      <name val="Arial"/>
      <family val="2"/>
    </font>
    <font>
      <sz val="10"/>
      <name val="Arial Rounded MT Bold"/>
      <family val="2"/>
    </font>
    <font>
      <sz val="12"/>
      <color rgb="FFFF0000"/>
      <name val="Arial Rounded MT Bold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Papyrus"/>
      <family val="4"/>
    </font>
    <font>
      <sz val="10"/>
      <name val="Papyrus"/>
      <family val="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8" fillId="0" borderId="0"/>
  </cellStyleXfs>
  <cellXfs count="106">
    <xf numFmtId="0" fontId="0" fillId="0" borderId="0" xfId="0"/>
    <xf numFmtId="164" fontId="1" fillId="2" borderId="0" xfId="0" applyNumberFormat="1" applyFont="1" applyFill="1" applyAlignment="1" applyProtection="1">
      <alignment horizontal="center" vertical="center" wrapText="1"/>
      <protection hidden="1"/>
    </xf>
    <xf numFmtId="2" fontId="1" fillId="2" borderId="0" xfId="0" applyNumberFormat="1" applyFont="1" applyFill="1" applyAlignment="1" applyProtection="1">
      <alignment horizontal="center" vertical="center" wrapText="1"/>
      <protection hidden="1"/>
    </xf>
    <xf numFmtId="0" fontId="0" fillId="2" borderId="0" xfId="0" applyFill="1"/>
    <xf numFmtId="164" fontId="1" fillId="2" borderId="0" xfId="0" applyNumberFormat="1" applyFont="1" applyFill="1" applyAlignment="1" applyProtection="1">
      <alignment horizontal="left" vertical="center" wrapText="1"/>
      <protection hidden="1"/>
    </xf>
    <xf numFmtId="164" fontId="1" fillId="2" borderId="0" xfId="0" applyNumberFormat="1" applyFont="1" applyFill="1" applyAlignment="1" applyProtection="1">
      <alignment horizontal="right" vertical="center" wrapText="1"/>
      <protection hidden="1"/>
    </xf>
    <xf numFmtId="0" fontId="3" fillId="2" borderId="0" xfId="0" applyFont="1" applyFill="1" applyProtection="1">
      <protection hidden="1"/>
    </xf>
    <xf numFmtId="168" fontId="1" fillId="2" borderId="0" xfId="0" applyNumberFormat="1" applyFont="1" applyFill="1" applyAlignment="1" applyProtection="1">
      <alignment horizontal="center" vertical="center" wrapText="1"/>
      <protection hidden="1"/>
    </xf>
    <xf numFmtId="164" fontId="2" fillId="2" borderId="0" xfId="0" applyNumberFormat="1" applyFont="1" applyFill="1" applyAlignment="1" applyProtection="1">
      <alignment horizontal="right" vertical="center" wrapText="1"/>
      <protection hidden="1"/>
    </xf>
    <xf numFmtId="164" fontId="2" fillId="2" borderId="0" xfId="0" applyNumberFormat="1" applyFont="1" applyFill="1" applyAlignment="1" applyProtection="1">
      <alignment horizontal="center" vertical="center" wrapText="1"/>
      <protection hidden="1"/>
    </xf>
    <xf numFmtId="164" fontId="2" fillId="2" borderId="0" xfId="0" applyNumberFormat="1" applyFont="1" applyFill="1" applyAlignment="1" applyProtection="1">
      <alignment horizontal="left" vertical="center" wrapText="1"/>
      <protection hidden="1"/>
    </xf>
    <xf numFmtId="2" fontId="2" fillId="2" borderId="0" xfId="0" applyNumberFormat="1" applyFont="1" applyFill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2" fontId="1" fillId="2" borderId="1" xfId="0" applyNumberFormat="1" applyFont="1" applyFill="1" applyBorder="1" applyAlignment="1" applyProtection="1">
      <alignment horizontal="right" vertical="center" wrapText="1"/>
      <protection hidden="1"/>
    </xf>
    <xf numFmtId="0" fontId="1" fillId="2" borderId="3" xfId="0" applyFont="1" applyFill="1" applyBorder="1" applyAlignment="1" applyProtection="1">
      <alignment horizontal="right" vertical="center" wrapText="1"/>
      <protection hidden="1"/>
    </xf>
    <xf numFmtId="0" fontId="1" fillId="2" borderId="2" xfId="0" applyFont="1" applyFill="1" applyBorder="1" applyAlignment="1" applyProtection="1">
      <alignment horizontal="left" vertical="center" wrapText="1"/>
      <protection hidden="1"/>
    </xf>
    <xf numFmtId="0" fontId="1" fillId="3" borderId="3" xfId="0" applyFont="1" applyFill="1" applyBorder="1" applyAlignment="1" applyProtection="1">
      <alignment horizontal="center" vertical="center" wrapText="1"/>
      <protection hidden="1"/>
    </xf>
    <xf numFmtId="169" fontId="1" fillId="2" borderId="0" xfId="0" applyNumberFormat="1" applyFont="1" applyFill="1" applyBorder="1" applyAlignment="1" applyProtection="1">
      <alignment vertical="center" wrapText="1"/>
      <protection hidden="1"/>
    </xf>
    <xf numFmtId="0" fontId="1" fillId="2" borderId="0" xfId="0" applyFont="1" applyFill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2" fontId="1" fillId="2" borderId="4" xfId="0" applyNumberFormat="1" applyFont="1" applyFill="1" applyBorder="1" applyAlignment="1" applyProtection="1">
      <alignment horizontal="right" vertical="center" wrapText="1"/>
      <protection hidden="1"/>
    </xf>
    <xf numFmtId="2" fontId="1" fillId="2" borderId="5" xfId="0" applyNumberFormat="1" applyFont="1" applyFill="1" applyBorder="1" applyAlignment="1" applyProtection="1">
      <alignment horizontal="right" vertical="center" wrapText="1"/>
      <protection hidden="1"/>
    </xf>
    <xf numFmtId="0" fontId="1" fillId="3" borderId="2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right" vertical="center" wrapText="1"/>
      <protection hidden="1"/>
    </xf>
    <xf numFmtId="0" fontId="1" fillId="2" borderId="0" xfId="0" applyFont="1" applyFill="1" applyAlignment="1" applyProtection="1">
      <alignment horizontal="right" vertical="center" wrapText="1"/>
      <protection hidden="1"/>
    </xf>
    <xf numFmtId="2" fontId="1" fillId="2" borderId="0" xfId="0" applyNumberFormat="1" applyFont="1" applyFill="1" applyAlignment="1" applyProtection="1">
      <alignment horizontal="right" vertical="center" wrapText="1"/>
      <protection hidden="1"/>
    </xf>
    <xf numFmtId="2" fontId="1" fillId="0" borderId="0" xfId="0" applyNumberFormat="1" applyFont="1" applyAlignment="1" applyProtection="1">
      <alignment horizontal="right" vertical="center" wrapText="1"/>
      <protection hidden="1"/>
    </xf>
    <xf numFmtId="1" fontId="5" fillId="2" borderId="0" xfId="0" applyNumberFormat="1" applyFont="1" applyFill="1" applyAlignment="1" applyProtection="1">
      <alignment horizontal="center" vertical="center" wrapText="1"/>
      <protection locked="0" hidden="1"/>
    </xf>
    <xf numFmtId="164" fontId="1" fillId="2" borderId="0" xfId="0" applyNumberFormat="1" applyFont="1" applyFill="1" applyBorder="1" applyAlignment="1" applyProtection="1">
      <alignment horizontal="left" vertical="center" wrapText="1"/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hidden="1"/>
    </xf>
    <xf numFmtId="1" fontId="5" fillId="2" borderId="0" xfId="0" applyNumberFormat="1" applyFont="1" applyFill="1" applyAlignment="1" applyProtection="1">
      <alignment horizontal="center" vertical="center" wrapText="1"/>
      <protection hidden="1"/>
    </xf>
    <xf numFmtId="2" fontId="5" fillId="2" borderId="0" xfId="0" applyNumberFormat="1" applyFont="1" applyFill="1" applyAlignment="1" applyProtection="1">
      <alignment horizontal="center" vertical="center" wrapText="1"/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locked="0" hidden="1"/>
    </xf>
    <xf numFmtId="2" fontId="5" fillId="2" borderId="0" xfId="0" applyNumberFormat="1" applyFont="1" applyFill="1" applyAlignment="1" applyProtection="1">
      <alignment horizontal="center" vertical="center" wrapText="1"/>
      <protection locked="0" hidden="1"/>
    </xf>
    <xf numFmtId="164" fontId="10" fillId="2" borderId="0" xfId="0" applyNumberFormat="1" applyFont="1" applyFill="1" applyAlignment="1" applyProtection="1">
      <alignment horizontal="center" vertical="center" wrapText="1"/>
      <protection hidden="1"/>
    </xf>
    <xf numFmtId="164" fontId="5" fillId="2" borderId="0" xfId="0" applyNumberFormat="1" applyFont="1" applyFill="1" applyAlignment="1" applyProtection="1">
      <alignment horizontal="left" vertical="center" wrapText="1"/>
      <protection hidden="1"/>
    </xf>
    <xf numFmtId="164" fontId="5" fillId="2" borderId="0" xfId="0" applyNumberFormat="1" applyFont="1" applyFill="1" applyBorder="1" applyAlignment="1" applyProtection="1">
      <alignment vertical="center" wrapText="1"/>
      <protection locked="0" hidden="1"/>
    </xf>
    <xf numFmtId="164" fontId="5" fillId="2" borderId="0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2" borderId="0" xfId="0" applyNumberFormat="1" applyFont="1" applyFill="1" applyAlignment="1" applyProtection="1">
      <alignment horizontal="center" vertical="center" wrapText="1"/>
      <protection hidden="1"/>
    </xf>
    <xf numFmtId="168" fontId="1" fillId="2" borderId="0" xfId="0" applyNumberFormat="1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center" vertical="center" wrapText="1"/>
      <protection locked="0" hidden="1"/>
    </xf>
    <xf numFmtId="2" fontId="1" fillId="2" borderId="0" xfId="0" applyNumberFormat="1" applyFont="1" applyFill="1" applyAlignment="1" applyProtection="1">
      <alignment horizontal="right" vertical="center" wrapText="1"/>
      <protection locked="0" hidden="1"/>
    </xf>
    <xf numFmtId="164" fontId="11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4" borderId="3" xfId="0" applyFont="1" applyFill="1" applyBorder="1" applyAlignment="1" applyProtection="1">
      <alignment vertical="center" wrapText="1"/>
      <protection hidden="1"/>
    </xf>
    <xf numFmtId="0" fontId="1" fillId="2" borderId="3" xfId="0" applyFont="1" applyFill="1" applyBorder="1" applyAlignment="1" applyProtection="1">
      <alignment horizontal="left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11" fontId="1" fillId="2" borderId="1" xfId="0" applyNumberFormat="1" applyFont="1" applyFill="1" applyBorder="1" applyAlignment="1" applyProtection="1">
      <alignment vertical="center" wrapText="1"/>
      <protection hidden="1"/>
    </xf>
    <xf numFmtId="11" fontId="1" fillId="2" borderId="4" xfId="0" applyNumberFormat="1" applyFont="1" applyFill="1" applyBorder="1" applyAlignment="1" applyProtection="1">
      <alignment vertical="center" wrapText="1"/>
      <protection hidden="1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vertical="center" wrapText="1"/>
    </xf>
    <xf numFmtId="164" fontId="6" fillId="2" borderId="0" xfId="0" applyNumberFormat="1" applyFont="1" applyFill="1" applyAlignment="1">
      <alignment vertical="center" wrapText="1"/>
    </xf>
    <xf numFmtId="164" fontId="13" fillId="2" borderId="0" xfId="0" applyNumberFormat="1" applyFont="1" applyFill="1" applyAlignment="1" applyProtection="1">
      <alignment horizontal="center" vertical="center" wrapText="1"/>
      <protection locked="0" hidden="1"/>
    </xf>
    <xf numFmtId="164" fontId="13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169" fontId="1" fillId="5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" fillId="2" borderId="7" xfId="0" applyFont="1" applyFill="1" applyBorder="1" applyAlignment="1" applyProtection="1">
      <alignment vertical="center" wrapText="1"/>
      <protection hidden="1"/>
    </xf>
    <xf numFmtId="1" fontId="1" fillId="5" borderId="6" xfId="0" applyNumberFormat="1" applyFont="1" applyFill="1" applyBorder="1" applyAlignment="1" applyProtection="1">
      <alignment horizontal="center" vertical="center" wrapText="1"/>
      <protection locked="0" hidden="1"/>
    </xf>
    <xf numFmtId="170" fontId="1" fillId="5" borderId="6" xfId="0" applyNumberFormat="1" applyFont="1" applyFill="1" applyBorder="1" applyAlignment="1" applyProtection="1">
      <alignment horizontal="center" vertical="center" wrapText="1"/>
      <protection locked="0" hidden="1"/>
    </xf>
    <xf numFmtId="165" fontId="1" fillId="5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1" fillId="2" borderId="0" xfId="0" applyNumberFormat="1" applyFont="1" applyFill="1" applyBorder="1" applyAlignment="1" applyProtection="1">
      <alignment vertical="center" wrapText="1"/>
      <protection hidden="1"/>
    </xf>
    <xf numFmtId="164" fontId="2" fillId="2" borderId="0" xfId="0" applyNumberFormat="1" applyFont="1" applyFill="1" applyAlignment="1">
      <alignment vertical="center" wrapText="1"/>
    </xf>
    <xf numFmtId="0" fontId="14" fillId="2" borderId="0" xfId="0" applyFont="1" applyFill="1"/>
    <xf numFmtId="0" fontId="8" fillId="6" borderId="0" xfId="0" applyFont="1" applyFill="1" applyAlignment="1"/>
    <xf numFmtId="164" fontId="15" fillId="2" borderId="0" xfId="0" applyNumberFormat="1" applyFont="1" applyFill="1" applyAlignment="1" applyProtection="1">
      <alignment vertical="center"/>
      <protection hidden="1"/>
    </xf>
    <xf numFmtId="164" fontId="15" fillId="2" borderId="0" xfId="0" applyNumberFormat="1" applyFont="1" applyFill="1" applyAlignment="1" applyProtection="1">
      <alignment vertical="center" wrapText="1"/>
      <protection hidden="1"/>
    </xf>
    <xf numFmtId="164" fontId="15" fillId="2" borderId="0" xfId="0" applyNumberFormat="1" applyFont="1" applyFill="1" applyAlignment="1" applyProtection="1">
      <alignment horizontal="left" vertical="center"/>
      <protection hidden="1"/>
    </xf>
    <xf numFmtId="164" fontId="16" fillId="2" borderId="0" xfId="0" applyNumberFormat="1" applyFont="1" applyFill="1" applyAlignment="1" applyProtection="1">
      <alignment horizontal="left" vertical="center" wrapText="1"/>
      <protection hidden="1"/>
    </xf>
    <xf numFmtId="0" fontId="17" fillId="2" borderId="0" xfId="0" applyFont="1" applyFill="1" applyAlignment="1">
      <alignment horizontal="center"/>
    </xf>
    <xf numFmtId="0" fontId="17" fillId="2" borderId="0" xfId="0" applyFont="1" applyFill="1"/>
    <xf numFmtId="164" fontId="11" fillId="2" borderId="0" xfId="0" applyNumberFormat="1" applyFont="1" applyFill="1" applyAlignment="1" applyProtection="1">
      <alignment horizontal="center" vertical="center" wrapText="1"/>
      <protection hidden="1"/>
    </xf>
    <xf numFmtId="2" fontId="1" fillId="6" borderId="0" xfId="0" applyNumberFormat="1" applyFont="1" applyFill="1" applyAlignment="1" applyProtection="1">
      <alignment horizontal="right" vertical="center" wrapText="1"/>
      <protection hidden="1"/>
    </xf>
    <xf numFmtId="0" fontId="1" fillId="6" borderId="0" xfId="0" applyFont="1" applyFill="1" applyAlignment="1" applyProtection="1">
      <alignment horizontal="left" vertical="center" wrapText="1"/>
      <protection hidden="1"/>
    </xf>
    <xf numFmtId="0" fontId="1" fillId="6" borderId="0" xfId="0" applyFont="1" applyFill="1" applyAlignment="1" applyProtection="1">
      <alignment horizontal="center" vertical="center" wrapText="1"/>
      <protection hidden="1"/>
    </xf>
    <xf numFmtId="169" fontId="1" fillId="2" borderId="2" xfId="0" applyNumberFormat="1" applyFont="1" applyFill="1" applyBorder="1" applyAlignment="1" applyProtection="1">
      <alignment horizontal="left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1" fontId="1" fillId="2" borderId="0" xfId="0" applyNumberFormat="1" applyFont="1" applyFill="1" applyAlignment="1" applyProtection="1">
      <alignment horizontal="center" vertical="center" wrapText="1"/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hidden="1"/>
    </xf>
    <xf numFmtId="164" fontId="7" fillId="7" borderId="8" xfId="0" applyNumberFormat="1" applyFont="1" applyFill="1" applyBorder="1" applyAlignment="1" applyProtection="1">
      <alignment horizontal="center" vertical="center"/>
      <protection locked="0" hidden="1"/>
    </xf>
    <xf numFmtId="164" fontId="7" fillId="7" borderId="9" xfId="0" applyNumberFormat="1" applyFont="1" applyFill="1" applyBorder="1" applyAlignment="1" applyProtection="1">
      <alignment horizontal="center" vertical="center"/>
      <protection locked="0" hidden="1"/>
    </xf>
    <xf numFmtId="164" fontId="7" fillId="7" borderId="10" xfId="0" applyNumberFormat="1" applyFont="1" applyFill="1" applyBorder="1" applyAlignment="1" applyProtection="1">
      <alignment horizontal="center" vertical="center"/>
      <protection locked="0" hidden="1"/>
    </xf>
    <xf numFmtId="164" fontId="7" fillId="7" borderId="11" xfId="0" applyNumberFormat="1" applyFont="1" applyFill="1" applyBorder="1" applyAlignment="1" applyProtection="1">
      <alignment horizontal="center" vertical="center"/>
      <protection locked="0" hidden="1"/>
    </xf>
    <xf numFmtId="164" fontId="7" fillId="7" borderId="12" xfId="0" applyNumberFormat="1" applyFont="1" applyFill="1" applyBorder="1" applyAlignment="1" applyProtection="1">
      <alignment horizontal="center" vertical="center"/>
      <protection locked="0" hidden="1"/>
    </xf>
    <xf numFmtId="164" fontId="7" fillId="7" borderId="13" xfId="0" applyNumberFormat="1" applyFont="1" applyFill="1" applyBorder="1" applyAlignment="1" applyProtection="1">
      <alignment horizontal="center" vertical="center"/>
      <protection locked="0" hidden="1"/>
    </xf>
    <xf numFmtId="1" fontId="5" fillId="2" borderId="0" xfId="0" applyNumberFormat="1" applyFont="1" applyFill="1" applyAlignment="1" applyProtection="1">
      <alignment horizontal="center" vertical="center" wrapText="1"/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locked="0" hidden="1"/>
    </xf>
    <xf numFmtId="1" fontId="5" fillId="2" borderId="0" xfId="0" applyNumberFormat="1" applyFont="1" applyFill="1" applyAlignment="1" applyProtection="1">
      <alignment horizontal="center" vertical="center" wrapText="1"/>
      <protection locked="0"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1" fillId="4" borderId="3" xfId="0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169" fontId="1" fillId="2" borderId="3" xfId="0" applyNumberFormat="1" applyFont="1" applyFill="1" applyBorder="1" applyAlignment="1" applyProtection="1">
      <alignment horizontal="left" vertical="center" wrapText="1"/>
      <protection hidden="1"/>
    </xf>
    <xf numFmtId="169" fontId="1" fillId="2" borderId="2" xfId="0" applyNumberFormat="1" applyFont="1" applyFill="1" applyBorder="1" applyAlignment="1" applyProtection="1">
      <alignment horizontal="left" vertical="center" wrapText="1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1" fillId="4" borderId="6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7" xfId="0" applyFont="1" applyFill="1" applyBorder="1" applyAlignment="1" applyProtection="1">
      <alignment horizontal="center" vertical="center" wrapText="1"/>
      <protection hidden="1"/>
    </xf>
    <xf numFmtId="166" fontId="1" fillId="2" borderId="0" xfId="0" applyNumberFormat="1" applyFont="1" applyFill="1" applyAlignment="1" applyProtection="1">
      <alignment horizontal="center" vertical="center" wrapText="1"/>
      <protection locked="0" hidden="1"/>
    </xf>
    <xf numFmtId="1" fontId="1" fillId="2" borderId="0" xfId="0" applyNumberFormat="1" applyFont="1" applyFill="1" applyAlignment="1" applyProtection="1">
      <alignment horizontal="center" vertical="center" wrapText="1"/>
      <protection locked="0" hidden="1"/>
    </xf>
    <xf numFmtId="0" fontId="18" fillId="2" borderId="5" xfId="0" applyFont="1" applyFill="1" applyBorder="1"/>
    <xf numFmtId="0" fontId="19" fillId="0" borderId="7" xfId="0" applyFont="1" applyBorder="1" applyAlignment="1"/>
    <xf numFmtId="0" fontId="18" fillId="2" borderId="0" xfId="0" applyFont="1" applyFill="1"/>
  </cellXfs>
  <cellStyles count="2">
    <cellStyle name="Normal" xfId="0" builtinId="0"/>
    <cellStyle name="Normal 2" xfId="1" xr:uid="{00000000-0005-0000-0000-000001000000}"/>
  </cellStyles>
  <dxfs count="13">
    <dxf>
      <fill>
        <patternFill patternType="none">
          <bgColor indexed="65"/>
        </patternFill>
      </fill>
    </dxf>
    <dxf>
      <font>
        <b/>
        <i val="0"/>
        <condense val="0"/>
        <extend val="0"/>
        <color indexed="8"/>
      </font>
      <fill>
        <patternFill>
          <bgColor indexed="10"/>
        </patternFill>
      </fill>
    </dxf>
    <dxf>
      <font>
        <b/>
        <i val="0"/>
        <condense val="0"/>
        <extend val="0"/>
        <color indexed="11"/>
      </font>
      <fill>
        <patternFill patternType="none">
          <bgColor indexed="65"/>
        </patternFill>
      </fill>
    </dxf>
    <dxf>
      <font>
        <condense val="0"/>
        <extend val="0"/>
        <color indexed="8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0"/>
        </patternFill>
      </fill>
    </dxf>
    <dxf>
      <font>
        <b/>
        <i val="0"/>
        <condense val="0"/>
        <extend val="0"/>
        <color indexed="11"/>
      </font>
      <fill>
        <patternFill patternType="none">
          <bgColor indexed="65"/>
        </patternFill>
      </fill>
    </dxf>
    <dxf>
      <font>
        <condense val="0"/>
        <extend val="0"/>
        <color indexed="8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428625</xdr:colOff>
      <xdr:row>0</xdr:row>
      <xdr:rowOff>104775</xdr:rowOff>
    </xdr:from>
    <xdr:to>
      <xdr:col>14</xdr:col>
      <xdr:colOff>600075</xdr:colOff>
      <xdr:row>4</xdr:row>
      <xdr:rowOff>123825</xdr:rowOff>
    </xdr:to>
    <xdr:sp macro="[0]!ChimieSol2" textlink="">
      <xdr:nvSpPr>
        <xdr:cNvPr id="1026" name="WordArt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5667375" y="104775"/>
          <a:ext cx="2505075" cy="933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60000"/>
            </a:avLst>
          </a:prstTxWarp>
        </a:bodyPr>
        <a:lstStyle/>
        <a:p>
          <a:pPr algn="ctr" rtl="0">
            <a:buNone/>
          </a:pPr>
          <a:r>
            <a:rPr lang="fr-CA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Rounded MT Bold"/>
            </a:rPr>
            <a:t>Nouvelles</a:t>
          </a:r>
        </a:p>
        <a:p>
          <a:pPr algn="ctr" rtl="0">
            <a:buNone/>
          </a:pPr>
          <a:r>
            <a:rPr lang="fr-CA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Rounded MT Bold"/>
            </a:rPr>
            <a:t>Valeurs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27385</xdr:colOff>
      <xdr:row>0</xdr:row>
      <xdr:rowOff>190499</xdr:rowOff>
    </xdr:from>
    <xdr:to>
      <xdr:col>20</xdr:col>
      <xdr:colOff>694730</xdr:colOff>
      <xdr:row>3</xdr:row>
      <xdr:rowOff>149422</xdr:rowOff>
    </xdr:to>
    <xdr:sp macro="[0]!ChimieSol3" textlink="">
      <xdr:nvSpPr>
        <xdr:cNvPr id="3073" name="WordArt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156252" y="190499"/>
          <a:ext cx="2185392" cy="103048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60000"/>
            </a:avLst>
          </a:prstTxWarp>
        </a:bodyPr>
        <a:lstStyle/>
        <a:p>
          <a:pPr algn="ctr" rtl="0">
            <a:buNone/>
          </a:pPr>
          <a:r>
            <a:rPr lang="fr-CA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Rounded MT Bold"/>
            </a:rPr>
            <a:t>Nouvelles</a:t>
          </a:r>
        </a:p>
        <a:p>
          <a:pPr algn="ctr" rtl="0">
            <a:buNone/>
          </a:pPr>
          <a:r>
            <a:rPr lang="fr-CA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Rounded MT Bold"/>
            </a:rPr>
            <a:t>Valeurs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I43"/>
  <sheetViews>
    <sheetView zoomScale="55" zoomScaleNormal="55" workbookViewId="0">
      <selection activeCell="L53" sqref="L53"/>
    </sheetView>
  </sheetViews>
  <sheetFormatPr baseColWidth="10" defaultColWidth="15.7109375" defaultRowHeight="18" customHeight="1" x14ac:dyDescent="0.2"/>
  <cols>
    <col min="1" max="1" width="8.140625" style="1" bestFit="1" customWidth="1"/>
    <col min="2" max="2" width="7.7109375" style="5" customWidth="1"/>
    <col min="3" max="3" width="2.140625" style="1" bestFit="1" customWidth="1"/>
    <col min="4" max="4" width="4.85546875" style="4" customWidth="1"/>
    <col min="5" max="5" width="2.5703125" style="6" bestFit="1" customWidth="1"/>
    <col min="6" max="6" width="19" style="7" customWidth="1"/>
    <col min="7" max="7" width="4.7109375" style="1" customWidth="1"/>
    <col min="8" max="8" width="7.7109375" style="1" customWidth="1"/>
    <col min="9" max="9" width="2.140625" style="1" bestFit="1" customWidth="1"/>
    <col min="10" max="10" width="4.85546875" style="1" customWidth="1"/>
    <col min="11" max="11" width="15.7109375" style="1" customWidth="1"/>
    <col min="12" max="12" width="24.28515625" style="4" customWidth="1"/>
    <col min="13" max="13" width="4" style="49" hidden="1" customWidth="1"/>
    <col min="14" max="15" width="10.7109375" style="3" customWidth="1"/>
    <col min="16" max="18" width="10.7109375" style="64" customWidth="1"/>
    <col min="19" max="21" width="10.7109375" style="3" customWidth="1"/>
    <col min="22" max="24" width="11.42578125" style="3" customWidth="1"/>
    <col min="25" max="59" width="15.7109375" style="1" customWidth="1"/>
    <col min="60" max="60" width="11.5703125" style="1" customWidth="1"/>
    <col min="61" max="61" width="9.140625" style="1" customWidth="1"/>
    <col min="62" max="62" width="6.7109375" style="1" customWidth="1"/>
    <col min="63" max="63" width="1.85546875" style="1" bestFit="1" customWidth="1"/>
    <col min="64" max="64" width="3.85546875" style="1" bestFit="1" customWidth="1"/>
    <col min="65" max="65" width="2.5703125" style="1" bestFit="1" customWidth="1"/>
    <col min="66" max="66" width="15.7109375" style="1" customWidth="1"/>
    <col min="67" max="67" width="2.7109375" style="1" bestFit="1" customWidth="1"/>
    <col min="68" max="68" width="7.5703125" style="1" bestFit="1" customWidth="1"/>
    <col min="69" max="70" width="10.7109375" style="35" customWidth="1"/>
    <col min="71" max="71" width="17.7109375" style="35" customWidth="1"/>
    <col min="72" max="76" width="17.7109375" style="30" customWidth="1"/>
    <col min="77" max="77" width="1.7109375" style="36" customWidth="1"/>
    <col min="78" max="78" width="1.7109375" style="30" customWidth="1"/>
    <col min="79" max="83" width="1.7109375" style="33" customWidth="1"/>
    <col min="84" max="87" width="1.7109375" style="31" customWidth="1"/>
    <col min="88" max="16384" width="15.7109375" style="1"/>
  </cols>
  <sheetData>
    <row r="1" spans="1:87" ht="18" customHeight="1" x14ac:dyDescent="0.5">
      <c r="A1" s="81" t="s">
        <v>4</v>
      </c>
      <c r="B1" s="82"/>
      <c r="C1" s="82"/>
      <c r="D1" s="82"/>
      <c r="E1" s="82"/>
      <c r="F1" s="83"/>
      <c r="H1" s="65" t="s">
        <v>15</v>
      </c>
      <c r="I1" s="65"/>
      <c r="J1" s="65"/>
      <c r="K1" s="65"/>
      <c r="P1" s="56" t="s">
        <v>20</v>
      </c>
      <c r="Q1" s="53" t="s">
        <v>25</v>
      </c>
      <c r="R1" s="54" t="str">
        <f ca="1">CHAR(RANDBETWEEN(65,90))</f>
        <v>G</v>
      </c>
      <c r="S1" s="51"/>
      <c r="T1" s="51"/>
      <c r="CA1" s="37"/>
      <c r="CB1" s="37"/>
      <c r="CC1" s="37"/>
      <c r="CD1" s="37"/>
      <c r="CE1" s="38"/>
    </row>
    <row r="2" spans="1:87" ht="18" customHeight="1" thickBot="1" x14ac:dyDescent="0.25">
      <c r="A2" s="84"/>
      <c r="B2" s="85"/>
      <c r="C2" s="85"/>
      <c r="D2" s="85"/>
      <c r="E2" s="85"/>
      <c r="F2" s="86"/>
      <c r="H2" s="66" t="s">
        <v>19</v>
      </c>
      <c r="I2" s="66"/>
      <c r="J2" s="66"/>
      <c r="K2" s="67"/>
      <c r="P2" s="54" t="str">
        <f>CONCATENATE(Q1,Q2,Q3,P1)</f>
        <v>KSKA18</v>
      </c>
      <c r="Q2" s="53" t="s">
        <v>26</v>
      </c>
      <c r="R2" s="54" t="str">
        <f ca="1">CHAR(RANDBETWEEN(65,90))</f>
        <v>O</v>
      </c>
      <c r="S2" s="51"/>
      <c r="T2" s="51"/>
      <c r="BT2" s="80" t="s">
        <v>10</v>
      </c>
      <c r="BU2" s="80" t="s">
        <v>5</v>
      </c>
      <c r="BV2" s="80" t="s">
        <v>12</v>
      </c>
      <c r="BW2" s="80" t="s">
        <v>6</v>
      </c>
      <c r="BX2" s="80" t="s">
        <v>7</v>
      </c>
      <c r="BY2" s="80" t="s">
        <v>8</v>
      </c>
      <c r="BZ2" s="80" t="s">
        <v>13</v>
      </c>
      <c r="CA2" s="88" t="s">
        <v>10</v>
      </c>
      <c r="CB2" s="88" t="s">
        <v>5</v>
      </c>
      <c r="CC2" s="88" t="s">
        <v>11</v>
      </c>
      <c r="CD2" s="88" t="s">
        <v>6</v>
      </c>
      <c r="CE2" s="89" t="s">
        <v>7</v>
      </c>
      <c r="CF2" s="87" t="s">
        <v>9</v>
      </c>
      <c r="CG2" s="87" t="s">
        <v>9</v>
      </c>
      <c r="CH2" s="87" t="s">
        <v>9</v>
      </c>
      <c r="CI2" s="87" t="s">
        <v>9</v>
      </c>
    </row>
    <row r="3" spans="1:87" ht="18" customHeight="1" x14ac:dyDescent="0.2">
      <c r="A3" s="2"/>
      <c r="K3" s="62"/>
      <c r="P3" s="55"/>
      <c r="Q3" s="53" t="s">
        <v>25</v>
      </c>
      <c r="R3" s="54" t="str">
        <f ca="1">CHAR(RANDBETWEEN(65,90))</f>
        <v>P</v>
      </c>
      <c r="S3" s="51"/>
      <c r="T3" s="51"/>
      <c r="BT3" s="80"/>
      <c r="BU3" s="80"/>
      <c r="BV3" s="80"/>
      <c r="BW3" s="80"/>
      <c r="BX3" s="80"/>
      <c r="BY3" s="80"/>
      <c r="BZ3" s="80"/>
      <c r="CA3" s="88"/>
      <c r="CB3" s="88"/>
      <c r="CC3" s="88"/>
      <c r="CD3" s="88"/>
      <c r="CE3" s="89"/>
      <c r="CF3" s="87"/>
      <c r="CG3" s="87"/>
      <c r="CH3" s="87"/>
      <c r="CI3" s="87"/>
    </row>
    <row r="4" spans="1:87" ht="18" customHeight="1" x14ac:dyDescent="0.2">
      <c r="A4" s="1">
        <f>CE4</f>
        <v>5.2999999999999999E-2</v>
      </c>
      <c r="B4" s="8" t="str">
        <f>IF(CA4=1,"mol",IF(CA4=2,"mmol","µmol"))</f>
        <v>mmol</v>
      </c>
      <c r="C4" s="9" t="s">
        <v>1</v>
      </c>
      <c r="D4" s="10" t="str">
        <f>IF(CB4=1,"L",IF(CB4=2,"mL","µL"))</f>
        <v>mL</v>
      </c>
      <c r="E4" s="11" t="s">
        <v>2</v>
      </c>
      <c r="F4" s="60"/>
      <c r="G4" s="43" t="str">
        <f>IF(AND(A4&gt;0,F4=BZ4),"V","F")</f>
        <v>F</v>
      </c>
      <c r="H4" s="8" t="str">
        <f>IF(CC4=1,"mol",IF(CC4=2,"mmol","µmol"))</f>
        <v>mol</v>
      </c>
      <c r="I4" s="9" t="s">
        <v>1</v>
      </c>
      <c r="J4" s="10" t="str">
        <f t="shared" ref="J4:J23" si="0">IF(CD4=1,"L",IF(CD4=2,"mL",IF(CD4=3,"µL","L")))</f>
        <v>L</v>
      </c>
      <c r="K4" s="29" t="str">
        <f>IF(AND(B4=H4,D4=J4),"MARDE","")</f>
        <v/>
      </c>
      <c r="M4" s="50">
        <f>IF(G4="V",1,0)</f>
        <v>0</v>
      </c>
      <c r="P4" s="63"/>
      <c r="Q4" s="63"/>
      <c r="R4" s="63"/>
      <c r="S4" s="51"/>
      <c r="T4" s="51"/>
      <c r="BT4" s="79">
        <f t="shared" ref="BT4:BT8" ca="1" si="1">RANDBETWEEN(1,3)</f>
        <v>2</v>
      </c>
      <c r="BU4" s="79">
        <f t="shared" ref="BU4:BU8" ca="1" si="2">IF(BT4=1,1,IF(BT4=2,RANDBETWEEN(1,2),RANDBETWEEN(1,3)))</f>
        <v>1</v>
      </c>
      <c r="BV4" s="79">
        <f t="shared" ref="BV4:BV23" ca="1" si="3">IF(BT4=1,RANDBETWEEN(2,3),RANDBETWEEN(1,3))</f>
        <v>3</v>
      </c>
      <c r="BW4" s="79">
        <f t="shared" ref="BW4:BW33" ca="1" si="4">IF(BV4=1,1,IF(AND(BV4=2,NOT(BV4=BT4)),RANDBETWEEN(1,2),IF(AND(BV4=3,NOT(BV4=BT4)),RANDBETWEEN(1,3),3-BU4)))</f>
        <v>3</v>
      </c>
      <c r="BX4" s="2">
        <f t="shared" ref="BX4:BX8" ca="1" si="5">RANDBETWEEN(1,99)/POWER(10,RANDBETWEEN(1,3))</f>
        <v>0.92</v>
      </c>
      <c r="BY4" s="32">
        <f>(CF4/CG4)/(CH4/CI4)</f>
        <v>1</v>
      </c>
      <c r="BZ4" s="39">
        <f>IF(BY4=3,A4/1000000,IF(OR(BY4=2,BY4=1.5),A4/1000,IF(OR(BY4=2/3,BY4=0.5),A4*1000,IF(OR(BY4=1,BY4=4/3,BY4=0.75),A4,A4*1000000))))</f>
        <v>5.2999999999999999E-2</v>
      </c>
      <c r="CA4" s="28">
        <v>2</v>
      </c>
      <c r="CB4" s="28">
        <v>2</v>
      </c>
      <c r="CC4" s="28">
        <v>1</v>
      </c>
      <c r="CD4" s="28">
        <v>1</v>
      </c>
      <c r="CE4" s="34">
        <v>5.2999999999999999E-2</v>
      </c>
      <c r="CF4" s="31">
        <f>IF(B4="mol",1,IF((B4="mmol"),2,3))</f>
        <v>2</v>
      </c>
      <c r="CG4" s="31">
        <f>IF(D4="l",1,IF((D4="ml"),2,3))</f>
        <v>2</v>
      </c>
      <c r="CH4" s="31">
        <f>IF(H4="mol",1,IF((H4="mmol"),2,3))</f>
        <v>1</v>
      </c>
      <c r="CI4" s="31">
        <f>IF(J4="l",1,IF((J4="ml"),2,3))</f>
        <v>1</v>
      </c>
    </row>
    <row r="5" spans="1:87" ht="18" customHeight="1" x14ac:dyDescent="0.2">
      <c r="A5" s="1">
        <f t="shared" ref="A5:A8" si="6">CE5</f>
        <v>6.4</v>
      </c>
      <c r="B5" s="8" t="str">
        <f>IF(CA5=1,"mol",IF(CA5=2,"mmol","µmol"))</f>
        <v>mol</v>
      </c>
      <c r="C5" s="9" t="s">
        <v>1</v>
      </c>
      <c r="D5" s="10" t="str">
        <f>IF(CB5=1,"L",IF(CB5=2,"mL","µL"))</f>
        <v>L</v>
      </c>
      <c r="E5" s="11" t="s">
        <v>2</v>
      </c>
      <c r="F5" s="60"/>
      <c r="G5" s="43" t="str">
        <f t="shared" ref="G5:G33" si="7">IF(AND(A5&gt;0,F5=BZ5),"V","F")</f>
        <v>F</v>
      </c>
      <c r="H5" s="8" t="str">
        <f>IF(CC5=1,"mol",IF(CC5=2,"mmol","µmol"))</f>
        <v>mmol</v>
      </c>
      <c r="I5" s="9" t="s">
        <v>1</v>
      </c>
      <c r="J5" s="10" t="str">
        <f t="shared" si="0"/>
        <v>mL</v>
      </c>
      <c r="K5" s="29" t="str">
        <f t="shared" ref="K5:K31" si="8">IF(AND(B5=H5,D5=J5),"MARDE","")</f>
        <v/>
      </c>
      <c r="M5" s="50">
        <f t="shared" ref="M5:M33" si="9">IF(G5="V",1,0)</f>
        <v>0</v>
      </c>
      <c r="P5" s="63"/>
      <c r="Q5" s="63"/>
      <c r="R5" s="63"/>
      <c r="S5" s="51"/>
      <c r="T5" s="51"/>
      <c r="BT5" s="79">
        <f t="shared" ca="1" si="1"/>
        <v>2</v>
      </c>
      <c r="BU5" s="79">
        <f t="shared" ca="1" si="2"/>
        <v>1</v>
      </c>
      <c r="BV5" s="79">
        <f t="shared" ca="1" si="3"/>
        <v>1</v>
      </c>
      <c r="BW5" s="79">
        <f t="shared" ca="1" si="4"/>
        <v>1</v>
      </c>
      <c r="BX5" s="2">
        <f t="shared" ca="1" si="5"/>
        <v>9.1999999999999993</v>
      </c>
      <c r="BY5" s="32">
        <f t="shared" ref="BY5:BY8" si="10">(CF5/CG5)/(CH5/CI5)</f>
        <v>1</v>
      </c>
      <c r="BZ5" s="39">
        <f t="shared" ref="BZ5:BZ8" si="11">IF(BY5=3,A5/1000000,IF(OR(BY5=2,BY5=1.5),A5/1000,IF(OR(BY5=2/3,BY5=0.5),A5*1000,IF(OR(BY5=1,BY5=4/3,BY5=0.75),A5,A5*1000000))))</f>
        <v>6.4</v>
      </c>
      <c r="CA5" s="28">
        <v>1</v>
      </c>
      <c r="CB5" s="28">
        <v>1</v>
      </c>
      <c r="CC5" s="28">
        <v>2</v>
      </c>
      <c r="CD5" s="28">
        <v>2</v>
      </c>
      <c r="CE5" s="34">
        <v>6.4</v>
      </c>
      <c r="CF5" s="31">
        <f t="shared" ref="CF5:CF8" si="12">IF(B5="mol",1,IF((B5="mmol"),2,3))</f>
        <v>1</v>
      </c>
      <c r="CG5" s="31">
        <f t="shared" ref="CG5:CG8" si="13">IF(D5="l",1,IF((D5="ml"),2,3))</f>
        <v>1</v>
      </c>
      <c r="CH5" s="31">
        <f t="shared" ref="CH5:CH8" si="14">IF(H5="mol",1,IF((H5="mmol"),2,3))</f>
        <v>2</v>
      </c>
      <c r="CI5" s="31">
        <f t="shared" ref="CI5:CI8" si="15">IF(J5="l",1,IF((J5="ml"),2,3))</f>
        <v>2</v>
      </c>
    </row>
    <row r="6" spans="1:87" ht="18" customHeight="1" x14ac:dyDescent="0.2">
      <c r="A6" s="1">
        <f t="shared" si="6"/>
        <v>5.9</v>
      </c>
      <c r="B6" s="8" t="str">
        <f>IF(CA6=1,"mol",IF(CA6=2,"mmol","µmol"))</f>
        <v>mmol</v>
      </c>
      <c r="C6" s="9" t="s">
        <v>1</v>
      </c>
      <c r="D6" s="10" t="str">
        <f>IF(CB6=1,"L",IF(CB6=2,"mL","µL"))</f>
        <v>L</v>
      </c>
      <c r="E6" s="11" t="s">
        <v>2</v>
      </c>
      <c r="F6" s="60"/>
      <c r="G6" s="43" t="str">
        <f t="shared" si="7"/>
        <v>F</v>
      </c>
      <c r="H6" s="8" t="str">
        <f>IF(CC6=1,"mol",IF(CC6=2,"mmol","µmol"))</f>
        <v>µmol</v>
      </c>
      <c r="I6" s="9" t="s">
        <v>1</v>
      </c>
      <c r="J6" s="10" t="str">
        <f t="shared" si="0"/>
        <v>L</v>
      </c>
      <c r="K6" s="29" t="str">
        <f t="shared" si="8"/>
        <v/>
      </c>
      <c r="M6" s="50">
        <f t="shared" si="9"/>
        <v>0</v>
      </c>
      <c r="P6" s="63"/>
      <c r="Q6" s="63"/>
      <c r="R6" s="63"/>
      <c r="S6" s="51"/>
      <c r="T6" s="51"/>
      <c r="BT6" s="79">
        <f t="shared" ca="1" si="1"/>
        <v>2</v>
      </c>
      <c r="BU6" s="79">
        <f t="shared" ca="1" si="2"/>
        <v>1</v>
      </c>
      <c r="BV6" s="79">
        <f t="shared" ca="1" si="3"/>
        <v>1</v>
      </c>
      <c r="BW6" s="79">
        <f t="shared" ca="1" si="4"/>
        <v>1</v>
      </c>
      <c r="BX6" s="2">
        <f t="shared" ca="1" si="5"/>
        <v>2.2000000000000002</v>
      </c>
      <c r="BY6" s="32">
        <f t="shared" si="10"/>
        <v>0.66666666666666663</v>
      </c>
      <c r="BZ6" s="39">
        <f t="shared" si="11"/>
        <v>5900</v>
      </c>
      <c r="CA6" s="28">
        <v>2</v>
      </c>
      <c r="CB6" s="28">
        <v>1</v>
      </c>
      <c r="CC6" s="28">
        <v>3</v>
      </c>
      <c r="CD6" s="28">
        <v>1</v>
      </c>
      <c r="CE6" s="34">
        <v>5.9</v>
      </c>
      <c r="CF6" s="31">
        <f t="shared" si="12"/>
        <v>2</v>
      </c>
      <c r="CG6" s="31">
        <f t="shared" si="13"/>
        <v>1</v>
      </c>
      <c r="CH6" s="31">
        <f t="shared" si="14"/>
        <v>3</v>
      </c>
      <c r="CI6" s="31">
        <f t="shared" si="15"/>
        <v>1</v>
      </c>
    </row>
    <row r="7" spans="1:87" ht="18" customHeight="1" x14ac:dyDescent="0.2">
      <c r="A7" s="1">
        <f t="shared" si="6"/>
        <v>0.59</v>
      </c>
      <c r="B7" s="8" t="str">
        <f>IF(CA7=1,"mol",IF(CA7=2,"mmol","µmol"))</f>
        <v>mmol</v>
      </c>
      <c r="C7" s="9" t="s">
        <v>1</v>
      </c>
      <c r="D7" s="10" t="str">
        <f>IF(CB7=1,"L",IF(CB7=2,"mL","µL"))</f>
        <v>L</v>
      </c>
      <c r="E7" s="11" t="s">
        <v>2</v>
      </c>
      <c r="F7" s="60"/>
      <c r="G7" s="43" t="str">
        <f t="shared" si="7"/>
        <v>F</v>
      </c>
      <c r="H7" s="8" t="str">
        <f>IF(CC7=1,"mol",IF(CC7=2,"mmol","µmol"))</f>
        <v>mol</v>
      </c>
      <c r="I7" s="9" t="s">
        <v>1</v>
      </c>
      <c r="J7" s="10" t="str">
        <f t="shared" si="0"/>
        <v>L</v>
      </c>
      <c r="K7" s="29" t="str">
        <f t="shared" si="8"/>
        <v/>
      </c>
      <c r="M7" s="50">
        <f t="shared" si="9"/>
        <v>0</v>
      </c>
      <c r="BT7" s="79">
        <f t="shared" ca="1" si="1"/>
        <v>1</v>
      </c>
      <c r="BU7" s="79">
        <f t="shared" ca="1" si="2"/>
        <v>1</v>
      </c>
      <c r="BV7" s="79">
        <f t="shared" ca="1" si="3"/>
        <v>2</v>
      </c>
      <c r="BW7" s="79">
        <f t="shared" ca="1" si="4"/>
        <v>2</v>
      </c>
      <c r="BX7" s="2">
        <f t="shared" ca="1" si="5"/>
        <v>6.6</v>
      </c>
      <c r="BY7" s="32">
        <f t="shared" si="10"/>
        <v>2</v>
      </c>
      <c r="BZ7" s="39">
        <f t="shared" si="11"/>
        <v>5.8999999999999992E-4</v>
      </c>
      <c r="CA7" s="28">
        <v>2</v>
      </c>
      <c r="CB7" s="28">
        <v>1</v>
      </c>
      <c r="CC7" s="28">
        <v>1</v>
      </c>
      <c r="CD7" s="28">
        <v>1</v>
      </c>
      <c r="CE7" s="34">
        <v>0.59</v>
      </c>
      <c r="CF7" s="31">
        <f t="shared" si="12"/>
        <v>2</v>
      </c>
      <c r="CG7" s="31">
        <f t="shared" si="13"/>
        <v>1</v>
      </c>
      <c r="CH7" s="31">
        <f t="shared" si="14"/>
        <v>1</v>
      </c>
      <c r="CI7" s="31">
        <f t="shared" si="15"/>
        <v>1</v>
      </c>
    </row>
    <row r="8" spans="1:87" ht="18" customHeight="1" x14ac:dyDescent="0.2">
      <c r="A8" s="1">
        <f t="shared" si="6"/>
        <v>0.83</v>
      </c>
      <c r="B8" s="8" t="str">
        <f>IF(CA8=1,"mol",IF(CA8=2,"mmol","µmol"))</f>
        <v>mmol</v>
      </c>
      <c r="C8" s="9" t="s">
        <v>1</v>
      </c>
      <c r="D8" s="10" t="str">
        <f>IF(CB8=1,"L",IF(CB8=2,"mL","µL"))</f>
        <v>mL</v>
      </c>
      <c r="E8" s="11" t="s">
        <v>2</v>
      </c>
      <c r="F8" s="60"/>
      <c r="G8" s="43" t="str">
        <f t="shared" si="7"/>
        <v>F</v>
      </c>
      <c r="H8" s="8" t="str">
        <f>IF(CC8=1,"mol",IF(CC8=2,"mmol","µmol"))</f>
        <v>mol</v>
      </c>
      <c r="I8" s="9" t="s">
        <v>1</v>
      </c>
      <c r="J8" s="10" t="str">
        <f t="shared" si="0"/>
        <v>L</v>
      </c>
      <c r="K8" s="29" t="str">
        <f t="shared" si="8"/>
        <v/>
      </c>
      <c r="L8" s="69"/>
      <c r="M8" s="70">
        <f t="shared" si="9"/>
        <v>0</v>
      </c>
      <c r="N8" s="71"/>
      <c r="O8" s="71"/>
      <c r="P8" s="71"/>
      <c r="Q8" s="71"/>
      <c r="R8" s="71"/>
      <c r="S8" s="71"/>
      <c r="BT8" s="79">
        <f t="shared" ca="1" si="1"/>
        <v>3</v>
      </c>
      <c r="BU8" s="79">
        <f t="shared" ca="1" si="2"/>
        <v>2</v>
      </c>
      <c r="BV8" s="79">
        <f t="shared" ca="1" si="3"/>
        <v>2</v>
      </c>
      <c r="BW8" s="79">
        <f t="shared" ca="1" si="4"/>
        <v>1</v>
      </c>
      <c r="BX8" s="2">
        <f t="shared" ca="1" si="5"/>
        <v>0.71</v>
      </c>
      <c r="BY8" s="32">
        <f t="shared" si="10"/>
        <v>1</v>
      </c>
      <c r="BZ8" s="39">
        <f t="shared" si="11"/>
        <v>0.83</v>
      </c>
      <c r="CA8" s="28">
        <v>2</v>
      </c>
      <c r="CB8" s="28">
        <v>2</v>
      </c>
      <c r="CC8" s="28">
        <v>1</v>
      </c>
      <c r="CD8" s="28">
        <v>1</v>
      </c>
      <c r="CE8" s="34">
        <v>0.83</v>
      </c>
      <c r="CF8" s="31">
        <f t="shared" si="12"/>
        <v>2</v>
      </c>
      <c r="CG8" s="31">
        <f t="shared" si="13"/>
        <v>2</v>
      </c>
      <c r="CH8" s="31">
        <f t="shared" si="14"/>
        <v>1</v>
      </c>
      <c r="CI8" s="31">
        <f t="shared" si="15"/>
        <v>1</v>
      </c>
    </row>
    <row r="9" spans="1:87" ht="18" customHeight="1" x14ac:dyDescent="0.2">
      <c r="A9" s="2">
        <f>CE9</f>
        <v>9</v>
      </c>
      <c r="B9" s="8" t="str">
        <f>IF(CA9=1,"g",IF(CA9=2,"mg",IF(CA9=3,"µg","%")))</f>
        <v>%</v>
      </c>
      <c r="C9" s="9" t="str">
        <f>IF(CA9=4,"","/")</f>
        <v/>
      </c>
      <c r="D9" s="10" t="str">
        <f t="shared" ref="D9:D33" si="16">IF(CB9=1,"L",IF(CB9=2,"mL",IF(CB9=3,"µL","")))</f>
        <v/>
      </c>
      <c r="E9" s="11" t="s">
        <v>2</v>
      </c>
      <c r="F9" s="60"/>
      <c r="G9" s="43" t="str">
        <f t="shared" si="7"/>
        <v>F</v>
      </c>
      <c r="H9" s="8" t="str">
        <f>IF(CC9=1,"g",IF(CC9=2,"mg","µg"))</f>
        <v>mg</v>
      </c>
      <c r="I9" s="9" t="str">
        <f t="shared" ref="I9:I33" si="17">IF(H9="%","","/")</f>
        <v>/</v>
      </c>
      <c r="J9" s="10" t="str">
        <f t="shared" si="0"/>
        <v>L</v>
      </c>
      <c r="K9" s="29" t="str">
        <f t="shared" si="8"/>
        <v/>
      </c>
      <c r="L9" s="69"/>
      <c r="M9" s="70">
        <f t="shared" si="9"/>
        <v>0</v>
      </c>
      <c r="N9" s="71"/>
      <c r="O9" s="71"/>
      <c r="P9" s="71"/>
      <c r="Q9" s="71"/>
      <c r="R9" s="71"/>
      <c r="S9" s="71"/>
      <c r="BT9" s="79">
        <f t="shared" ref="BT9:BT23" ca="1" si="18">RANDBETWEEN(1,4)</f>
        <v>4</v>
      </c>
      <c r="BU9" s="79">
        <f t="shared" ref="BU9:BU33" ca="1" si="19">IF(BT9=1,1,IF(BT9=2,RANDBETWEEN(1,2),IF(BT9=3,RANDBETWEEN(1,3),4)))</f>
        <v>4</v>
      </c>
      <c r="BV9" s="79">
        <f t="shared" ca="1" si="3"/>
        <v>3</v>
      </c>
      <c r="BW9" s="79">
        <f t="shared" ca="1" si="4"/>
        <v>3</v>
      </c>
      <c r="BX9" s="2">
        <f t="shared" ref="BX9:BX33" ca="1" si="20">RANDBETWEEN(1,99)/POWER(10,RANDBETWEEN(0,2))</f>
        <v>5.2</v>
      </c>
      <c r="BY9" s="32">
        <f>IF(CA9=4,10*(CF9/CG9)/(CH9/CI9),IF(CC9=4,100*(CF9/CG9)/(CH9/CI9),(CF9/CG9)/(CH9/CI9)))</f>
        <v>5</v>
      </c>
      <c r="BZ9" s="39">
        <f>IF(BY9=3,A9/1000000,IF(OR(BY9=2,BY9=1.5),A9/1000,IF(OR(BY9=2/3,BY9=0.5),A9*1000,IF(OR(BY9=1,BY9=4/3,BY9=0.75),A9,IF(BY9=10,A9*10,IF(OR(BY9=5,BY9=20/3),A9*10000,IF(BY9=10/3,A9*10000000,A9*1000000)))))))</f>
        <v>90000</v>
      </c>
      <c r="CA9" s="28">
        <v>4</v>
      </c>
      <c r="CB9" s="28">
        <v>4</v>
      </c>
      <c r="CC9" s="28">
        <v>2</v>
      </c>
      <c r="CD9" s="28">
        <v>1</v>
      </c>
      <c r="CE9" s="34">
        <v>9</v>
      </c>
      <c r="CF9" s="31">
        <f>IF(B9="g",1,IF((B9="mg"),2,3))</f>
        <v>3</v>
      </c>
      <c r="CG9" s="31">
        <f>IF(D9="l",1,IF((D9="ml"),2,3))</f>
        <v>3</v>
      </c>
      <c r="CH9" s="31">
        <f>IF(H9="g",1,IF((H9="mg"),2,3))</f>
        <v>2</v>
      </c>
      <c r="CI9" s="31">
        <f>IF(J9="l",1,IF((J9="ml"),2,3))</f>
        <v>1</v>
      </c>
    </row>
    <row r="10" spans="1:87" ht="18" customHeight="1" x14ac:dyDescent="0.2">
      <c r="A10" s="2">
        <f t="shared" ref="A10:A24" si="21">CE10</f>
        <v>59</v>
      </c>
      <c r="B10" s="8" t="str">
        <f t="shared" ref="B10:B24" si="22">IF(CA10=1,"g",IF(CA10=2,"mg",IF(CA10=3,"µg","%")))</f>
        <v>%</v>
      </c>
      <c r="C10" s="9" t="str">
        <f t="shared" ref="C10:C24" si="23">IF(CA10=4,"","/")</f>
        <v/>
      </c>
      <c r="D10" s="10" t="str">
        <f t="shared" si="16"/>
        <v/>
      </c>
      <c r="E10" s="11" t="s">
        <v>2</v>
      </c>
      <c r="F10" s="60"/>
      <c r="G10" s="43" t="str">
        <f t="shared" si="7"/>
        <v>F</v>
      </c>
      <c r="H10" s="8" t="str">
        <f t="shared" ref="H10:H23" si="24">IF(CC10=1,"g",IF(CC10=2,"mg","µg"))</f>
        <v>g</v>
      </c>
      <c r="I10" s="9" t="str">
        <f t="shared" si="17"/>
        <v>/</v>
      </c>
      <c r="J10" s="10" t="str">
        <f t="shared" si="0"/>
        <v>L</v>
      </c>
      <c r="K10" s="29" t="str">
        <f t="shared" si="8"/>
        <v/>
      </c>
      <c r="L10" s="69"/>
      <c r="M10" s="70">
        <f t="shared" si="9"/>
        <v>0</v>
      </c>
      <c r="N10" s="71"/>
      <c r="O10" s="71"/>
      <c r="P10" s="71"/>
      <c r="Q10" s="71"/>
      <c r="R10" s="71"/>
      <c r="S10" s="71"/>
      <c r="BT10" s="79">
        <f t="shared" ca="1" si="18"/>
        <v>1</v>
      </c>
      <c r="BU10" s="79">
        <f t="shared" ca="1" si="19"/>
        <v>1</v>
      </c>
      <c r="BV10" s="79">
        <f t="shared" ca="1" si="3"/>
        <v>2</v>
      </c>
      <c r="BW10" s="79">
        <f t="shared" ca="1" si="4"/>
        <v>1</v>
      </c>
      <c r="BX10" s="2">
        <f t="shared" ca="1" si="20"/>
        <v>4</v>
      </c>
      <c r="BY10" s="32">
        <f t="shared" ref="BY10:BY24" si="25">IF(CA10=4,10*(CF10/CG10)/(CH10/CI10),IF(CC10=4,100*(CF10/CG10)/(CH10/CI10),(CF10/CG10)/(CH10/CI10)))</f>
        <v>10</v>
      </c>
      <c r="BZ10" s="39">
        <f t="shared" ref="BZ10:BZ23" si="26">IF(BY10=3,A10/1000000,IF(OR(BY10=2,BY10=1.5),A10/1000,IF(OR(BY10=2/3,BY10=0.5),A10*1000,IF(OR(BY10=1,BY10=4/3,BY10=0.75),A10,IF(BY10=10,A10*10,IF(OR(BY10=5,BY10=20/3),A10*10000,IF(BY10=10/3,A10*10000000,A10*1000000)))))))</f>
        <v>590</v>
      </c>
      <c r="CA10" s="28">
        <v>4</v>
      </c>
      <c r="CB10" s="28">
        <v>4</v>
      </c>
      <c r="CC10" s="28">
        <v>1</v>
      </c>
      <c r="CD10" s="28">
        <v>1</v>
      </c>
      <c r="CE10" s="34">
        <v>59</v>
      </c>
      <c r="CF10" s="31">
        <f t="shared" ref="CF10:CF24" si="27">IF(B10="g",1,IF((B10="mg"),2,3))</f>
        <v>3</v>
      </c>
      <c r="CG10" s="31">
        <f t="shared" ref="CG10:CG24" si="28">IF(D10="l",1,IF((D10="ml"),2,3))</f>
        <v>3</v>
      </c>
      <c r="CH10" s="31">
        <f t="shared" ref="CH10:CH24" si="29">IF(H10="g",1,IF((H10="mg"),2,3))</f>
        <v>1</v>
      </c>
      <c r="CI10" s="31">
        <f t="shared" ref="CI10:CI24" si="30">IF(J10="l",1,IF((J10="ml"),2,3))</f>
        <v>1</v>
      </c>
    </row>
    <row r="11" spans="1:87" ht="18" customHeight="1" x14ac:dyDescent="0.2">
      <c r="A11" s="2">
        <f t="shared" si="21"/>
        <v>97</v>
      </c>
      <c r="B11" s="8" t="str">
        <f t="shared" si="22"/>
        <v>mg</v>
      </c>
      <c r="C11" s="9" t="str">
        <f t="shared" si="23"/>
        <v>/</v>
      </c>
      <c r="D11" s="10" t="str">
        <f t="shared" si="16"/>
        <v>mL</v>
      </c>
      <c r="E11" s="11" t="s">
        <v>2</v>
      </c>
      <c r="F11" s="60"/>
      <c r="G11" s="43" t="str">
        <f t="shared" si="7"/>
        <v>F</v>
      </c>
      <c r="H11" s="8" t="str">
        <f t="shared" si="24"/>
        <v>mg</v>
      </c>
      <c r="I11" s="9" t="str">
        <f t="shared" si="17"/>
        <v>/</v>
      </c>
      <c r="J11" s="10" t="str">
        <f t="shared" si="0"/>
        <v>L</v>
      </c>
      <c r="K11" s="29" t="str">
        <f t="shared" si="8"/>
        <v/>
      </c>
      <c r="L11" s="69"/>
      <c r="M11" s="70">
        <f t="shared" si="9"/>
        <v>0</v>
      </c>
      <c r="N11" s="71"/>
      <c r="O11" s="71"/>
      <c r="P11" s="71"/>
      <c r="Q11" s="71"/>
      <c r="R11" s="71"/>
      <c r="S11" s="71"/>
      <c r="BT11" s="79">
        <f t="shared" ca="1" si="18"/>
        <v>4</v>
      </c>
      <c r="BU11" s="79">
        <f t="shared" ca="1" si="19"/>
        <v>4</v>
      </c>
      <c r="BV11" s="79">
        <f t="shared" ca="1" si="3"/>
        <v>3</v>
      </c>
      <c r="BW11" s="79">
        <f t="shared" ca="1" si="4"/>
        <v>3</v>
      </c>
      <c r="BX11" s="2">
        <f t="shared" ca="1" si="20"/>
        <v>1.7</v>
      </c>
      <c r="BY11" s="32">
        <f t="shared" si="25"/>
        <v>0.5</v>
      </c>
      <c r="BZ11" s="39">
        <f t="shared" si="26"/>
        <v>97000</v>
      </c>
      <c r="CA11" s="28">
        <v>2</v>
      </c>
      <c r="CB11" s="28">
        <v>2</v>
      </c>
      <c r="CC11" s="28">
        <v>2</v>
      </c>
      <c r="CD11" s="28">
        <v>1</v>
      </c>
      <c r="CE11" s="34">
        <v>97</v>
      </c>
      <c r="CF11" s="31">
        <f t="shared" si="27"/>
        <v>2</v>
      </c>
      <c r="CG11" s="31">
        <f t="shared" si="28"/>
        <v>2</v>
      </c>
      <c r="CH11" s="31">
        <f t="shared" si="29"/>
        <v>2</v>
      </c>
      <c r="CI11" s="31">
        <f t="shared" si="30"/>
        <v>1</v>
      </c>
    </row>
    <row r="12" spans="1:87" ht="18" customHeight="1" x14ac:dyDescent="0.2">
      <c r="A12" s="2">
        <f t="shared" si="21"/>
        <v>97</v>
      </c>
      <c r="B12" s="8" t="str">
        <f t="shared" si="22"/>
        <v>g</v>
      </c>
      <c r="C12" s="9" t="str">
        <f t="shared" si="23"/>
        <v>/</v>
      </c>
      <c r="D12" s="10" t="str">
        <f t="shared" si="16"/>
        <v>L</v>
      </c>
      <c r="E12" s="11" t="s">
        <v>2</v>
      </c>
      <c r="F12" s="60"/>
      <c r="G12" s="43" t="str">
        <f t="shared" si="7"/>
        <v>F</v>
      </c>
      <c r="H12" s="8" t="str">
        <f t="shared" si="24"/>
        <v>mg</v>
      </c>
      <c r="I12" s="9" t="str">
        <f t="shared" si="17"/>
        <v>/</v>
      </c>
      <c r="J12" s="10" t="str">
        <f t="shared" si="0"/>
        <v>mL</v>
      </c>
      <c r="K12" s="29" t="str">
        <f t="shared" si="8"/>
        <v/>
      </c>
      <c r="L12" s="69"/>
      <c r="M12" s="70">
        <f t="shared" si="9"/>
        <v>0</v>
      </c>
      <c r="N12" s="71"/>
      <c r="O12" s="71"/>
      <c r="P12" s="71"/>
      <c r="Q12" s="71"/>
      <c r="R12" s="71"/>
      <c r="S12" s="71"/>
      <c r="BT12" s="79">
        <f t="shared" ca="1" si="18"/>
        <v>2</v>
      </c>
      <c r="BU12" s="79">
        <f t="shared" ca="1" si="19"/>
        <v>1</v>
      </c>
      <c r="BV12" s="79">
        <f t="shared" ca="1" si="3"/>
        <v>3</v>
      </c>
      <c r="BW12" s="79">
        <f t="shared" ca="1" si="4"/>
        <v>2</v>
      </c>
      <c r="BX12" s="2">
        <f t="shared" ca="1" si="20"/>
        <v>0.53</v>
      </c>
      <c r="BY12" s="32">
        <f t="shared" si="25"/>
        <v>1</v>
      </c>
      <c r="BZ12" s="39">
        <f t="shared" si="26"/>
        <v>97</v>
      </c>
      <c r="CA12" s="28">
        <v>1</v>
      </c>
      <c r="CB12" s="28">
        <v>1</v>
      </c>
      <c r="CC12" s="28">
        <v>2</v>
      </c>
      <c r="CD12" s="28">
        <v>2</v>
      </c>
      <c r="CE12" s="34">
        <v>97</v>
      </c>
      <c r="CF12" s="31">
        <f t="shared" si="27"/>
        <v>1</v>
      </c>
      <c r="CG12" s="31">
        <f t="shared" si="28"/>
        <v>1</v>
      </c>
      <c r="CH12" s="31">
        <f t="shared" si="29"/>
        <v>2</v>
      </c>
      <c r="CI12" s="31">
        <f t="shared" si="30"/>
        <v>2</v>
      </c>
    </row>
    <row r="13" spans="1:87" ht="18" customHeight="1" x14ac:dyDescent="0.2">
      <c r="A13" s="2">
        <f t="shared" si="21"/>
        <v>61</v>
      </c>
      <c r="B13" s="8" t="str">
        <f t="shared" si="22"/>
        <v>mg</v>
      </c>
      <c r="C13" s="9" t="str">
        <f t="shared" si="23"/>
        <v>/</v>
      </c>
      <c r="D13" s="10" t="str">
        <f t="shared" si="16"/>
        <v>mL</v>
      </c>
      <c r="E13" s="11" t="s">
        <v>2</v>
      </c>
      <c r="F13" s="60"/>
      <c r="G13" s="43" t="str">
        <f t="shared" si="7"/>
        <v>F</v>
      </c>
      <c r="H13" s="8" t="str">
        <f t="shared" si="24"/>
        <v>mg</v>
      </c>
      <c r="I13" s="9" t="str">
        <f t="shared" si="17"/>
        <v>/</v>
      </c>
      <c r="J13" s="10" t="str">
        <f t="shared" si="0"/>
        <v>L</v>
      </c>
      <c r="K13" s="29" t="str">
        <f t="shared" si="8"/>
        <v/>
      </c>
      <c r="L13" s="69"/>
      <c r="M13" s="70">
        <f t="shared" si="9"/>
        <v>0</v>
      </c>
      <c r="N13" s="71"/>
      <c r="O13" s="71"/>
      <c r="P13" s="71"/>
      <c r="Q13" s="71"/>
      <c r="R13" s="71"/>
      <c r="S13" s="71"/>
      <c r="BT13" s="79">
        <f t="shared" ca="1" si="18"/>
        <v>3</v>
      </c>
      <c r="BU13" s="79">
        <f t="shared" ca="1" si="19"/>
        <v>1</v>
      </c>
      <c r="BV13" s="79">
        <f t="shared" ca="1" si="3"/>
        <v>1</v>
      </c>
      <c r="BW13" s="79">
        <f t="shared" ca="1" si="4"/>
        <v>1</v>
      </c>
      <c r="BX13" s="2">
        <f t="shared" ca="1" si="20"/>
        <v>18</v>
      </c>
      <c r="BY13" s="32">
        <f t="shared" si="25"/>
        <v>0.5</v>
      </c>
      <c r="BZ13" s="39">
        <f t="shared" si="26"/>
        <v>61000</v>
      </c>
      <c r="CA13" s="28">
        <v>2</v>
      </c>
      <c r="CB13" s="28">
        <v>2</v>
      </c>
      <c r="CC13" s="28">
        <v>2</v>
      </c>
      <c r="CD13" s="28">
        <v>1</v>
      </c>
      <c r="CE13" s="34">
        <v>61</v>
      </c>
      <c r="CF13" s="31">
        <f t="shared" si="27"/>
        <v>2</v>
      </c>
      <c r="CG13" s="31">
        <f t="shared" si="28"/>
        <v>2</v>
      </c>
      <c r="CH13" s="31">
        <f t="shared" si="29"/>
        <v>2</v>
      </c>
      <c r="CI13" s="31">
        <f t="shared" si="30"/>
        <v>1</v>
      </c>
    </row>
    <row r="14" spans="1:87" ht="18" customHeight="1" x14ac:dyDescent="0.2">
      <c r="A14" s="2">
        <f t="shared" si="21"/>
        <v>27</v>
      </c>
      <c r="B14" s="8" t="str">
        <f t="shared" si="22"/>
        <v>g</v>
      </c>
      <c r="C14" s="9" t="str">
        <f t="shared" si="23"/>
        <v>/</v>
      </c>
      <c r="D14" s="10" t="str">
        <f t="shared" si="16"/>
        <v>L</v>
      </c>
      <c r="E14" s="11" t="s">
        <v>2</v>
      </c>
      <c r="F14" s="60"/>
      <c r="G14" s="43" t="str">
        <f t="shared" si="7"/>
        <v>F</v>
      </c>
      <c r="H14" s="8" t="str">
        <f t="shared" si="24"/>
        <v>mg</v>
      </c>
      <c r="I14" s="9" t="str">
        <f t="shared" si="17"/>
        <v>/</v>
      </c>
      <c r="J14" s="10" t="str">
        <f t="shared" si="0"/>
        <v>L</v>
      </c>
      <c r="K14" s="29" t="str">
        <f t="shared" si="8"/>
        <v/>
      </c>
      <c r="L14" s="69"/>
      <c r="M14" s="70">
        <f t="shared" si="9"/>
        <v>0</v>
      </c>
      <c r="N14" s="71"/>
      <c r="O14" s="71"/>
      <c r="P14" s="71"/>
      <c r="Q14" s="71"/>
      <c r="R14" s="71"/>
      <c r="S14" s="71"/>
      <c r="BT14" s="79">
        <f t="shared" ca="1" si="18"/>
        <v>2</v>
      </c>
      <c r="BU14" s="79">
        <f t="shared" ca="1" si="19"/>
        <v>1</v>
      </c>
      <c r="BV14" s="79">
        <f t="shared" ca="1" si="3"/>
        <v>3</v>
      </c>
      <c r="BW14" s="79">
        <f t="shared" ca="1" si="4"/>
        <v>2</v>
      </c>
      <c r="BX14" s="2">
        <f t="shared" ca="1" si="20"/>
        <v>5</v>
      </c>
      <c r="BY14" s="32">
        <f t="shared" si="25"/>
        <v>0.5</v>
      </c>
      <c r="BZ14" s="39">
        <f t="shared" si="26"/>
        <v>27000</v>
      </c>
      <c r="CA14" s="28">
        <v>1</v>
      </c>
      <c r="CB14" s="28">
        <v>1</v>
      </c>
      <c r="CC14" s="28">
        <v>2</v>
      </c>
      <c r="CD14" s="28">
        <v>1</v>
      </c>
      <c r="CE14" s="34">
        <v>27</v>
      </c>
      <c r="CF14" s="31">
        <f t="shared" si="27"/>
        <v>1</v>
      </c>
      <c r="CG14" s="31">
        <f t="shared" si="28"/>
        <v>1</v>
      </c>
      <c r="CH14" s="31">
        <f t="shared" si="29"/>
        <v>2</v>
      </c>
      <c r="CI14" s="31">
        <f t="shared" si="30"/>
        <v>1</v>
      </c>
    </row>
    <row r="15" spans="1:87" ht="18" customHeight="1" x14ac:dyDescent="0.2">
      <c r="A15" s="2">
        <f t="shared" si="21"/>
        <v>2.7</v>
      </c>
      <c r="B15" s="8" t="str">
        <f t="shared" si="22"/>
        <v>%</v>
      </c>
      <c r="C15" s="9" t="str">
        <f t="shared" si="23"/>
        <v/>
      </c>
      <c r="D15" s="10" t="str">
        <f t="shared" si="16"/>
        <v/>
      </c>
      <c r="E15" s="11" t="s">
        <v>2</v>
      </c>
      <c r="F15" s="60"/>
      <c r="G15" s="43" t="str">
        <f t="shared" si="7"/>
        <v>F</v>
      </c>
      <c r="H15" s="8" t="str">
        <f t="shared" si="24"/>
        <v>mg</v>
      </c>
      <c r="I15" s="9" t="str">
        <f t="shared" si="17"/>
        <v>/</v>
      </c>
      <c r="J15" s="10" t="str">
        <f t="shared" si="0"/>
        <v>L</v>
      </c>
      <c r="K15" s="29" t="str">
        <f t="shared" si="8"/>
        <v/>
      </c>
      <c r="L15" s="69"/>
      <c r="M15" s="70">
        <f t="shared" si="9"/>
        <v>0</v>
      </c>
      <c r="N15" s="71"/>
      <c r="O15" s="71"/>
      <c r="P15" s="71"/>
      <c r="Q15" s="71"/>
      <c r="R15" s="71"/>
      <c r="S15" s="71"/>
      <c r="BT15" s="79">
        <f t="shared" ca="1" si="18"/>
        <v>2</v>
      </c>
      <c r="BU15" s="79">
        <f t="shared" ca="1" si="19"/>
        <v>1</v>
      </c>
      <c r="BV15" s="79">
        <f t="shared" ca="1" si="3"/>
        <v>3</v>
      </c>
      <c r="BW15" s="79">
        <f t="shared" ca="1" si="4"/>
        <v>3</v>
      </c>
      <c r="BX15" s="2">
        <f t="shared" ca="1" si="20"/>
        <v>0.69</v>
      </c>
      <c r="BY15" s="32">
        <f t="shared" si="25"/>
        <v>5</v>
      </c>
      <c r="BZ15" s="39">
        <f t="shared" si="26"/>
        <v>27000</v>
      </c>
      <c r="CA15" s="28">
        <v>4</v>
      </c>
      <c r="CB15" s="28">
        <v>4</v>
      </c>
      <c r="CC15" s="28">
        <v>2</v>
      </c>
      <c r="CD15" s="28">
        <v>1</v>
      </c>
      <c r="CE15" s="34">
        <v>2.7</v>
      </c>
      <c r="CF15" s="31">
        <f t="shared" si="27"/>
        <v>3</v>
      </c>
      <c r="CG15" s="31">
        <f t="shared" si="28"/>
        <v>3</v>
      </c>
      <c r="CH15" s="31">
        <f t="shared" si="29"/>
        <v>2</v>
      </c>
      <c r="CI15" s="31">
        <f t="shared" si="30"/>
        <v>1</v>
      </c>
    </row>
    <row r="16" spans="1:87" ht="18" customHeight="1" x14ac:dyDescent="0.2">
      <c r="A16" s="2">
        <f t="shared" si="21"/>
        <v>3.9</v>
      </c>
      <c r="B16" s="8" t="str">
        <f t="shared" si="22"/>
        <v>g</v>
      </c>
      <c r="C16" s="9" t="str">
        <f t="shared" si="23"/>
        <v>/</v>
      </c>
      <c r="D16" s="10" t="str">
        <f t="shared" si="16"/>
        <v>L</v>
      </c>
      <c r="E16" s="11" t="s">
        <v>2</v>
      </c>
      <c r="F16" s="60"/>
      <c r="G16" s="43" t="str">
        <f t="shared" si="7"/>
        <v>F</v>
      </c>
      <c r="H16" s="8" t="str">
        <f t="shared" si="24"/>
        <v>mg</v>
      </c>
      <c r="I16" s="9" t="str">
        <f t="shared" si="17"/>
        <v>/</v>
      </c>
      <c r="J16" s="10" t="str">
        <f t="shared" si="0"/>
        <v>L</v>
      </c>
      <c r="K16" s="29" t="str">
        <f t="shared" si="8"/>
        <v/>
      </c>
      <c r="L16" s="69"/>
      <c r="M16" s="70">
        <f t="shared" si="9"/>
        <v>0</v>
      </c>
      <c r="N16" s="71"/>
      <c r="O16" s="71"/>
      <c r="P16" s="71"/>
      <c r="Q16" s="71"/>
      <c r="R16" s="71"/>
      <c r="S16" s="71"/>
      <c r="BT16" s="79">
        <f t="shared" ca="1" si="18"/>
        <v>1</v>
      </c>
      <c r="BU16" s="79">
        <f t="shared" ca="1" si="19"/>
        <v>1</v>
      </c>
      <c r="BV16" s="79">
        <f t="shared" ca="1" si="3"/>
        <v>2</v>
      </c>
      <c r="BW16" s="79">
        <f t="shared" ca="1" si="4"/>
        <v>2</v>
      </c>
      <c r="BX16" s="2">
        <f t="shared" ca="1" si="20"/>
        <v>0.57999999999999996</v>
      </c>
      <c r="BY16" s="32">
        <f t="shared" si="25"/>
        <v>0.5</v>
      </c>
      <c r="BZ16" s="39">
        <f t="shared" si="26"/>
        <v>3900</v>
      </c>
      <c r="CA16" s="28">
        <v>1</v>
      </c>
      <c r="CB16" s="28">
        <v>1</v>
      </c>
      <c r="CC16" s="28">
        <v>2</v>
      </c>
      <c r="CD16" s="28">
        <v>1</v>
      </c>
      <c r="CE16" s="34">
        <v>3.9</v>
      </c>
      <c r="CF16" s="31">
        <f t="shared" si="27"/>
        <v>1</v>
      </c>
      <c r="CG16" s="31">
        <f t="shared" si="28"/>
        <v>1</v>
      </c>
      <c r="CH16" s="31">
        <f t="shared" si="29"/>
        <v>2</v>
      </c>
      <c r="CI16" s="31">
        <f t="shared" si="30"/>
        <v>1</v>
      </c>
    </row>
    <row r="17" spans="1:87" ht="18" customHeight="1" x14ac:dyDescent="0.2">
      <c r="A17" s="2">
        <f t="shared" si="21"/>
        <v>0.25</v>
      </c>
      <c r="B17" s="8" t="str">
        <f t="shared" si="22"/>
        <v>µg</v>
      </c>
      <c r="C17" s="9" t="str">
        <f t="shared" si="23"/>
        <v>/</v>
      </c>
      <c r="D17" s="10" t="str">
        <f t="shared" si="16"/>
        <v>L</v>
      </c>
      <c r="E17" s="11" t="s">
        <v>2</v>
      </c>
      <c r="F17" s="60"/>
      <c r="G17" s="43" t="str">
        <f t="shared" si="7"/>
        <v>F</v>
      </c>
      <c r="H17" s="8" t="str">
        <f t="shared" si="24"/>
        <v>µg</v>
      </c>
      <c r="I17" s="9" t="str">
        <f t="shared" si="17"/>
        <v>/</v>
      </c>
      <c r="J17" s="10" t="str">
        <f t="shared" si="0"/>
        <v>mL</v>
      </c>
      <c r="K17" s="29" t="str">
        <f t="shared" si="8"/>
        <v/>
      </c>
      <c r="L17" s="69"/>
      <c r="M17" s="70">
        <f t="shared" si="9"/>
        <v>0</v>
      </c>
      <c r="N17" s="71"/>
      <c r="O17" s="71"/>
      <c r="P17" s="71"/>
      <c r="Q17" s="71"/>
      <c r="R17" s="71"/>
      <c r="S17" s="71"/>
      <c r="BT17" s="79">
        <f t="shared" ca="1" si="18"/>
        <v>4</v>
      </c>
      <c r="BU17" s="79">
        <f t="shared" ca="1" si="19"/>
        <v>4</v>
      </c>
      <c r="BV17" s="79">
        <f t="shared" ca="1" si="3"/>
        <v>2</v>
      </c>
      <c r="BW17" s="79">
        <f t="shared" ca="1" si="4"/>
        <v>2</v>
      </c>
      <c r="BX17" s="2">
        <f t="shared" ca="1" si="20"/>
        <v>0.54</v>
      </c>
      <c r="BY17" s="32">
        <f t="shared" si="25"/>
        <v>2</v>
      </c>
      <c r="BZ17" s="39">
        <f t="shared" si="26"/>
        <v>2.5000000000000001E-4</v>
      </c>
      <c r="CA17" s="28">
        <v>3</v>
      </c>
      <c r="CB17" s="28">
        <v>1</v>
      </c>
      <c r="CC17" s="28">
        <v>3</v>
      </c>
      <c r="CD17" s="28">
        <v>2</v>
      </c>
      <c r="CE17" s="34">
        <v>0.25</v>
      </c>
      <c r="CF17" s="31">
        <f t="shared" si="27"/>
        <v>3</v>
      </c>
      <c r="CG17" s="31">
        <f t="shared" si="28"/>
        <v>1</v>
      </c>
      <c r="CH17" s="31">
        <f t="shared" si="29"/>
        <v>3</v>
      </c>
      <c r="CI17" s="31">
        <f t="shared" si="30"/>
        <v>2</v>
      </c>
    </row>
    <row r="18" spans="1:87" ht="18" customHeight="1" x14ac:dyDescent="0.2">
      <c r="A18" s="2">
        <f t="shared" si="21"/>
        <v>3</v>
      </c>
      <c r="B18" s="8" t="str">
        <f t="shared" si="22"/>
        <v>µg</v>
      </c>
      <c r="C18" s="9" t="str">
        <f t="shared" si="23"/>
        <v>/</v>
      </c>
      <c r="D18" s="10" t="str">
        <f t="shared" si="16"/>
        <v>mL</v>
      </c>
      <c r="E18" s="11" t="s">
        <v>2</v>
      </c>
      <c r="F18" s="60"/>
      <c r="G18" s="43" t="str">
        <f t="shared" si="7"/>
        <v>F</v>
      </c>
      <c r="H18" s="8" t="str">
        <f t="shared" si="24"/>
        <v>µg</v>
      </c>
      <c r="I18" s="9" t="str">
        <f t="shared" si="17"/>
        <v>/</v>
      </c>
      <c r="J18" s="10" t="str">
        <f t="shared" si="0"/>
        <v>L</v>
      </c>
      <c r="K18" s="29" t="str">
        <f t="shared" si="8"/>
        <v/>
      </c>
      <c r="L18" s="69"/>
      <c r="M18" s="70">
        <f t="shared" si="9"/>
        <v>0</v>
      </c>
      <c r="N18" s="71"/>
      <c r="O18" s="71"/>
      <c r="P18" s="71"/>
      <c r="Q18" s="71"/>
      <c r="R18" s="71"/>
      <c r="S18" s="71"/>
      <c r="BT18" s="79">
        <f t="shared" ca="1" si="18"/>
        <v>4</v>
      </c>
      <c r="BU18" s="79">
        <f t="shared" ca="1" si="19"/>
        <v>4</v>
      </c>
      <c r="BV18" s="79">
        <f t="shared" ca="1" si="3"/>
        <v>1</v>
      </c>
      <c r="BW18" s="79">
        <f t="shared" ca="1" si="4"/>
        <v>1</v>
      </c>
      <c r="BX18" s="2">
        <f t="shared" ca="1" si="20"/>
        <v>6</v>
      </c>
      <c r="BY18" s="32">
        <f t="shared" si="25"/>
        <v>0.5</v>
      </c>
      <c r="BZ18" s="39">
        <f t="shared" si="26"/>
        <v>3000</v>
      </c>
      <c r="CA18" s="28">
        <v>3</v>
      </c>
      <c r="CB18" s="28">
        <v>2</v>
      </c>
      <c r="CC18" s="28">
        <v>3</v>
      </c>
      <c r="CD18" s="28">
        <v>1</v>
      </c>
      <c r="CE18" s="34">
        <v>3</v>
      </c>
      <c r="CF18" s="31">
        <f t="shared" si="27"/>
        <v>3</v>
      </c>
      <c r="CG18" s="31">
        <f t="shared" si="28"/>
        <v>2</v>
      </c>
      <c r="CH18" s="31">
        <f t="shared" si="29"/>
        <v>3</v>
      </c>
      <c r="CI18" s="31">
        <f t="shared" si="30"/>
        <v>1</v>
      </c>
    </row>
    <row r="19" spans="1:87" ht="18" customHeight="1" x14ac:dyDescent="0.2">
      <c r="A19" s="2">
        <f t="shared" si="21"/>
        <v>0.8</v>
      </c>
      <c r="B19" s="8" t="str">
        <f t="shared" si="22"/>
        <v>%</v>
      </c>
      <c r="C19" s="9" t="str">
        <f t="shared" si="23"/>
        <v/>
      </c>
      <c r="D19" s="10" t="str">
        <f t="shared" si="16"/>
        <v/>
      </c>
      <c r="E19" s="11" t="s">
        <v>2</v>
      </c>
      <c r="F19" s="60"/>
      <c r="G19" s="43" t="str">
        <f t="shared" si="7"/>
        <v>F</v>
      </c>
      <c r="H19" s="8" t="str">
        <f t="shared" si="24"/>
        <v>µg</v>
      </c>
      <c r="I19" s="9" t="str">
        <f t="shared" si="17"/>
        <v>/</v>
      </c>
      <c r="J19" s="10" t="str">
        <f t="shared" si="0"/>
        <v>L</v>
      </c>
      <c r="K19" s="29" t="str">
        <f t="shared" si="8"/>
        <v/>
      </c>
      <c r="L19" s="69"/>
      <c r="M19" s="70">
        <f t="shared" si="9"/>
        <v>0</v>
      </c>
      <c r="N19" s="71"/>
      <c r="O19" s="71"/>
      <c r="P19" s="71"/>
      <c r="Q19" s="71"/>
      <c r="R19" s="71"/>
      <c r="S19" s="71"/>
      <c r="BT19" s="79">
        <f t="shared" ca="1" si="18"/>
        <v>1</v>
      </c>
      <c r="BU19" s="79">
        <f t="shared" ca="1" si="19"/>
        <v>1</v>
      </c>
      <c r="BV19" s="79">
        <f t="shared" ca="1" si="3"/>
        <v>2</v>
      </c>
      <c r="BW19" s="79">
        <f t="shared" ca="1" si="4"/>
        <v>2</v>
      </c>
      <c r="BX19" s="2">
        <f t="shared" ca="1" si="20"/>
        <v>0.81</v>
      </c>
      <c r="BY19" s="32">
        <f t="shared" si="25"/>
        <v>3.3333333333333335</v>
      </c>
      <c r="BZ19" s="39">
        <f t="shared" si="26"/>
        <v>8000000</v>
      </c>
      <c r="CA19" s="28">
        <v>4</v>
      </c>
      <c r="CB19" s="28">
        <v>4</v>
      </c>
      <c r="CC19" s="28">
        <v>3</v>
      </c>
      <c r="CD19" s="28">
        <v>1</v>
      </c>
      <c r="CE19" s="34">
        <v>0.8</v>
      </c>
      <c r="CF19" s="31">
        <f t="shared" si="27"/>
        <v>3</v>
      </c>
      <c r="CG19" s="31">
        <f t="shared" si="28"/>
        <v>3</v>
      </c>
      <c r="CH19" s="31">
        <f t="shared" si="29"/>
        <v>3</v>
      </c>
      <c r="CI19" s="31">
        <f t="shared" si="30"/>
        <v>1</v>
      </c>
    </row>
    <row r="20" spans="1:87" ht="18" customHeight="1" x14ac:dyDescent="0.2">
      <c r="A20" s="2">
        <f t="shared" si="21"/>
        <v>0.3</v>
      </c>
      <c r="B20" s="8" t="str">
        <f t="shared" si="22"/>
        <v>%</v>
      </c>
      <c r="C20" s="9" t="str">
        <f t="shared" si="23"/>
        <v/>
      </c>
      <c r="D20" s="10" t="str">
        <f t="shared" si="16"/>
        <v/>
      </c>
      <c r="E20" s="11" t="s">
        <v>2</v>
      </c>
      <c r="F20" s="60"/>
      <c r="G20" s="43" t="str">
        <f t="shared" si="7"/>
        <v>F</v>
      </c>
      <c r="H20" s="8" t="str">
        <f t="shared" si="24"/>
        <v>mg</v>
      </c>
      <c r="I20" s="9" t="str">
        <f t="shared" si="17"/>
        <v>/</v>
      </c>
      <c r="J20" s="10" t="str">
        <f t="shared" si="0"/>
        <v>L</v>
      </c>
      <c r="K20" s="29" t="str">
        <f t="shared" si="8"/>
        <v/>
      </c>
      <c r="L20" s="69"/>
      <c r="M20" s="70">
        <f t="shared" si="9"/>
        <v>0</v>
      </c>
      <c r="N20" s="71"/>
      <c r="O20" s="71"/>
      <c r="P20" s="71"/>
      <c r="Q20" s="71"/>
      <c r="R20" s="71"/>
      <c r="S20" s="71"/>
      <c r="BT20" s="79">
        <f t="shared" ca="1" si="18"/>
        <v>3</v>
      </c>
      <c r="BU20" s="79">
        <f t="shared" ca="1" si="19"/>
        <v>1</v>
      </c>
      <c r="BV20" s="79">
        <f t="shared" ca="1" si="3"/>
        <v>3</v>
      </c>
      <c r="BW20" s="79">
        <f t="shared" ca="1" si="4"/>
        <v>2</v>
      </c>
      <c r="BX20" s="2">
        <f t="shared" ca="1" si="20"/>
        <v>72</v>
      </c>
      <c r="BY20" s="32">
        <f t="shared" si="25"/>
        <v>5</v>
      </c>
      <c r="BZ20" s="39">
        <f t="shared" si="26"/>
        <v>3000</v>
      </c>
      <c r="CA20" s="28">
        <v>4</v>
      </c>
      <c r="CB20" s="28">
        <v>4</v>
      </c>
      <c r="CC20" s="28">
        <v>2</v>
      </c>
      <c r="CD20" s="28">
        <v>1</v>
      </c>
      <c r="CE20" s="34">
        <v>0.3</v>
      </c>
      <c r="CF20" s="31">
        <f t="shared" si="27"/>
        <v>3</v>
      </c>
      <c r="CG20" s="31">
        <f t="shared" si="28"/>
        <v>3</v>
      </c>
      <c r="CH20" s="31">
        <f t="shared" si="29"/>
        <v>2</v>
      </c>
      <c r="CI20" s="31">
        <f t="shared" si="30"/>
        <v>1</v>
      </c>
    </row>
    <row r="21" spans="1:87" ht="18" customHeight="1" x14ac:dyDescent="0.2">
      <c r="A21" s="2">
        <f t="shared" si="21"/>
        <v>5.7</v>
      </c>
      <c r="B21" s="8" t="str">
        <f t="shared" si="22"/>
        <v>g</v>
      </c>
      <c r="C21" s="9" t="str">
        <f t="shared" si="23"/>
        <v>/</v>
      </c>
      <c r="D21" s="10" t="str">
        <f t="shared" si="16"/>
        <v>L</v>
      </c>
      <c r="E21" s="11" t="s">
        <v>2</v>
      </c>
      <c r="F21" s="60"/>
      <c r="G21" s="43" t="str">
        <f t="shared" si="7"/>
        <v>F</v>
      </c>
      <c r="H21" s="8" t="str">
        <f t="shared" si="24"/>
        <v>mg</v>
      </c>
      <c r="I21" s="9" t="str">
        <f t="shared" si="17"/>
        <v>/</v>
      </c>
      <c r="J21" s="10" t="str">
        <f t="shared" si="0"/>
        <v>L</v>
      </c>
      <c r="K21" s="29" t="str">
        <f t="shared" si="8"/>
        <v/>
      </c>
      <c r="L21" s="69"/>
      <c r="M21" s="70">
        <f t="shared" si="9"/>
        <v>0</v>
      </c>
      <c r="N21" s="71"/>
      <c r="O21" s="71"/>
      <c r="P21" s="71"/>
      <c r="Q21" s="71"/>
      <c r="R21" s="71"/>
      <c r="S21" s="71"/>
      <c r="BT21" s="79">
        <f t="shared" ca="1" si="18"/>
        <v>3</v>
      </c>
      <c r="BU21" s="79">
        <f t="shared" ca="1" si="19"/>
        <v>1</v>
      </c>
      <c r="BV21" s="79">
        <f t="shared" ca="1" si="3"/>
        <v>1</v>
      </c>
      <c r="BW21" s="79">
        <f t="shared" ca="1" si="4"/>
        <v>1</v>
      </c>
      <c r="BX21" s="2">
        <f t="shared" ca="1" si="20"/>
        <v>7.1</v>
      </c>
      <c r="BY21" s="32">
        <f t="shared" si="25"/>
        <v>0.5</v>
      </c>
      <c r="BZ21" s="39">
        <f t="shared" si="26"/>
        <v>5700</v>
      </c>
      <c r="CA21" s="28">
        <v>1</v>
      </c>
      <c r="CB21" s="28">
        <v>1</v>
      </c>
      <c r="CC21" s="28">
        <v>2</v>
      </c>
      <c r="CD21" s="28">
        <v>1</v>
      </c>
      <c r="CE21" s="34">
        <v>5.7</v>
      </c>
      <c r="CF21" s="31">
        <f t="shared" si="27"/>
        <v>1</v>
      </c>
      <c r="CG21" s="31">
        <f t="shared" si="28"/>
        <v>1</v>
      </c>
      <c r="CH21" s="31">
        <f t="shared" si="29"/>
        <v>2</v>
      </c>
      <c r="CI21" s="31">
        <f t="shared" si="30"/>
        <v>1</v>
      </c>
    </row>
    <row r="22" spans="1:87" ht="18" customHeight="1" x14ac:dyDescent="0.2">
      <c r="A22" s="2">
        <f t="shared" si="21"/>
        <v>7.6</v>
      </c>
      <c r="B22" s="8" t="str">
        <f t="shared" si="22"/>
        <v>µg</v>
      </c>
      <c r="C22" s="9" t="str">
        <f t="shared" si="23"/>
        <v>/</v>
      </c>
      <c r="D22" s="10" t="str">
        <f t="shared" si="16"/>
        <v>µL</v>
      </c>
      <c r="E22" s="11" t="s">
        <v>2</v>
      </c>
      <c r="F22" s="60"/>
      <c r="G22" s="43" t="str">
        <f t="shared" si="7"/>
        <v>F</v>
      </c>
      <c r="H22" s="8" t="str">
        <f t="shared" si="24"/>
        <v>µg</v>
      </c>
      <c r="I22" s="9" t="str">
        <f t="shared" si="17"/>
        <v>/</v>
      </c>
      <c r="J22" s="10" t="str">
        <f t="shared" si="0"/>
        <v>L</v>
      </c>
      <c r="K22" s="29" t="str">
        <f t="shared" si="8"/>
        <v/>
      </c>
      <c r="L22" s="69"/>
      <c r="M22" s="70">
        <f t="shared" si="9"/>
        <v>0</v>
      </c>
      <c r="N22" s="71"/>
      <c r="O22" s="71"/>
      <c r="P22" s="71"/>
      <c r="Q22" s="71"/>
      <c r="R22" s="71"/>
      <c r="S22" s="71"/>
      <c r="BT22" s="79">
        <f t="shared" ca="1" si="18"/>
        <v>3</v>
      </c>
      <c r="BU22" s="79">
        <f t="shared" ca="1" si="19"/>
        <v>2</v>
      </c>
      <c r="BV22" s="79">
        <f t="shared" ca="1" si="3"/>
        <v>3</v>
      </c>
      <c r="BW22" s="79">
        <f t="shared" ca="1" si="4"/>
        <v>1</v>
      </c>
      <c r="BX22" s="2">
        <f t="shared" ca="1" si="20"/>
        <v>0.28000000000000003</v>
      </c>
      <c r="BY22" s="32">
        <f t="shared" si="25"/>
        <v>0.33333333333333331</v>
      </c>
      <c r="BZ22" s="39">
        <f t="shared" si="26"/>
        <v>7600000</v>
      </c>
      <c r="CA22" s="28">
        <v>3</v>
      </c>
      <c r="CB22" s="28">
        <v>3</v>
      </c>
      <c r="CC22" s="28">
        <v>3</v>
      </c>
      <c r="CD22" s="28">
        <v>0</v>
      </c>
      <c r="CE22" s="34">
        <v>7.6</v>
      </c>
      <c r="CF22" s="31">
        <f t="shared" si="27"/>
        <v>3</v>
      </c>
      <c r="CG22" s="31">
        <f t="shared" si="28"/>
        <v>3</v>
      </c>
      <c r="CH22" s="31">
        <f t="shared" si="29"/>
        <v>3</v>
      </c>
      <c r="CI22" s="31">
        <f t="shared" si="30"/>
        <v>1</v>
      </c>
    </row>
    <row r="23" spans="1:87" ht="18" customHeight="1" x14ac:dyDescent="0.2">
      <c r="A23" s="2">
        <f t="shared" si="21"/>
        <v>5.3</v>
      </c>
      <c r="B23" s="8" t="str">
        <f t="shared" si="22"/>
        <v>%</v>
      </c>
      <c r="C23" s="9" t="str">
        <f t="shared" si="23"/>
        <v/>
      </c>
      <c r="D23" s="10" t="str">
        <f t="shared" si="16"/>
        <v/>
      </c>
      <c r="E23" s="11" t="s">
        <v>2</v>
      </c>
      <c r="F23" s="60"/>
      <c r="G23" s="43" t="str">
        <f t="shared" si="7"/>
        <v>F</v>
      </c>
      <c r="H23" s="8" t="str">
        <f t="shared" si="24"/>
        <v>µg</v>
      </c>
      <c r="I23" s="9" t="str">
        <f t="shared" si="17"/>
        <v>/</v>
      </c>
      <c r="J23" s="10" t="str">
        <f t="shared" si="0"/>
        <v>mL</v>
      </c>
      <c r="K23" s="29" t="str">
        <f t="shared" si="8"/>
        <v/>
      </c>
      <c r="L23" s="69"/>
      <c r="M23" s="70">
        <f t="shared" si="9"/>
        <v>0</v>
      </c>
      <c r="N23" s="71"/>
      <c r="O23" s="71"/>
      <c r="P23" s="71"/>
      <c r="Q23" s="71"/>
      <c r="R23" s="71"/>
      <c r="S23" s="71"/>
      <c r="BT23" s="79">
        <f t="shared" ca="1" si="18"/>
        <v>4</v>
      </c>
      <c r="BU23" s="79">
        <f t="shared" ca="1" si="19"/>
        <v>4</v>
      </c>
      <c r="BV23" s="79">
        <f t="shared" ca="1" si="3"/>
        <v>2</v>
      </c>
      <c r="BW23" s="79">
        <f t="shared" ca="1" si="4"/>
        <v>1</v>
      </c>
      <c r="BX23" s="2">
        <f t="shared" ca="1" si="20"/>
        <v>22</v>
      </c>
      <c r="BY23" s="32">
        <f t="shared" si="25"/>
        <v>6.666666666666667</v>
      </c>
      <c r="BZ23" s="39">
        <f t="shared" si="26"/>
        <v>53000</v>
      </c>
      <c r="CA23" s="28">
        <v>4</v>
      </c>
      <c r="CB23" s="28">
        <v>4</v>
      </c>
      <c r="CC23" s="28">
        <v>3</v>
      </c>
      <c r="CD23" s="28">
        <v>2</v>
      </c>
      <c r="CE23" s="34">
        <v>5.3</v>
      </c>
      <c r="CF23" s="31">
        <f t="shared" si="27"/>
        <v>3</v>
      </c>
      <c r="CG23" s="31">
        <f t="shared" si="28"/>
        <v>3</v>
      </c>
      <c r="CH23" s="31">
        <f t="shared" si="29"/>
        <v>3</v>
      </c>
      <c r="CI23" s="31">
        <f t="shared" si="30"/>
        <v>2</v>
      </c>
    </row>
    <row r="24" spans="1:87" ht="18" customHeight="1" x14ac:dyDescent="0.2">
      <c r="A24" s="2">
        <f t="shared" si="21"/>
        <v>93</v>
      </c>
      <c r="B24" s="8" t="str">
        <f t="shared" si="22"/>
        <v>g</v>
      </c>
      <c r="C24" s="9" t="str">
        <f t="shared" si="23"/>
        <v>/</v>
      </c>
      <c r="D24" s="10" t="str">
        <f t="shared" si="16"/>
        <v>L</v>
      </c>
      <c r="E24" s="11" t="s">
        <v>2</v>
      </c>
      <c r="F24" s="60"/>
      <c r="G24" s="43" t="str">
        <f t="shared" si="7"/>
        <v>F</v>
      </c>
      <c r="H24" s="8" t="str">
        <f>IF(CC24=1,"g",IF(CC24=2,"mg",IF(CC24=3,"µg","%")))</f>
        <v>mg</v>
      </c>
      <c r="I24" s="9" t="str">
        <f t="shared" si="17"/>
        <v>/</v>
      </c>
      <c r="J24" s="10" t="str">
        <f t="shared" ref="J24:J33" si="31">IF(CC24=4,"", IF(CD24=1,"L",IF(CD24=2,"mL",IF(CD24=3,"µL","L"))))</f>
        <v>mL</v>
      </c>
      <c r="K24" s="29" t="str">
        <f t="shared" si="8"/>
        <v/>
      </c>
      <c r="L24" s="69"/>
      <c r="M24" s="70">
        <f t="shared" si="9"/>
        <v>0</v>
      </c>
      <c r="N24" s="71"/>
      <c r="O24" s="71"/>
      <c r="P24" s="71"/>
      <c r="Q24" s="71"/>
      <c r="R24" s="71"/>
      <c r="S24" s="71"/>
      <c r="BT24" s="79">
        <f t="shared" ref="BT24:BT33" ca="1" si="32">RANDBETWEEN(1,3)</f>
        <v>1</v>
      </c>
      <c r="BU24" s="79">
        <f t="shared" ca="1" si="19"/>
        <v>1</v>
      </c>
      <c r="BV24" s="79">
        <f t="shared" ref="BV24:BV33" ca="1" si="33">IF(BT24=1,RANDBETWEEN(2,4),RANDBETWEEN(1,4))</f>
        <v>2</v>
      </c>
      <c r="BW24" s="79">
        <f t="shared" ca="1" si="4"/>
        <v>2</v>
      </c>
      <c r="BX24" s="2">
        <f t="shared" ca="1" si="20"/>
        <v>35</v>
      </c>
      <c r="BY24" s="32">
        <f t="shared" si="25"/>
        <v>1</v>
      </c>
      <c r="BZ24" s="39">
        <f>IF(BY24=3,A24/1000000,IF(OR(BY24=2,BY24=1.5),A24/1000,IF(OR(BY24=2/3,BY24=0.5),A24*1000,IF(OR(BY24=1,BY24=4/3,BY24=0.75),A24,IF(BY24=300,A24/10000000,IF(OR(BY24=150,BY24=200),A24/10000,IF(BY24=100,A24/10,A24*1000000)))))))</f>
        <v>93</v>
      </c>
      <c r="CA24" s="28">
        <v>1</v>
      </c>
      <c r="CB24" s="28">
        <v>1</v>
      </c>
      <c r="CC24" s="28">
        <v>2</v>
      </c>
      <c r="CD24" s="28">
        <v>2</v>
      </c>
      <c r="CE24" s="34">
        <v>93</v>
      </c>
      <c r="CF24" s="31">
        <f t="shared" si="27"/>
        <v>1</v>
      </c>
      <c r="CG24" s="31">
        <f t="shared" si="28"/>
        <v>1</v>
      </c>
      <c r="CH24" s="31">
        <f t="shared" si="29"/>
        <v>2</v>
      </c>
      <c r="CI24" s="31">
        <f t="shared" si="30"/>
        <v>2</v>
      </c>
    </row>
    <row r="25" spans="1:87" ht="18" customHeight="1" x14ac:dyDescent="0.2">
      <c r="A25" s="2">
        <f t="shared" ref="A25:A33" si="34">CE25</f>
        <v>8</v>
      </c>
      <c r="B25" s="8" t="str">
        <f t="shared" ref="B25:B33" si="35">IF(CA25=1,"g",IF(CA25=2,"mg",IF(CA25=3,"µg","%")))</f>
        <v>mg</v>
      </c>
      <c r="C25" s="9" t="str">
        <f t="shared" ref="C25:C33" si="36">IF(CA25=4,"","/")</f>
        <v>/</v>
      </c>
      <c r="D25" s="10" t="str">
        <f t="shared" si="16"/>
        <v>L</v>
      </c>
      <c r="E25" s="11" t="s">
        <v>2</v>
      </c>
      <c r="F25" s="60"/>
      <c r="G25" s="43" t="str">
        <f t="shared" si="7"/>
        <v>F</v>
      </c>
      <c r="H25" s="8" t="str">
        <f t="shared" ref="H25:H33" si="37">IF(CC25=1,"g",IF(CC25=2,"mg",IF(CC25=3,"µg","%")))</f>
        <v>µg</v>
      </c>
      <c r="I25" s="9" t="str">
        <f t="shared" si="17"/>
        <v>/</v>
      </c>
      <c r="J25" s="10" t="str">
        <f t="shared" si="31"/>
        <v>mL</v>
      </c>
      <c r="K25" s="29" t="str">
        <f t="shared" si="8"/>
        <v/>
      </c>
      <c r="L25" s="69"/>
      <c r="M25" s="70">
        <f t="shared" si="9"/>
        <v>0</v>
      </c>
      <c r="N25" s="71"/>
      <c r="O25" s="71"/>
      <c r="P25" s="71"/>
      <c r="Q25" s="71"/>
      <c r="R25" s="71"/>
      <c r="S25" s="71"/>
      <c r="BT25" s="79">
        <f t="shared" ca="1" si="32"/>
        <v>1</v>
      </c>
      <c r="BU25" s="79">
        <f t="shared" ca="1" si="19"/>
        <v>1</v>
      </c>
      <c r="BV25" s="79">
        <f t="shared" ca="1" si="33"/>
        <v>2</v>
      </c>
      <c r="BW25" s="79">
        <f t="shared" ca="1" si="4"/>
        <v>2</v>
      </c>
      <c r="BX25" s="2">
        <f t="shared" ca="1" si="20"/>
        <v>38</v>
      </c>
      <c r="BY25" s="32">
        <f t="shared" ref="BY25:BY33" si="38">IF(CA25=4,10*(CF25/CG25)/(CH25/CI25),IF(CC25=4,100*(CF25/CG25)/(CH25/CI25),(CF25/CG25)/(CH25/CI25)))</f>
        <v>1.3333333333333333</v>
      </c>
      <c r="BZ25" s="39">
        <f t="shared" ref="BZ25:BZ33" si="39">IF(BY25=3,A25/1000000,IF(OR(BY25=2,BY25=1.5),A25/1000,IF(OR(BY25=2/3,BY25=0.5),A25*1000,IF(OR(BY25=1,BY25=4/3,BY25=0.75),A25,IF(BY25=300,A25/10000000,IF(OR(BY25=150,BY25=200),A25/10000,IF(BY25=100,A25/10,A25*1000000)))))))</f>
        <v>8</v>
      </c>
      <c r="CA25" s="28">
        <v>2</v>
      </c>
      <c r="CB25" s="28">
        <v>1</v>
      </c>
      <c r="CC25" s="28">
        <v>3</v>
      </c>
      <c r="CD25" s="28">
        <v>2</v>
      </c>
      <c r="CE25" s="34">
        <v>8</v>
      </c>
      <c r="CF25" s="31">
        <f t="shared" ref="CF25:CF33" si="40">IF(B25="g",1,IF((B25="mg"),2,3))</f>
        <v>2</v>
      </c>
      <c r="CG25" s="31">
        <f t="shared" ref="CG25:CG33" si="41">IF(D25="l",1,IF((D25="ml"),2,3))</f>
        <v>1</v>
      </c>
      <c r="CH25" s="31">
        <f t="shared" ref="CH25:CH33" si="42">IF(H25="g",1,IF((H25="mg"),2,3))</f>
        <v>3</v>
      </c>
      <c r="CI25" s="31">
        <f t="shared" ref="CI25:CI33" si="43">IF(J25="l",1,IF((J25="ml"),2,3))</f>
        <v>2</v>
      </c>
    </row>
    <row r="26" spans="1:87" ht="18" customHeight="1" x14ac:dyDescent="0.2">
      <c r="A26" s="2">
        <f t="shared" si="34"/>
        <v>0.36</v>
      </c>
      <c r="B26" s="8" t="str">
        <f t="shared" si="35"/>
        <v>mg</v>
      </c>
      <c r="C26" s="9" t="str">
        <f t="shared" si="36"/>
        <v>/</v>
      </c>
      <c r="D26" s="10" t="str">
        <f t="shared" si="16"/>
        <v>L</v>
      </c>
      <c r="E26" s="11" t="s">
        <v>2</v>
      </c>
      <c r="F26" s="60"/>
      <c r="G26" s="43" t="str">
        <f t="shared" si="7"/>
        <v>F</v>
      </c>
      <c r="H26" s="8" t="str">
        <f t="shared" si="37"/>
        <v>%</v>
      </c>
      <c r="I26" s="9" t="str">
        <f t="shared" si="17"/>
        <v/>
      </c>
      <c r="J26" s="10" t="str">
        <f t="shared" si="31"/>
        <v/>
      </c>
      <c r="K26" s="29" t="str">
        <f t="shared" si="8"/>
        <v/>
      </c>
      <c r="L26" s="69"/>
      <c r="M26" s="70">
        <f t="shared" si="9"/>
        <v>0</v>
      </c>
      <c r="N26" s="71"/>
      <c r="O26" s="71"/>
      <c r="P26" s="71"/>
      <c r="Q26" s="71"/>
      <c r="R26" s="71"/>
      <c r="S26" s="71"/>
      <c r="BT26" s="79">
        <f t="shared" ca="1" si="32"/>
        <v>1</v>
      </c>
      <c r="BU26" s="79">
        <f t="shared" ca="1" si="19"/>
        <v>1</v>
      </c>
      <c r="BV26" s="79">
        <f t="shared" ca="1" si="33"/>
        <v>4</v>
      </c>
      <c r="BW26" s="79">
        <f t="shared" ca="1" si="4"/>
        <v>2</v>
      </c>
      <c r="BX26" s="2">
        <f t="shared" ca="1" si="20"/>
        <v>8.6999999999999993</v>
      </c>
      <c r="BY26" s="32">
        <f t="shared" si="38"/>
        <v>200</v>
      </c>
      <c r="BZ26" s="39">
        <f t="shared" si="39"/>
        <v>3.6000000000000001E-5</v>
      </c>
      <c r="CA26" s="28">
        <v>2</v>
      </c>
      <c r="CB26" s="28">
        <v>1</v>
      </c>
      <c r="CC26" s="28">
        <v>4</v>
      </c>
      <c r="CD26" s="28">
        <v>2</v>
      </c>
      <c r="CE26" s="34">
        <v>0.36</v>
      </c>
      <c r="CF26" s="31">
        <f t="shared" si="40"/>
        <v>2</v>
      </c>
      <c r="CG26" s="31">
        <f t="shared" si="41"/>
        <v>1</v>
      </c>
      <c r="CH26" s="31">
        <f t="shared" si="42"/>
        <v>3</v>
      </c>
      <c r="CI26" s="31">
        <f t="shared" si="43"/>
        <v>3</v>
      </c>
    </row>
    <row r="27" spans="1:87" ht="18" customHeight="1" x14ac:dyDescent="0.2">
      <c r="A27" s="2">
        <f t="shared" si="34"/>
        <v>73</v>
      </c>
      <c r="B27" s="8" t="str">
        <f t="shared" si="35"/>
        <v>µg</v>
      </c>
      <c r="C27" s="9" t="str">
        <f t="shared" si="36"/>
        <v>/</v>
      </c>
      <c r="D27" s="10" t="str">
        <f t="shared" si="16"/>
        <v>µL</v>
      </c>
      <c r="E27" s="11" t="s">
        <v>2</v>
      </c>
      <c r="F27" s="60"/>
      <c r="G27" s="43" t="str">
        <f t="shared" si="7"/>
        <v>F</v>
      </c>
      <c r="H27" s="8" t="str">
        <f t="shared" si="37"/>
        <v>µg</v>
      </c>
      <c r="I27" s="9" t="str">
        <f t="shared" si="17"/>
        <v>/</v>
      </c>
      <c r="J27" s="10" t="str">
        <f t="shared" si="31"/>
        <v>L</v>
      </c>
      <c r="K27" s="29" t="str">
        <f t="shared" si="8"/>
        <v/>
      </c>
      <c r="L27" s="69"/>
      <c r="M27" s="70">
        <f t="shared" si="9"/>
        <v>0</v>
      </c>
      <c r="N27" s="71"/>
      <c r="O27" s="71"/>
      <c r="P27" s="71"/>
      <c r="Q27" s="71"/>
      <c r="R27" s="71"/>
      <c r="S27" s="71"/>
      <c r="BT27" s="79">
        <f t="shared" ca="1" si="32"/>
        <v>3</v>
      </c>
      <c r="BU27" s="79">
        <f t="shared" ca="1" si="19"/>
        <v>3</v>
      </c>
      <c r="BV27" s="79">
        <f t="shared" ca="1" si="33"/>
        <v>3</v>
      </c>
      <c r="BW27" s="79">
        <f t="shared" ca="1" si="4"/>
        <v>0</v>
      </c>
      <c r="BX27" s="2">
        <f t="shared" ca="1" si="20"/>
        <v>5.0999999999999996</v>
      </c>
      <c r="BY27" s="32">
        <f t="shared" si="38"/>
        <v>0.33333333333333331</v>
      </c>
      <c r="BZ27" s="39">
        <f t="shared" si="39"/>
        <v>73000000</v>
      </c>
      <c r="CA27" s="28">
        <v>3</v>
      </c>
      <c r="CB27" s="28">
        <v>3</v>
      </c>
      <c r="CC27" s="28">
        <v>3</v>
      </c>
      <c r="CD27" s="28">
        <v>0</v>
      </c>
      <c r="CE27" s="34">
        <v>73</v>
      </c>
      <c r="CF27" s="31">
        <f t="shared" si="40"/>
        <v>3</v>
      </c>
      <c r="CG27" s="31">
        <f t="shared" si="41"/>
        <v>3</v>
      </c>
      <c r="CH27" s="31">
        <f t="shared" si="42"/>
        <v>3</v>
      </c>
      <c r="CI27" s="31">
        <f t="shared" si="43"/>
        <v>1</v>
      </c>
    </row>
    <row r="28" spans="1:87" ht="18" customHeight="1" x14ac:dyDescent="0.2">
      <c r="A28" s="2">
        <f t="shared" si="34"/>
        <v>2</v>
      </c>
      <c r="B28" s="8" t="str">
        <f t="shared" si="35"/>
        <v>mg</v>
      </c>
      <c r="C28" s="9" t="str">
        <f t="shared" si="36"/>
        <v>/</v>
      </c>
      <c r="D28" s="10" t="str">
        <f t="shared" si="16"/>
        <v>mL</v>
      </c>
      <c r="E28" s="11" t="s">
        <v>2</v>
      </c>
      <c r="F28" s="60"/>
      <c r="G28" s="43" t="str">
        <f t="shared" si="7"/>
        <v>F</v>
      </c>
      <c r="H28" s="8" t="str">
        <f t="shared" si="37"/>
        <v>%</v>
      </c>
      <c r="I28" s="9" t="str">
        <f t="shared" si="17"/>
        <v/>
      </c>
      <c r="J28" s="10" t="str">
        <f t="shared" si="31"/>
        <v/>
      </c>
      <c r="K28" s="29" t="str">
        <f t="shared" si="8"/>
        <v/>
      </c>
      <c r="L28" s="69"/>
      <c r="M28" s="70">
        <f t="shared" si="9"/>
        <v>0</v>
      </c>
      <c r="N28" s="71"/>
      <c r="O28" s="71"/>
      <c r="P28" s="71"/>
      <c r="Q28" s="71"/>
      <c r="R28" s="71"/>
      <c r="S28" s="71"/>
      <c r="BT28" s="79">
        <f t="shared" ca="1" si="32"/>
        <v>1</v>
      </c>
      <c r="BU28" s="79">
        <f t="shared" ca="1" si="19"/>
        <v>1</v>
      </c>
      <c r="BV28" s="79">
        <f t="shared" ca="1" si="33"/>
        <v>2</v>
      </c>
      <c r="BW28" s="79">
        <f t="shared" ca="1" si="4"/>
        <v>2</v>
      </c>
      <c r="BX28" s="2">
        <f t="shared" ca="1" si="20"/>
        <v>71</v>
      </c>
      <c r="BY28" s="32">
        <f t="shared" si="38"/>
        <v>100</v>
      </c>
      <c r="BZ28" s="39">
        <f t="shared" si="39"/>
        <v>0.2</v>
      </c>
      <c r="CA28" s="28">
        <v>2</v>
      </c>
      <c r="CB28" s="28">
        <v>2</v>
      </c>
      <c r="CC28" s="28">
        <v>4</v>
      </c>
      <c r="CD28" s="28">
        <v>1</v>
      </c>
      <c r="CE28" s="34">
        <v>2</v>
      </c>
      <c r="CF28" s="31">
        <f t="shared" si="40"/>
        <v>2</v>
      </c>
      <c r="CG28" s="31">
        <f t="shared" si="41"/>
        <v>2</v>
      </c>
      <c r="CH28" s="31">
        <f t="shared" si="42"/>
        <v>3</v>
      </c>
      <c r="CI28" s="31">
        <f t="shared" si="43"/>
        <v>3</v>
      </c>
    </row>
    <row r="29" spans="1:87" ht="18" customHeight="1" x14ac:dyDescent="0.2">
      <c r="A29" s="2">
        <f t="shared" si="34"/>
        <v>7.9</v>
      </c>
      <c r="B29" s="8" t="str">
        <f t="shared" si="35"/>
        <v>g</v>
      </c>
      <c r="C29" s="9" t="str">
        <f t="shared" si="36"/>
        <v>/</v>
      </c>
      <c r="D29" s="10" t="str">
        <f t="shared" si="16"/>
        <v>L</v>
      </c>
      <c r="E29" s="11" t="s">
        <v>2</v>
      </c>
      <c r="F29" s="60"/>
      <c r="G29" s="43" t="str">
        <f t="shared" si="7"/>
        <v>F</v>
      </c>
      <c r="H29" s="8" t="str">
        <f t="shared" si="37"/>
        <v>µg</v>
      </c>
      <c r="I29" s="9" t="str">
        <f t="shared" si="17"/>
        <v>/</v>
      </c>
      <c r="J29" s="10" t="str">
        <f t="shared" si="31"/>
        <v>mL</v>
      </c>
      <c r="K29" s="29" t="str">
        <f t="shared" si="8"/>
        <v/>
      </c>
      <c r="L29" s="69"/>
      <c r="M29" s="70">
        <f t="shared" si="9"/>
        <v>0</v>
      </c>
      <c r="N29" s="71"/>
      <c r="O29" s="71"/>
      <c r="P29" s="71"/>
      <c r="Q29" s="71"/>
      <c r="R29" s="71"/>
      <c r="S29" s="71"/>
      <c r="BT29" s="79">
        <f t="shared" ca="1" si="32"/>
        <v>2</v>
      </c>
      <c r="BU29" s="79">
        <f t="shared" ca="1" si="19"/>
        <v>1</v>
      </c>
      <c r="BV29" s="79">
        <f t="shared" ca="1" si="33"/>
        <v>3</v>
      </c>
      <c r="BW29" s="79">
        <f t="shared" ca="1" si="4"/>
        <v>3</v>
      </c>
      <c r="BX29" s="2">
        <f t="shared" ca="1" si="20"/>
        <v>70</v>
      </c>
      <c r="BY29" s="32">
        <f t="shared" si="38"/>
        <v>0.66666666666666663</v>
      </c>
      <c r="BZ29" s="39">
        <f t="shared" si="39"/>
        <v>7900</v>
      </c>
      <c r="CA29" s="28">
        <v>1</v>
      </c>
      <c r="CB29" s="28">
        <v>1</v>
      </c>
      <c r="CC29" s="28">
        <v>3</v>
      </c>
      <c r="CD29" s="28">
        <v>2</v>
      </c>
      <c r="CE29" s="34">
        <v>7.9</v>
      </c>
      <c r="CF29" s="31">
        <f t="shared" si="40"/>
        <v>1</v>
      </c>
      <c r="CG29" s="31">
        <f t="shared" si="41"/>
        <v>1</v>
      </c>
      <c r="CH29" s="31">
        <f t="shared" si="42"/>
        <v>3</v>
      </c>
      <c r="CI29" s="31">
        <f t="shared" si="43"/>
        <v>2</v>
      </c>
    </row>
    <row r="30" spans="1:87" ht="18" customHeight="1" x14ac:dyDescent="0.2">
      <c r="A30" s="2">
        <f t="shared" si="34"/>
        <v>56</v>
      </c>
      <c r="B30" s="8" t="str">
        <f t="shared" si="35"/>
        <v>mg</v>
      </c>
      <c r="C30" s="9" t="str">
        <f t="shared" si="36"/>
        <v>/</v>
      </c>
      <c r="D30" s="10" t="str">
        <f t="shared" si="16"/>
        <v>L</v>
      </c>
      <c r="E30" s="11" t="s">
        <v>2</v>
      </c>
      <c r="F30" s="60"/>
      <c r="G30" s="43" t="str">
        <f t="shared" si="7"/>
        <v>F</v>
      </c>
      <c r="H30" s="8" t="str">
        <f t="shared" si="37"/>
        <v>mg</v>
      </c>
      <c r="I30" s="9" t="str">
        <f t="shared" si="17"/>
        <v>/</v>
      </c>
      <c r="J30" s="10" t="str">
        <f t="shared" si="31"/>
        <v>mL</v>
      </c>
      <c r="K30" s="29" t="str">
        <f t="shared" si="8"/>
        <v/>
      </c>
      <c r="L30" s="69"/>
      <c r="M30" s="70">
        <f t="shared" si="9"/>
        <v>0</v>
      </c>
      <c r="N30" s="71"/>
      <c r="O30" s="71"/>
      <c r="P30" s="71"/>
      <c r="Q30" s="71"/>
      <c r="R30" s="71"/>
      <c r="S30" s="71"/>
      <c r="BT30" s="79">
        <f t="shared" ca="1" si="32"/>
        <v>2</v>
      </c>
      <c r="BU30" s="79">
        <f t="shared" ca="1" si="19"/>
        <v>1</v>
      </c>
      <c r="BV30" s="79">
        <f t="shared" ca="1" si="33"/>
        <v>1</v>
      </c>
      <c r="BW30" s="79">
        <f t="shared" ca="1" si="4"/>
        <v>1</v>
      </c>
      <c r="BX30" s="2">
        <f t="shared" ca="1" si="20"/>
        <v>56</v>
      </c>
      <c r="BY30" s="32">
        <f t="shared" si="38"/>
        <v>2</v>
      </c>
      <c r="BZ30" s="39">
        <f t="shared" si="39"/>
        <v>5.6000000000000001E-2</v>
      </c>
      <c r="CA30" s="28">
        <v>2</v>
      </c>
      <c r="CB30" s="28">
        <v>1</v>
      </c>
      <c r="CC30" s="28">
        <v>2</v>
      </c>
      <c r="CD30" s="28">
        <v>2</v>
      </c>
      <c r="CE30" s="34">
        <v>56</v>
      </c>
      <c r="CF30" s="31">
        <f t="shared" si="40"/>
        <v>2</v>
      </c>
      <c r="CG30" s="31">
        <f t="shared" si="41"/>
        <v>1</v>
      </c>
      <c r="CH30" s="31">
        <f t="shared" si="42"/>
        <v>2</v>
      </c>
      <c r="CI30" s="31">
        <f t="shared" si="43"/>
        <v>2</v>
      </c>
    </row>
    <row r="31" spans="1:87" ht="18" customHeight="1" x14ac:dyDescent="0.2">
      <c r="A31" s="2">
        <f t="shared" si="34"/>
        <v>85</v>
      </c>
      <c r="B31" s="8" t="str">
        <f t="shared" si="35"/>
        <v>mg</v>
      </c>
      <c r="C31" s="9" t="str">
        <f t="shared" si="36"/>
        <v>/</v>
      </c>
      <c r="D31" s="10" t="str">
        <f t="shared" si="16"/>
        <v>mL</v>
      </c>
      <c r="E31" s="11" t="s">
        <v>2</v>
      </c>
      <c r="F31" s="60"/>
      <c r="G31" s="43" t="str">
        <f t="shared" si="7"/>
        <v>F</v>
      </c>
      <c r="H31" s="8" t="str">
        <f t="shared" si="37"/>
        <v>mg</v>
      </c>
      <c r="I31" s="9" t="str">
        <f t="shared" si="17"/>
        <v>/</v>
      </c>
      <c r="J31" s="10" t="str">
        <f t="shared" si="31"/>
        <v>L</v>
      </c>
      <c r="K31" s="29" t="str">
        <f t="shared" si="8"/>
        <v/>
      </c>
      <c r="L31" s="69"/>
      <c r="M31" s="70">
        <f t="shared" si="9"/>
        <v>0</v>
      </c>
      <c r="N31" s="71"/>
      <c r="O31" s="71"/>
      <c r="P31" s="71"/>
      <c r="Q31" s="71"/>
      <c r="R31" s="71"/>
      <c r="S31" s="71"/>
      <c r="BT31" s="79">
        <f t="shared" ca="1" si="32"/>
        <v>1</v>
      </c>
      <c r="BU31" s="79">
        <f t="shared" ca="1" si="19"/>
        <v>1</v>
      </c>
      <c r="BV31" s="79">
        <f t="shared" ca="1" si="33"/>
        <v>2</v>
      </c>
      <c r="BW31" s="79">
        <f t="shared" ca="1" si="4"/>
        <v>2</v>
      </c>
      <c r="BX31" s="2">
        <f t="shared" ca="1" si="20"/>
        <v>6.3</v>
      </c>
      <c r="BY31" s="32">
        <f t="shared" si="38"/>
        <v>0.5</v>
      </c>
      <c r="BZ31" s="39">
        <f t="shared" si="39"/>
        <v>85000</v>
      </c>
      <c r="CA31" s="28">
        <v>2</v>
      </c>
      <c r="CB31" s="28">
        <v>2</v>
      </c>
      <c r="CC31" s="28">
        <v>2</v>
      </c>
      <c r="CD31" s="28">
        <v>1</v>
      </c>
      <c r="CE31" s="34">
        <v>85</v>
      </c>
      <c r="CF31" s="31">
        <f t="shared" si="40"/>
        <v>2</v>
      </c>
      <c r="CG31" s="31">
        <f t="shared" si="41"/>
        <v>2</v>
      </c>
      <c r="CH31" s="31">
        <f t="shared" si="42"/>
        <v>2</v>
      </c>
      <c r="CI31" s="31">
        <f t="shared" si="43"/>
        <v>1</v>
      </c>
    </row>
    <row r="32" spans="1:87" ht="18" customHeight="1" x14ac:dyDescent="0.2">
      <c r="A32" s="2">
        <f t="shared" si="34"/>
        <v>65</v>
      </c>
      <c r="B32" s="8" t="str">
        <f t="shared" si="35"/>
        <v>g</v>
      </c>
      <c r="C32" s="9" t="str">
        <f t="shared" si="36"/>
        <v>/</v>
      </c>
      <c r="D32" s="10" t="str">
        <f t="shared" si="16"/>
        <v>L</v>
      </c>
      <c r="E32" s="11" t="s">
        <v>2</v>
      </c>
      <c r="F32" s="60"/>
      <c r="G32" s="43" t="str">
        <f t="shared" si="7"/>
        <v>F</v>
      </c>
      <c r="H32" s="8" t="str">
        <f t="shared" si="37"/>
        <v>mg</v>
      </c>
      <c r="I32" s="9" t="str">
        <f t="shared" si="17"/>
        <v>/</v>
      </c>
      <c r="J32" s="10" t="str">
        <f t="shared" si="31"/>
        <v>L</v>
      </c>
      <c r="K32" s="52"/>
      <c r="L32" s="69"/>
      <c r="M32" s="70">
        <f t="shared" si="9"/>
        <v>0</v>
      </c>
      <c r="N32" s="71"/>
      <c r="O32" s="71"/>
      <c r="P32" s="71"/>
      <c r="Q32" s="71"/>
      <c r="R32" s="71"/>
      <c r="S32" s="71"/>
      <c r="BT32" s="79">
        <f t="shared" ca="1" si="32"/>
        <v>3</v>
      </c>
      <c r="BU32" s="79">
        <f t="shared" ca="1" si="19"/>
        <v>1</v>
      </c>
      <c r="BV32" s="79">
        <f t="shared" ca="1" si="33"/>
        <v>2</v>
      </c>
      <c r="BW32" s="79">
        <f t="shared" ca="1" si="4"/>
        <v>1</v>
      </c>
      <c r="BX32" s="2">
        <f t="shared" ca="1" si="20"/>
        <v>45</v>
      </c>
      <c r="BY32" s="32">
        <f t="shared" si="38"/>
        <v>0.5</v>
      </c>
      <c r="BZ32" s="39">
        <f t="shared" si="39"/>
        <v>65000</v>
      </c>
      <c r="CA32" s="28">
        <v>1</v>
      </c>
      <c r="CB32" s="28">
        <v>1</v>
      </c>
      <c r="CC32" s="28">
        <v>2</v>
      </c>
      <c r="CD32" s="28">
        <v>1</v>
      </c>
      <c r="CE32" s="34">
        <v>65</v>
      </c>
      <c r="CF32" s="31">
        <f t="shared" si="40"/>
        <v>1</v>
      </c>
      <c r="CG32" s="31">
        <f t="shared" si="41"/>
        <v>1</v>
      </c>
      <c r="CH32" s="31">
        <f t="shared" si="42"/>
        <v>2</v>
      </c>
      <c r="CI32" s="31">
        <f t="shared" si="43"/>
        <v>1</v>
      </c>
    </row>
    <row r="33" spans="1:87" ht="18" customHeight="1" x14ac:dyDescent="0.2">
      <c r="A33" s="2">
        <f t="shared" si="34"/>
        <v>0.89</v>
      </c>
      <c r="B33" s="8" t="str">
        <f t="shared" si="35"/>
        <v>µg</v>
      </c>
      <c r="C33" s="9" t="str">
        <f t="shared" si="36"/>
        <v>/</v>
      </c>
      <c r="D33" s="10" t="str">
        <f t="shared" si="16"/>
        <v>L</v>
      </c>
      <c r="E33" s="11" t="s">
        <v>2</v>
      </c>
      <c r="F33" s="60"/>
      <c r="G33" s="43" t="str">
        <f t="shared" si="7"/>
        <v>F</v>
      </c>
      <c r="H33" s="8" t="str">
        <f t="shared" si="37"/>
        <v>mg</v>
      </c>
      <c r="I33" s="9" t="str">
        <f t="shared" si="17"/>
        <v>/</v>
      </c>
      <c r="J33" s="10" t="str">
        <f t="shared" si="31"/>
        <v>mL</v>
      </c>
      <c r="K33" s="72" t="str">
        <f>P2</f>
        <v>KSKA18</v>
      </c>
      <c r="L33" s="69"/>
      <c r="M33" s="70">
        <f t="shared" si="9"/>
        <v>0</v>
      </c>
      <c r="N33" s="71"/>
      <c r="O33" s="71"/>
      <c r="P33" s="71"/>
      <c r="Q33" s="71"/>
      <c r="R33" s="71"/>
      <c r="S33" s="71"/>
      <c r="BT33" s="79">
        <f t="shared" ca="1" si="32"/>
        <v>1</v>
      </c>
      <c r="BU33" s="79">
        <f t="shared" ca="1" si="19"/>
        <v>1</v>
      </c>
      <c r="BV33" s="79">
        <f t="shared" ca="1" si="33"/>
        <v>3</v>
      </c>
      <c r="BW33" s="79">
        <f t="shared" ca="1" si="4"/>
        <v>2</v>
      </c>
      <c r="BX33" s="2">
        <f t="shared" ca="1" si="20"/>
        <v>69</v>
      </c>
      <c r="BY33" s="32">
        <f t="shared" si="38"/>
        <v>3</v>
      </c>
      <c r="BZ33" s="39">
        <f t="shared" si="39"/>
        <v>8.9000000000000006E-7</v>
      </c>
      <c r="CA33" s="28">
        <v>3</v>
      </c>
      <c r="CB33" s="28">
        <v>1</v>
      </c>
      <c r="CC33" s="28">
        <v>2</v>
      </c>
      <c r="CD33" s="28">
        <v>2</v>
      </c>
      <c r="CE33" s="34">
        <v>0.89</v>
      </c>
      <c r="CF33" s="31">
        <f t="shared" si="40"/>
        <v>3</v>
      </c>
      <c r="CG33" s="31">
        <f t="shared" si="41"/>
        <v>1</v>
      </c>
      <c r="CH33" s="31">
        <f t="shared" si="42"/>
        <v>2</v>
      </c>
      <c r="CI33" s="31">
        <f t="shared" si="43"/>
        <v>2</v>
      </c>
    </row>
    <row r="34" spans="1:87" ht="18" customHeight="1" x14ac:dyDescent="0.2">
      <c r="F34" s="40"/>
      <c r="L34" s="69"/>
      <c r="M34" s="70">
        <f>SUM(M4:M33)</f>
        <v>0</v>
      </c>
      <c r="N34" s="71"/>
      <c r="O34" s="71"/>
      <c r="P34" s="71"/>
      <c r="Q34" s="71"/>
      <c r="R34" s="71"/>
      <c r="S34" s="71"/>
      <c r="BT34" s="1"/>
      <c r="BU34" s="1"/>
      <c r="BV34" s="1"/>
      <c r="BW34" s="1"/>
      <c r="BX34" s="1"/>
    </row>
    <row r="35" spans="1:87" ht="18" customHeight="1" x14ac:dyDescent="0.2">
      <c r="A35" s="68" t="s">
        <v>17</v>
      </c>
      <c r="L35" s="69"/>
      <c r="M35" s="71"/>
      <c r="N35" s="71"/>
      <c r="O35" s="71"/>
      <c r="P35" s="71"/>
      <c r="Q35" s="71"/>
      <c r="R35" s="71"/>
      <c r="S35" s="71"/>
      <c r="BT35" s="1"/>
      <c r="BU35" s="1"/>
      <c r="BV35" s="1"/>
      <c r="BW35" s="1"/>
      <c r="BX35" s="1"/>
    </row>
    <row r="36" spans="1:87" ht="18" customHeight="1" x14ac:dyDescent="0.2">
      <c r="L36" s="69"/>
      <c r="M36" s="71"/>
      <c r="N36" s="71"/>
      <c r="O36" s="71"/>
      <c r="P36" s="71"/>
      <c r="Q36" s="71"/>
      <c r="R36" s="71"/>
      <c r="S36" s="71"/>
      <c r="BT36" s="1"/>
      <c r="BU36" s="1"/>
      <c r="BV36" s="1"/>
      <c r="BW36" s="1"/>
      <c r="BX36" s="1"/>
    </row>
    <row r="37" spans="1:87" ht="18" customHeight="1" x14ac:dyDescent="0.2">
      <c r="BT37" s="1"/>
      <c r="BU37" s="1"/>
      <c r="BV37" s="1"/>
      <c r="BW37" s="1"/>
      <c r="BX37" s="1"/>
    </row>
    <row r="38" spans="1:87" ht="18" customHeight="1" x14ac:dyDescent="0.2">
      <c r="BT38" s="1"/>
      <c r="BU38" s="1"/>
      <c r="BV38" s="1"/>
      <c r="BW38" s="1"/>
      <c r="BX38" s="1"/>
    </row>
    <row r="39" spans="1:87" ht="18" customHeight="1" x14ac:dyDescent="0.2">
      <c r="BT39" s="1"/>
      <c r="BU39" s="1"/>
      <c r="BV39" s="1"/>
      <c r="BW39" s="1"/>
      <c r="BX39" s="1"/>
    </row>
    <row r="40" spans="1:87" ht="18" customHeight="1" x14ac:dyDescent="0.2">
      <c r="BT40" s="1"/>
      <c r="BU40" s="1"/>
      <c r="BV40" s="1"/>
      <c r="BW40" s="1"/>
      <c r="BX40" s="1"/>
    </row>
    <row r="41" spans="1:87" ht="18" customHeight="1" x14ac:dyDescent="0.2">
      <c r="BT41" s="1"/>
      <c r="BU41" s="1"/>
      <c r="BV41" s="1"/>
      <c r="BW41" s="1"/>
      <c r="BX41" s="1"/>
    </row>
    <row r="42" spans="1:87" ht="18" customHeight="1" x14ac:dyDescent="0.2">
      <c r="BT42" s="1"/>
      <c r="BU42" s="1"/>
      <c r="BV42" s="1"/>
      <c r="BW42" s="1"/>
      <c r="BX42" s="1"/>
    </row>
    <row r="43" spans="1:87" ht="18" customHeight="1" x14ac:dyDescent="0.2">
      <c r="BT43" s="1"/>
      <c r="BU43" s="1"/>
      <c r="BV43" s="1"/>
      <c r="BW43" s="1"/>
      <c r="BX43" s="1"/>
    </row>
  </sheetData>
  <sheetProtection formatCells="0" selectLockedCells="1"/>
  <mergeCells count="17">
    <mergeCell ref="CI2:CI3"/>
    <mergeCell ref="CA2:CA3"/>
    <mergeCell ref="CE2:CE3"/>
    <mergeCell ref="CD2:CD3"/>
    <mergeCell ref="CC2:CC3"/>
    <mergeCell ref="CB2:CB3"/>
    <mergeCell ref="CG2:CG3"/>
    <mergeCell ref="BX2:BX3"/>
    <mergeCell ref="BY2:BY3"/>
    <mergeCell ref="BZ2:BZ3"/>
    <mergeCell ref="CF2:CF3"/>
    <mergeCell ref="CH2:CH3"/>
    <mergeCell ref="BV2:BV3"/>
    <mergeCell ref="A1:F2"/>
    <mergeCell ref="BT2:BT3"/>
    <mergeCell ref="BU2:BU3"/>
    <mergeCell ref="BW2:BW3"/>
  </mergeCells>
  <phoneticPr fontId="0" type="noConversion"/>
  <conditionalFormatting sqref="F4:F33">
    <cfRule type="expression" dxfId="12" priority="17" stopIfTrue="1">
      <formula>$M$34=40</formula>
    </cfRule>
  </conditionalFormatting>
  <conditionalFormatting sqref="G4:G33">
    <cfRule type="expression" dxfId="11" priority="19" stopIfTrue="1">
      <formula>$M$34=40</formula>
    </cfRule>
    <cfRule type="expression" dxfId="10" priority="20" stopIfTrue="1">
      <formula>AND($M$34&lt;40,G4="V")</formula>
    </cfRule>
    <cfRule type="expression" dxfId="9" priority="21" stopIfTrue="1">
      <formula>AND($M$34&lt;40,G4="F")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CN528"/>
  <sheetViews>
    <sheetView tabSelected="1" zoomScale="55" zoomScaleNormal="55" workbookViewId="0">
      <selection activeCell="G2" sqref="G2"/>
    </sheetView>
  </sheetViews>
  <sheetFormatPr baseColWidth="10" defaultColWidth="12.7109375" defaultRowHeight="20.100000000000001" customHeight="1" x14ac:dyDescent="0.2"/>
  <cols>
    <col min="1" max="1" width="10.5703125" style="24" customWidth="1"/>
    <col min="2" max="2" width="4.7109375" style="13" customWidth="1"/>
    <col min="3" max="3" width="8.7109375" style="25" customWidth="1"/>
    <col min="4" max="4" width="8.140625" style="25" customWidth="1"/>
    <col min="5" max="5" width="1.7109375" style="13" customWidth="1"/>
    <col min="6" max="6" width="5" style="19" customWidth="1"/>
    <col min="7" max="7" width="9.140625" style="27" customWidth="1"/>
    <col min="8" max="8" width="4.7109375" style="19" customWidth="1"/>
    <col min="9" max="9" width="3.7109375" style="20" customWidth="1"/>
    <col min="10" max="10" width="1.7109375" style="20" customWidth="1"/>
    <col min="11" max="11" width="7.28515625" style="20" customWidth="1"/>
    <col min="12" max="12" width="3.7109375" style="20" customWidth="1"/>
    <col min="13" max="13" width="1.7109375" style="20" hidden="1" customWidth="1"/>
    <col min="14" max="14" width="13.42578125" style="13" customWidth="1"/>
    <col min="15" max="15" width="11.42578125" style="12" customWidth="1"/>
    <col min="16" max="16" width="3.7109375" style="13" customWidth="1"/>
    <col min="17" max="17" width="1.7109375" style="25" hidden="1" customWidth="1"/>
    <col min="18" max="18" width="11.42578125" style="105" customWidth="1"/>
    <col min="19" max="20" width="11.42578125" style="12" customWidth="1"/>
    <col min="21" max="21" width="12.7109375" style="19" customWidth="1"/>
    <col min="22" max="22" width="12.7109375" style="13" customWidth="1"/>
    <col min="23" max="24" width="12.7109375" style="13" hidden="1" customWidth="1"/>
    <col min="25" max="78" width="12.7109375" style="13" customWidth="1"/>
    <col min="79" max="79" width="8.7109375" style="13" customWidth="1"/>
    <col min="80" max="85" width="8.7109375" style="41" customWidth="1"/>
    <col min="86" max="86" width="8.42578125" style="41" customWidth="1"/>
    <col min="87" max="92" width="8.7109375" style="13" customWidth="1"/>
    <col min="93" max="93" width="8.7109375" style="20" customWidth="1"/>
    <col min="94" max="16384" width="12.7109375" style="20"/>
  </cols>
  <sheetData>
    <row r="1" spans="1:92" s="13" customFormat="1" ht="50.1" customHeight="1" x14ac:dyDescent="0.2">
      <c r="A1" s="95" t="s">
        <v>14</v>
      </c>
      <c r="B1" s="92"/>
      <c r="C1" s="96" t="s">
        <v>23</v>
      </c>
      <c r="D1" s="96"/>
      <c r="E1" s="96"/>
      <c r="F1" s="96"/>
      <c r="G1" s="90" t="s">
        <v>3</v>
      </c>
      <c r="H1" s="91"/>
      <c r="I1" s="91"/>
      <c r="J1" s="44"/>
      <c r="K1" s="96" t="s">
        <v>0</v>
      </c>
      <c r="L1" s="96"/>
      <c r="M1" s="96"/>
      <c r="N1" s="90" t="s">
        <v>16</v>
      </c>
      <c r="O1" s="91"/>
      <c r="P1" s="92"/>
      <c r="Q1" s="44"/>
      <c r="R1" s="46"/>
      <c r="S1" s="12"/>
      <c r="CB1" s="41"/>
      <c r="CC1" s="41"/>
      <c r="CD1" s="41"/>
      <c r="CE1" s="41" t="s">
        <v>24</v>
      </c>
      <c r="CF1" s="41"/>
      <c r="CG1" s="41"/>
      <c r="CH1" s="41"/>
    </row>
    <row r="2" spans="1:92" ht="18" customHeight="1" x14ac:dyDescent="0.2">
      <c r="A2" s="14">
        <f t="shared" ref="A2:A29" si="0">CB2</f>
        <v>2</v>
      </c>
      <c r="B2" s="78" t="s">
        <v>18</v>
      </c>
      <c r="C2" s="14">
        <f>CE2</f>
        <v>6.6</v>
      </c>
      <c r="D2" s="15" t="str">
        <f>IF(CF2=1,"g","mg")</f>
        <v>mg</v>
      </c>
      <c r="E2" s="77" t="s">
        <v>1</v>
      </c>
      <c r="F2" s="45" t="str">
        <f t="shared" ref="F2:F29" si="1">IF(CF2=1,"L",IF(CG2=1,"L","mL"))</f>
        <v>mL</v>
      </c>
      <c r="G2" s="61"/>
      <c r="H2" s="16" t="s">
        <v>18</v>
      </c>
      <c r="I2" s="43" t="str">
        <f t="shared" ref="I2:I15" si="2">IF(G2=J2,"V","F")</f>
        <v>F</v>
      </c>
      <c r="J2" s="23">
        <f t="shared" ref="J2:J29" si="3">A2*CH2</f>
        <v>4</v>
      </c>
      <c r="K2" s="97">
        <f>CH2+1</f>
        <v>3</v>
      </c>
      <c r="L2" s="98"/>
      <c r="M2" s="98"/>
      <c r="N2" s="57"/>
      <c r="O2" s="76" t="s">
        <v>21</v>
      </c>
      <c r="P2" s="43" t="str">
        <f>IF(ISERROR(ABS(N2-Q2)/Q2),"F",IF(ABS(N2-Q2)/Q2&gt;0.01,"F","V"))</f>
        <v>F</v>
      </c>
      <c r="Q2" s="17">
        <f>IF(OR(D2="g",AND(D2="mg",F2="ml")),C2/K2*1000,C2/K2)</f>
        <v>2199.9999999999995</v>
      </c>
      <c r="R2" s="103"/>
      <c r="S2" s="18"/>
      <c r="T2" s="18"/>
      <c r="W2" s="13">
        <f>IF(I2="V",1,0)</f>
        <v>0</v>
      </c>
      <c r="X2" s="13">
        <f>IF(P2="V",1,0)</f>
        <v>0</v>
      </c>
      <c r="CB2" s="101">
        <v>2</v>
      </c>
      <c r="CC2" s="102">
        <v>1</v>
      </c>
      <c r="CD2" s="41">
        <v>-1</v>
      </c>
      <c r="CE2" s="41">
        <v>6.6</v>
      </c>
      <c r="CF2" s="41">
        <v>2</v>
      </c>
      <c r="CG2" s="41">
        <v>2</v>
      </c>
      <c r="CH2" s="41">
        <v>2</v>
      </c>
      <c r="CI2" s="13">
        <f ca="1">RANDBETWEEN(1,5)</f>
        <v>3</v>
      </c>
      <c r="CJ2" s="13">
        <f t="shared" ref="CJ2:CJ29" ca="1" si="4">RANDBETWEEN(-1,0)</f>
        <v>0</v>
      </c>
      <c r="CK2" s="13">
        <f ca="1">ROUND(RAND()*10+0.1,1)</f>
        <v>6</v>
      </c>
      <c r="CL2" s="13">
        <f t="shared" ref="CL2:CM15" ca="1" si="5">RANDBETWEEN(1,2)</f>
        <v>2</v>
      </c>
      <c r="CM2" s="13">
        <f t="shared" ca="1" si="5"/>
        <v>1</v>
      </c>
      <c r="CN2" s="13">
        <f t="shared" ref="CN2:CN29" ca="1" si="6">RANDBETWEEN(1,4)</f>
        <v>2</v>
      </c>
    </row>
    <row r="3" spans="1:92" ht="18" customHeight="1" x14ac:dyDescent="0.2">
      <c r="A3" s="14">
        <f t="shared" si="0"/>
        <v>2</v>
      </c>
      <c r="B3" s="78" t="s">
        <v>18</v>
      </c>
      <c r="C3" s="14">
        <f t="shared" ref="C3:C29" si="7">CE3</f>
        <v>1.7</v>
      </c>
      <c r="D3" s="15" t="str">
        <f>IF(CF3=1,"mol","mmol")</f>
        <v>mol</v>
      </c>
      <c r="E3" s="77" t="s">
        <v>1</v>
      </c>
      <c r="F3" s="45" t="str">
        <f t="shared" si="1"/>
        <v>L</v>
      </c>
      <c r="G3" s="61"/>
      <c r="H3" s="16" t="s">
        <v>18</v>
      </c>
      <c r="I3" s="43" t="str">
        <f t="shared" si="2"/>
        <v>F</v>
      </c>
      <c r="J3" s="23">
        <f t="shared" si="3"/>
        <v>4</v>
      </c>
      <c r="K3" s="97">
        <f t="shared" ref="K3:K15" si="8">CH3+1</f>
        <v>3</v>
      </c>
      <c r="L3" s="98"/>
      <c r="M3" s="98"/>
      <c r="N3" s="57"/>
      <c r="O3" s="76" t="s">
        <v>22</v>
      </c>
      <c r="P3" s="43" t="str">
        <f t="shared" ref="P3:P15" si="9">IF(ISERROR(ABS(N3-Q3)/Q3),"F",IF(ABS(N3-Q3)/Q3&gt;0.01,"F","V"))</f>
        <v>F</v>
      </c>
      <c r="Q3" s="17">
        <f>IF(OR(D3="mol",AND(D3="mmol",F3="ml")),C3/K3*1000,C3/K3)</f>
        <v>566.66666666666663</v>
      </c>
      <c r="R3" s="103"/>
      <c r="S3" s="18"/>
      <c r="T3" s="18"/>
      <c r="W3" s="13">
        <f t="shared" ref="W3:W29" si="10">IF(I3="V",1,0)</f>
        <v>0</v>
      </c>
      <c r="X3" s="13">
        <f t="shared" ref="X3:X15" si="11">IF(P3="V",1,0)</f>
        <v>0</v>
      </c>
      <c r="CB3" s="101">
        <v>2</v>
      </c>
      <c r="CC3" s="102">
        <v>2</v>
      </c>
      <c r="CD3" s="41">
        <v>-1</v>
      </c>
      <c r="CE3" s="41">
        <v>1.7</v>
      </c>
      <c r="CF3" s="41">
        <v>1</v>
      </c>
      <c r="CG3" s="41">
        <v>2</v>
      </c>
      <c r="CH3" s="41">
        <v>2</v>
      </c>
      <c r="CI3" s="13">
        <f t="shared" ref="CI3:CI29" ca="1" si="12">RANDBETWEEN(1,5)</f>
        <v>1</v>
      </c>
      <c r="CJ3" s="13">
        <f t="shared" ca="1" si="4"/>
        <v>-1</v>
      </c>
      <c r="CK3" s="13">
        <f t="shared" ref="CK3:CK29" ca="1" si="13">ROUND(RAND()*10+0.1,1)</f>
        <v>3.3</v>
      </c>
      <c r="CL3" s="13">
        <f t="shared" ca="1" si="5"/>
        <v>1</v>
      </c>
      <c r="CM3" s="13">
        <f t="shared" ca="1" si="5"/>
        <v>2</v>
      </c>
      <c r="CN3" s="13">
        <f t="shared" ca="1" si="6"/>
        <v>4</v>
      </c>
    </row>
    <row r="4" spans="1:92" ht="18" customHeight="1" x14ac:dyDescent="0.2">
      <c r="A4" s="21">
        <f t="shared" si="0"/>
        <v>2</v>
      </c>
      <c r="B4" s="78" t="s">
        <v>18</v>
      </c>
      <c r="C4" s="14">
        <f t="shared" si="7"/>
        <v>8.8000000000000007</v>
      </c>
      <c r="D4" s="15" t="str">
        <f>IF(CF4=1,"g","mg")</f>
        <v>g</v>
      </c>
      <c r="E4" s="77" t="s">
        <v>1</v>
      </c>
      <c r="F4" s="45" t="str">
        <f t="shared" si="1"/>
        <v>L</v>
      </c>
      <c r="G4" s="61"/>
      <c r="H4" s="16" t="s">
        <v>18</v>
      </c>
      <c r="I4" s="43" t="str">
        <f t="shared" si="2"/>
        <v>F</v>
      </c>
      <c r="J4" s="23">
        <f t="shared" si="3"/>
        <v>4</v>
      </c>
      <c r="K4" s="97">
        <f t="shared" si="8"/>
        <v>3</v>
      </c>
      <c r="L4" s="98"/>
      <c r="M4" s="98"/>
      <c r="N4" s="57"/>
      <c r="O4" s="76" t="s">
        <v>21</v>
      </c>
      <c r="P4" s="43" t="str">
        <f t="shared" si="9"/>
        <v>F</v>
      </c>
      <c r="Q4" s="17">
        <f>IF(OR(D4="g",AND(D4="mg",F4="ml")),C4/K4*1000,C4/K4)</f>
        <v>2933.3333333333335</v>
      </c>
      <c r="R4" s="103"/>
      <c r="S4" s="18"/>
      <c r="T4" s="18"/>
      <c r="W4" s="13">
        <f t="shared" si="10"/>
        <v>0</v>
      </c>
      <c r="X4" s="13">
        <f t="shared" si="11"/>
        <v>0</v>
      </c>
      <c r="CB4" s="101">
        <v>2</v>
      </c>
      <c r="CC4" s="102">
        <v>2</v>
      </c>
      <c r="CD4" s="41">
        <v>0</v>
      </c>
      <c r="CE4" s="41">
        <v>8.8000000000000007</v>
      </c>
      <c r="CF4" s="41">
        <v>1</v>
      </c>
      <c r="CG4" s="41">
        <v>2</v>
      </c>
      <c r="CH4" s="41">
        <v>2</v>
      </c>
      <c r="CI4" s="13">
        <f t="shared" ca="1" si="12"/>
        <v>1</v>
      </c>
      <c r="CJ4" s="13">
        <f t="shared" ca="1" si="4"/>
        <v>-1</v>
      </c>
      <c r="CK4" s="13">
        <f t="shared" ca="1" si="13"/>
        <v>9.8000000000000007</v>
      </c>
      <c r="CL4" s="13">
        <f t="shared" ca="1" si="5"/>
        <v>2</v>
      </c>
      <c r="CM4" s="13">
        <f t="shared" ca="1" si="5"/>
        <v>1</v>
      </c>
      <c r="CN4" s="13">
        <f t="shared" ca="1" si="6"/>
        <v>4</v>
      </c>
    </row>
    <row r="5" spans="1:92" ht="18" customHeight="1" x14ac:dyDescent="0.2">
      <c r="A5" s="22">
        <f t="shared" si="0"/>
        <v>1</v>
      </c>
      <c r="B5" s="78" t="s">
        <v>18</v>
      </c>
      <c r="C5" s="14">
        <f t="shared" si="7"/>
        <v>8.8000000000000007</v>
      </c>
      <c r="D5" s="15" t="str">
        <f>IF(CF5=1,"mol","mmol")</f>
        <v>mmol</v>
      </c>
      <c r="E5" s="77" t="s">
        <v>1</v>
      </c>
      <c r="F5" s="45" t="str">
        <f t="shared" si="1"/>
        <v>L</v>
      </c>
      <c r="G5" s="61"/>
      <c r="H5" s="16" t="s">
        <v>18</v>
      </c>
      <c r="I5" s="43" t="str">
        <f t="shared" si="2"/>
        <v>F</v>
      </c>
      <c r="J5" s="23">
        <f t="shared" si="3"/>
        <v>1</v>
      </c>
      <c r="K5" s="97">
        <f t="shared" si="8"/>
        <v>2</v>
      </c>
      <c r="L5" s="98"/>
      <c r="M5" s="99"/>
      <c r="N5" s="57"/>
      <c r="O5" s="76" t="s">
        <v>22</v>
      </c>
      <c r="P5" s="43" t="str">
        <f t="shared" si="9"/>
        <v>F</v>
      </c>
      <c r="Q5" s="17">
        <f>IF(OR(D5="mol",AND(D5="mmol",F5="ml")),C5/K5*1000,C5/K5)</f>
        <v>4.4000000000000004</v>
      </c>
      <c r="R5" s="103"/>
      <c r="S5" s="18"/>
      <c r="T5" s="18"/>
      <c r="W5" s="13">
        <f t="shared" si="10"/>
        <v>0</v>
      </c>
      <c r="X5" s="13">
        <f t="shared" si="11"/>
        <v>0</v>
      </c>
      <c r="CB5" s="101">
        <v>1</v>
      </c>
      <c r="CC5" s="102">
        <v>2</v>
      </c>
      <c r="CD5" s="41">
        <v>0</v>
      </c>
      <c r="CE5" s="41">
        <v>8.8000000000000007</v>
      </c>
      <c r="CF5" s="41">
        <v>2</v>
      </c>
      <c r="CG5" s="41">
        <v>1</v>
      </c>
      <c r="CH5" s="41">
        <v>1</v>
      </c>
      <c r="CI5" s="13">
        <f t="shared" ca="1" si="12"/>
        <v>3</v>
      </c>
      <c r="CJ5" s="13">
        <f t="shared" ca="1" si="4"/>
        <v>-1</v>
      </c>
      <c r="CK5" s="13">
        <f t="shared" ca="1" si="13"/>
        <v>3.7</v>
      </c>
      <c r="CL5" s="13">
        <f t="shared" ca="1" si="5"/>
        <v>1</v>
      </c>
      <c r="CM5" s="13">
        <f t="shared" ca="1" si="5"/>
        <v>2</v>
      </c>
      <c r="CN5" s="13">
        <f t="shared" ca="1" si="6"/>
        <v>4</v>
      </c>
    </row>
    <row r="6" spans="1:92" ht="18" customHeight="1" x14ac:dyDescent="0.2">
      <c r="A6" s="14">
        <f t="shared" si="0"/>
        <v>2</v>
      </c>
      <c r="B6" s="78" t="s">
        <v>18</v>
      </c>
      <c r="C6" s="14">
        <f t="shared" si="7"/>
        <v>3.4</v>
      </c>
      <c r="D6" s="15" t="str">
        <f>IF(CF6=1,"mol","mmol")</f>
        <v>mol</v>
      </c>
      <c r="E6" s="77" t="s">
        <v>1</v>
      </c>
      <c r="F6" s="45" t="str">
        <f t="shared" si="1"/>
        <v>L</v>
      </c>
      <c r="G6" s="61"/>
      <c r="H6" s="16" t="s">
        <v>18</v>
      </c>
      <c r="I6" s="43" t="str">
        <f t="shared" si="2"/>
        <v>F</v>
      </c>
      <c r="J6" s="23">
        <f t="shared" si="3"/>
        <v>4</v>
      </c>
      <c r="K6" s="97">
        <f t="shared" si="8"/>
        <v>3</v>
      </c>
      <c r="L6" s="98"/>
      <c r="M6" s="99"/>
      <c r="N6" s="57"/>
      <c r="O6" s="76" t="s">
        <v>22</v>
      </c>
      <c r="P6" s="43" t="str">
        <f t="shared" si="9"/>
        <v>F</v>
      </c>
      <c r="Q6" s="17">
        <f>IF(OR(D6="mol",AND(D6="mmol",F6="ml")),C6/K6*1000,C6/K6)</f>
        <v>1133.3333333333333</v>
      </c>
      <c r="R6" s="103"/>
      <c r="S6" s="18"/>
      <c r="T6" s="18"/>
      <c r="W6" s="13">
        <f t="shared" si="10"/>
        <v>0</v>
      </c>
      <c r="X6" s="13">
        <f t="shared" si="11"/>
        <v>0</v>
      </c>
      <c r="CB6" s="101">
        <v>2</v>
      </c>
      <c r="CC6" s="102">
        <v>2</v>
      </c>
      <c r="CD6" s="41">
        <v>-1</v>
      </c>
      <c r="CE6" s="41">
        <v>3.4</v>
      </c>
      <c r="CF6" s="41">
        <v>1</v>
      </c>
      <c r="CG6" s="41">
        <v>2</v>
      </c>
      <c r="CH6" s="41">
        <v>2</v>
      </c>
      <c r="CI6" s="13">
        <f t="shared" ca="1" si="12"/>
        <v>4</v>
      </c>
      <c r="CJ6" s="13">
        <f t="shared" ca="1" si="4"/>
        <v>0</v>
      </c>
      <c r="CK6" s="13">
        <f t="shared" ca="1" si="13"/>
        <v>6</v>
      </c>
      <c r="CL6" s="13">
        <f t="shared" ca="1" si="5"/>
        <v>1</v>
      </c>
      <c r="CM6" s="13">
        <f t="shared" ca="1" si="5"/>
        <v>1</v>
      </c>
      <c r="CN6" s="13">
        <f t="shared" ca="1" si="6"/>
        <v>2</v>
      </c>
    </row>
    <row r="7" spans="1:92" ht="18" customHeight="1" x14ac:dyDescent="0.2">
      <c r="A7" s="14">
        <f t="shared" si="0"/>
        <v>1</v>
      </c>
      <c r="B7" s="78" t="s">
        <v>18</v>
      </c>
      <c r="C7" s="14">
        <f t="shared" si="7"/>
        <v>6.9</v>
      </c>
      <c r="D7" s="15" t="str">
        <f>IF(CF7=1,"g","mg")</f>
        <v>mg</v>
      </c>
      <c r="E7" s="77" t="s">
        <v>1</v>
      </c>
      <c r="F7" s="45" t="str">
        <f t="shared" si="1"/>
        <v>L</v>
      </c>
      <c r="G7" s="61"/>
      <c r="H7" s="16" t="s">
        <v>18</v>
      </c>
      <c r="I7" s="43" t="str">
        <f t="shared" si="2"/>
        <v>F</v>
      </c>
      <c r="J7" s="23">
        <f t="shared" si="3"/>
        <v>1</v>
      </c>
      <c r="K7" s="97">
        <f t="shared" si="8"/>
        <v>2</v>
      </c>
      <c r="L7" s="98"/>
      <c r="M7" s="99"/>
      <c r="N7" s="57"/>
      <c r="O7" s="76" t="s">
        <v>21</v>
      </c>
      <c r="P7" s="43" t="str">
        <f t="shared" si="9"/>
        <v>F</v>
      </c>
      <c r="Q7" s="17">
        <f>IF(OR(D7="g",AND(D7="mg",F7="ml")),C7/K7*1000,C7/K7)</f>
        <v>3.45</v>
      </c>
      <c r="R7" s="103"/>
      <c r="S7" s="18"/>
      <c r="T7" s="18"/>
      <c r="W7" s="13">
        <f t="shared" si="10"/>
        <v>0</v>
      </c>
      <c r="X7" s="13">
        <f t="shared" si="11"/>
        <v>0</v>
      </c>
      <c r="CB7" s="101">
        <v>1</v>
      </c>
      <c r="CC7" s="102">
        <v>2</v>
      </c>
      <c r="CD7" s="41">
        <v>0</v>
      </c>
      <c r="CE7" s="41">
        <v>6.9</v>
      </c>
      <c r="CF7" s="41">
        <v>2</v>
      </c>
      <c r="CG7" s="41">
        <v>1</v>
      </c>
      <c r="CH7" s="41">
        <v>1</v>
      </c>
      <c r="CI7" s="13">
        <f t="shared" ca="1" si="12"/>
        <v>1</v>
      </c>
      <c r="CJ7" s="13">
        <f t="shared" ca="1" si="4"/>
        <v>0</v>
      </c>
      <c r="CK7" s="13">
        <f t="shared" ca="1" si="13"/>
        <v>7.2</v>
      </c>
      <c r="CL7" s="13">
        <f t="shared" ca="1" si="5"/>
        <v>1</v>
      </c>
      <c r="CM7" s="13">
        <f t="shared" ca="1" si="5"/>
        <v>1</v>
      </c>
      <c r="CN7" s="13">
        <f t="shared" ca="1" si="6"/>
        <v>1</v>
      </c>
    </row>
    <row r="8" spans="1:92" ht="18" customHeight="1" x14ac:dyDescent="0.2">
      <c r="A8" s="14">
        <f t="shared" si="0"/>
        <v>4</v>
      </c>
      <c r="B8" s="78" t="s">
        <v>18</v>
      </c>
      <c r="C8" s="14">
        <f t="shared" si="7"/>
        <v>5.0999999999999996</v>
      </c>
      <c r="D8" s="15" t="str">
        <f>IF(CF8=1,"g","mg")</f>
        <v>g</v>
      </c>
      <c r="E8" s="77" t="s">
        <v>1</v>
      </c>
      <c r="F8" s="45" t="str">
        <f t="shared" si="1"/>
        <v>L</v>
      </c>
      <c r="G8" s="61"/>
      <c r="H8" s="16" t="s">
        <v>18</v>
      </c>
      <c r="I8" s="43" t="str">
        <f t="shared" si="2"/>
        <v>F</v>
      </c>
      <c r="J8" s="23">
        <f t="shared" si="3"/>
        <v>16</v>
      </c>
      <c r="K8" s="97">
        <f t="shared" si="8"/>
        <v>5</v>
      </c>
      <c r="L8" s="98"/>
      <c r="M8" s="99"/>
      <c r="N8" s="57"/>
      <c r="O8" s="76" t="s">
        <v>21</v>
      </c>
      <c r="P8" s="43" t="str">
        <f t="shared" si="9"/>
        <v>F</v>
      </c>
      <c r="Q8" s="17">
        <f>IF(OR(D8="g",AND(D8="mg",F8="ml")),C8/K8*1000,C8/K8)</f>
        <v>1020</v>
      </c>
      <c r="R8" s="103"/>
      <c r="S8" s="18"/>
      <c r="T8" s="18"/>
      <c r="W8" s="13">
        <f t="shared" si="10"/>
        <v>0</v>
      </c>
      <c r="X8" s="13">
        <f t="shared" si="11"/>
        <v>0</v>
      </c>
      <c r="CB8" s="101">
        <v>4</v>
      </c>
      <c r="CC8" s="102">
        <v>2</v>
      </c>
      <c r="CD8" s="41">
        <v>-1</v>
      </c>
      <c r="CE8" s="41">
        <v>5.0999999999999996</v>
      </c>
      <c r="CF8" s="41">
        <v>1</v>
      </c>
      <c r="CG8" s="41">
        <v>1</v>
      </c>
      <c r="CH8" s="41">
        <v>4</v>
      </c>
      <c r="CI8" s="13">
        <f t="shared" ca="1" si="12"/>
        <v>4</v>
      </c>
      <c r="CJ8" s="13">
        <f t="shared" ca="1" si="4"/>
        <v>-1</v>
      </c>
      <c r="CK8" s="13">
        <f t="shared" ca="1" si="13"/>
        <v>8.4</v>
      </c>
      <c r="CL8" s="13">
        <f t="shared" ca="1" si="5"/>
        <v>2</v>
      </c>
      <c r="CM8" s="13">
        <f t="shared" ca="1" si="5"/>
        <v>1</v>
      </c>
      <c r="CN8" s="13">
        <f t="shared" ca="1" si="6"/>
        <v>1</v>
      </c>
    </row>
    <row r="9" spans="1:92" ht="18" customHeight="1" x14ac:dyDescent="0.2">
      <c r="A9" s="14">
        <f t="shared" si="0"/>
        <v>3</v>
      </c>
      <c r="B9" s="78" t="s">
        <v>18</v>
      </c>
      <c r="C9" s="14">
        <f t="shared" si="7"/>
        <v>1.6</v>
      </c>
      <c r="D9" s="15" t="str">
        <f>IF(CF9=1,"g","mg")</f>
        <v>g</v>
      </c>
      <c r="E9" s="77" t="s">
        <v>1</v>
      </c>
      <c r="F9" s="45" t="str">
        <f t="shared" si="1"/>
        <v>L</v>
      </c>
      <c r="G9" s="61"/>
      <c r="H9" s="16" t="s">
        <v>18</v>
      </c>
      <c r="I9" s="43" t="str">
        <f t="shared" si="2"/>
        <v>F</v>
      </c>
      <c r="J9" s="23">
        <f t="shared" si="3"/>
        <v>9</v>
      </c>
      <c r="K9" s="97">
        <f t="shared" si="8"/>
        <v>4</v>
      </c>
      <c r="L9" s="98"/>
      <c r="M9" s="99"/>
      <c r="N9" s="57"/>
      <c r="O9" s="76" t="s">
        <v>21</v>
      </c>
      <c r="P9" s="43" t="str">
        <f t="shared" si="9"/>
        <v>F</v>
      </c>
      <c r="Q9" s="17">
        <f>IF(OR(D9="g",AND(D9="mg",F9="ml")),C9/K9*1000,C9/K9)</f>
        <v>400</v>
      </c>
      <c r="R9" s="103"/>
      <c r="S9" s="18"/>
      <c r="T9" s="18"/>
      <c r="W9" s="13">
        <f t="shared" si="10"/>
        <v>0</v>
      </c>
      <c r="X9" s="13">
        <f t="shared" si="11"/>
        <v>0</v>
      </c>
      <c r="CB9" s="101">
        <v>3</v>
      </c>
      <c r="CC9" s="102">
        <v>5</v>
      </c>
      <c r="CD9" s="41">
        <v>-1</v>
      </c>
      <c r="CE9" s="41">
        <v>1.6</v>
      </c>
      <c r="CF9" s="41">
        <v>1</v>
      </c>
      <c r="CG9" s="41">
        <v>1</v>
      </c>
      <c r="CH9" s="41">
        <v>3</v>
      </c>
      <c r="CI9" s="13">
        <f t="shared" ca="1" si="12"/>
        <v>3</v>
      </c>
      <c r="CJ9" s="13">
        <f t="shared" ca="1" si="4"/>
        <v>0</v>
      </c>
      <c r="CK9" s="13">
        <f t="shared" ca="1" si="13"/>
        <v>9.1</v>
      </c>
      <c r="CL9" s="13">
        <f t="shared" ca="1" si="5"/>
        <v>1</v>
      </c>
      <c r="CM9" s="13">
        <f t="shared" ca="1" si="5"/>
        <v>2</v>
      </c>
      <c r="CN9" s="13">
        <f t="shared" ca="1" si="6"/>
        <v>2</v>
      </c>
    </row>
    <row r="10" spans="1:92" ht="18" customHeight="1" x14ac:dyDescent="0.2">
      <c r="A10" s="14">
        <f t="shared" si="0"/>
        <v>2</v>
      </c>
      <c r="B10" s="78" t="s">
        <v>18</v>
      </c>
      <c r="C10" s="14">
        <f t="shared" si="7"/>
        <v>7.6</v>
      </c>
      <c r="D10" s="15" t="str">
        <f>IF(CF10=1,"mol","mmol")</f>
        <v>mol</v>
      </c>
      <c r="E10" s="77" t="s">
        <v>1</v>
      </c>
      <c r="F10" s="45" t="str">
        <f t="shared" si="1"/>
        <v>L</v>
      </c>
      <c r="G10" s="61"/>
      <c r="H10" s="16" t="s">
        <v>18</v>
      </c>
      <c r="I10" s="43" t="str">
        <f t="shared" si="2"/>
        <v>F</v>
      </c>
      <c r="J10" s="23">
        <f t="shared" si="3"/>
        <v>4</v>
      </c>
      <c r="K10" s="97">
        <f t="shared" si="8"/>
        <v>3</v>
      </c>
      <c r="L10" s="98"/>
      <c r="M10" s="99"/>
      <c r="N10" s="57"/>
      <c r="O10" s="76" t="s">
        <v>22</v>
      </c>
      <c r="P10" s="43" t="str">
        <f t="shared" si="9"/>
        <v>F</v>
      </c>
      <c r="Q10" s="17">
        <f>IF(OR(D10="mol",AND(D10="mmol",F10="ml")),C10/K10*1000,C10/K10)</f>
        <v>2533.333333333333</v>
      </c>
      <c r="R10" s="103"/>
      <c r="S10" s="18"/>
      <c r="T10" s="18"/>
      <c r="W10" s="13">
        <f t="shared" si="10"/>
        <v>0</v>
      </c>
      <c r="X10" s="13">
        <f t="shared" si="11"/>
        <v>0</v>
      </c>
      <c r="CB10" s="101">
        <v>2</v>
      </c>
      <c r="CC10" s="102">
        <v>4</v>
      </c>
      <c r="CD10" s="41">
        <v>0</v>
      </c>
      <c r="CE10" s="41">
        <v>7.6</v>
      </c>
      <c r="CF10" s="41">
        <v>1</v>
      </c>
      <c r="CG10" s="41">
        <v>2</v>
      </c>
      <c r="CH10" s="41">
        <v>2</v>
      </c>
      <c r="CI10" s="13">
        <f t="shared" ca="1" si="12"/>
        <v>5</v>
      </c>
      <c r="CJ10" s="13">
        <f t="shared" ca="1" si="4"/>
        <v>-1</v>
      </c>
      <c r="CK10" s="13">
        <f t="shared" ca="1" si="13"/>
        <v>8.1</v>
      </c>
      <c r="CL10" s="13">
        <f t="shared" ca="1" si="5"/>
        <v>1</v>
      </c>
      <c r="CM10" s="13">
        <f t="shared" ca="1" si="5"/>
        <v>2</v>
      </c>
      <c r="CN10" s="13">
        <f t="shared" ca="1" si="6"/>
        <v>2</v>
      </c>
    </row>
    <row r="11" spans="1:92" ht="18" customHeight="1" x14ac:dyDescent="0.2">
      <c r="A11" s="14">
        <f t="shared" si="0"/>
        <v>3</v>
      </c>
      <c r="B11" s="78" t="s">
        <v>18</v>
      </c>
      <c r="C11" s="14">
        <f t="shared" si="7"/>
        <v>1.1000000000000001</v>
      </c>
      <c r="D11" s="15" t="str">
        <f>IF(CF11=1,"g","mg")</f>
        <v>g</v>
      </c>
      <c r="E11" s="77" t="s">
        <v>1</v>
      </c>
      <c r="F11" s="45" t="str">
        <f t="shared" si="1"/>
        <v>L</v>
      </c>
      <c r="G11" s="61"/>
      <c r="H11" s="16" t="s">
        <v>18</v>
      </c>
      <c r="I11" s="43" t="str">
        <f t="shared" si="2"/>
        <v>F</v>
      </c>
      <c r="J11" s="23">
        <f t="shared" si="3"/>
        <v>9</v>
      </c>
      <c r="K11" s="97">
        <f t="shared" si="8"/>
        <v>4</v>
      </c>
      <c r="L11" s="98"/>
      <c r="M11" s="98"/>
      <c r="N11" s="57"/>
      <c r="O11" s="76" t="s">
        <v>21</v>
      </c>
      <c r="P11" s="43" t="str">
        <f t="shared" si="9"/>
        <v>F</v>
      </c>
      <c r="Q11" s="17">
        <f>IF(OR(D11="g",AND(D11="mg",F11="ml")),C11/K11*1000,C11/K11)</f>
        <v>275</v>
      </c>
      <c r="R11" s="103"/>
      <c r="S11" s="18"/>
      <c r="T11" s="18"/>
      <c r="W11" s="13">
        <f t="shared" si="10"/>
        <v>0</v>
      </c>
      <c r="X11" s="13">
        <f t="shared" si="11"/>
        <v>0</v>
      </c>
      <c r="CB11" s="101">
        <v>3</v>
      </c>
      <c r="CC11" s="102">
        <v>2</v>
      </c>
      <c r="CD11" s="41">
        <v>0</v>
      </c>
      <c r="CE11" s="41">
        <v>1.1000000000000001</v>
      </c>
      <c r="CF11" s="41">
        <v>1</v>
      </c>
      <c r="CG11" s="41">
        <v>1</v>
      </c>
      <c r="CH11" s="41">
        <v>3</v>
      </c>
      <c r="CI11" s="13">
        <f t="shared" ca="1" si="12"/>
        <v>1</v>
      </c>
      <c r="CJ11" s="13">
        <f t="shared" ca="1" si="4"/>
        <v>0</v>
      </c>
      <c r="CK11" s="13">
        <f t="shared" ca="1" si="13"/>
        <v>3</v>
      </c>
      <c r="CL11" s="13">
        <f t="shared" ca="1" si="5"/>
        <v>1</v>
      </c>
      <c r="CM11" s="13">
        <f t="shared" ca="1" si="5"/>
        <v>1</v>
      </c>
      <c r="CN11" s="13">
        <f t="shared" ca="1" si="6"/>
        <v>2</v>
      </c>
    </row>
    <row r="12" spans="1:92" ht="18" customHeight="1" x14ac:dyDescent="0.2">
      <c r="A12" s="14">
        <f t="shared" si="0"/>
        <v>4</v>
      </c>
      <c r="B12" s="78" t="s">
        <v>18</v>
      </c>
      <c r="C12" s="14">
        <f t="shared" si="7"/>
        <v>0.5</v>
      </c>
      <c r="D12" s="15" t="str">
        <f>IF(CF12=1,"mol","mmol")</f>
        <v>mmol</v>
      </c>
      <c r="E12" s="77" t="s">
        <v>1</v>
      </c>
      <c r="F12" s="45" t="str">
        <f t="shared" si="1"/>
        <v>mL</v>
      </c>
      <c r="G12" s="61"/>
      <c r="H12" s="16" t="s">
        <v>18</v>
      </c>
      <c r="I12" s="43" t="str">
        <f t="shared" si="2"/>
        <v>F</v>
      </c>
      <c r="J12" s="23">
        <f t="shared" si="3"/>
        <v>16</v>
      </c>
      <c r="K12" s="97">
        <f t="shared" si="8"/>
        <v>5</v>
      </c>
      <c r="L12" s="98"/>
      <c r="M12" s="98"/>
      <c r="N12" s="57"/>
      <c r="O12" s="76" t="s">
        <v>22</v>
      </c>
      <c r="P12" s="43" t="str">
        <f t="shared" si="9"/>
        <v>F</v>
      </c>
      <c r="Q12" s="17">
        <f>IF(OR(D12="mol",AND(D12="mmol",F12="ml")),C12/K12*1000,C12/K12)</f>
        <v>100</v>
      </c>
      <c r="R12" s="103"/>
      <c r="S12" s="18"/>
      <c r="T12" s="18"/>
      <c r="W12" s="13">
        <f t="shared" si="10"/>
        <v>0</v>
      </c>
      <c r="X12" s="13">
        <f t="shared" si="11"/>
        <v>0</v>
      </c>
      <c r="CB12" s="101">
        <v>4</v>
      </c>
      <c r="CC12" s="102">
        <v>1</v>
      </c>
      <c r="CD12" s="41">
        <v>-1</v>
      </c>
      <c r="CE12" s="41">
        <v>0.5</v>
      </c>
      <c r="CF12" s="41">
        <v>2</v>
      </c>
      <c r="CG12" s="41">
        <v>2</v>
      </c>
      <c r="CH12" s="41">
        <v>4</v>
      </c>
      <c r="CI12" s="13">
        <f t="shared" ca="1" si="12"/>
        <v>3</v>
      </c>
      <c r="CJ12" s="13">
        <f t="shared" ca="1" si="4"/>
        <v>0</v>
      </c>
      <c r="CK12" s="13">
        <f t="shared" ca="1" si="13"/>
        <v>3.9</v>
      </c>
      <c r="CL12" s="13">
        <f t="shared" ca="1" si="5"/>
        <v>2</v>
      </c>
      <c r="CM12" s="13">
        <f t="shared" ca="1" si="5"/>
        <v>1</v>
      </c>
      <c r="CN12" s="13">
        <f t="shared" ca="1" si="6"/>
        <v>2</v>
      </c>
    </row>
    <row r="13" spans="1:92" ht="18" customHeight="1" x14ac:dyDescent="0.2">
      <c r="A13" s="14">
        <f t="shared" si="0"/>
        <v>2</v>
      </c>
      <c r="B13" s="78" t="s">
        <v>18</v>
      </c>
      <c r="C13" s="14">
        <f t="shared" si="7"/>
        <v>3.1</v>
      </c>
      <c r="D13" s="15" t="str">
        <f>IF(CF13=1,"g","mg")</f>
        <v>g</v>
      </c>
      <c r="E13" s="77" t="s">
        <v>1</v>
      </c>
      <c r="F13" s="45" t="str">
        <f t="shared" si="1"/>
        <v>L</v>
      </c>
      <c r="G13" s="61"/>
      <c r="H13" s="16" t="s">
        <v>18</v>
      </c>
      <c r="I13" s="43" t="str">
        <f t="shared" si="2"/>
        <v>F</v>
      </c>
      <c r="J13" s="23">
        <f t="shared" si="3"/>
        <v>4</v>
      </c>
      <c r="K13" s="97">
        <f t="shared" si="8"/>
        <v>3</v>
      </c>
      <c r="L13" s="98"/>
      <c r="M13" s="98"/>
      <c r="N13" s="57"/>
      <c r="O13" s="76" t="s">
        <v>21</v>
      </c>
      <c r="P13" s="43" t="str">
        <f t="shared" si="9"/>
        <v>F</v>
      </c>
      <c r="Q13" s="17">
        <f>IF(OR(D13="g",AND(D13="mg",F13="ml")),C13/K13*1000,C13/K13)</f>
        <v>1033.3333333333335</v>
      </c>
      <c r="R13" s="103"/>
      <c r="S13" s="18"/>
      <c r="T13" s="18"/>
      <c r="W13" s="13">
        <f t="shared" si="10"/>
        <v>0</v>
      </c>
      <c r="X13" s="13">
        <f t="shared" si="11"/>
        <v>0</v>
      </c>
      <c r="CB13" s="101">
        <v>2</v>
      </c>
      <c r="CC13" s="102">
        <v>2</v>
      </c>
      <c r="CD13" s="41">
        <v>0</v>
      </c>
      <c r="CE13" s="41">
        <v>3.1</v>
      </c>
      <c r="CF13" s="41">
        <v>1</v>
      </c>
      <c r="CG13" s="41">
        <v>1</v>
      </c>
      <c r="CH13" s="41">
        <v>2</v>
      </c>
      <c r="CI13" s="13">
        <f t="shared" ca="1" si="12"/>
        <v>5</v>
      </c>
      <c r="CJ13" s="13">
        <f t="shared" ca="1" si="4"/>
        <v>-1</v>
      </c>
      <c r="CK13" s="13">
        <f t="shared" ca="1" si="13"/>
        <v>3.5</v>
      </c>
      <c r="CL13" s="13">
        <f t="shared" ca="1" si="5"/>
        <v>2</v>
      </c>
      <c r="CM13" s="13">
        <f t="shared" ca="1" si="5"/>
        <v>2</v>
      </c>
      <c r="CN13" s="13">
        <f t="shared" ca="1" si="6"/>
        <v>1</v>
      </c>
    </row>
    <row r="14" spans="1:92" ht="18" customHeight="1" x14ac:dyDescent="0.2">
      <c r="A14" s="14">
        <f t="shared" si="0"/>
        <v>2</v>
      </c>
      <c r="B14" s="78" t="s">
        <v>18</v>
      </c>
      <c r="C14" s="14">
        <f t="shared" si="7"/>
        <v>3.3</v>
      </c>
      <c r="D14" s="15" t="str">
        <f>IF(CF14=1,"mol","mmol")</f>
        <v>mmol</v>
      </c>
      <c r="E14" s="77" t="s">
        <v>1</v>
      </c>
      <c r="F14" s="45" t="str">
        <f t="shared" si="1"/>
        <v>L</v>
      </c>
      <c r="G14" s="61"/>
      <c r="H14" s="16" t="s">
        <v>18</v>
      </c>
      <c r="I14" s="43" t="str">
        <f t="shared" si="2"/>
        <v>F</v>
      </c>
      <c r="J14" s="23">
        <f t="shared" si="3"/>
        <v>4</v>
      </c>
      <c r="K14" s="97">
        <f t="shared" si="8"/>
        <v>3</v>
      </c>
      <c r="L14" s="98"/>
      <c r="M14" s="98"/>
      <c r="N14" s="57"/>
      <c r="O14" s="76" t="s">
        <v>22</v>
      </c>
      <c r="P14" s="43" t="str">
        <f t="shared" si="9"/>
        <v>F</v>
      </c>
      <c r="Q14" s="17">
        <f>IF(OR(D14="mol",AND(D14="mmol",F14="ml")),C14/K14*1000,C14/K14)</f>
        <v>1.0999999999999999</v>
      </c>
      <c r="R14" s="103"/>
      <c r="S14" s="18"/>
      <c r="T14" s="18"/>
      <c r="W14" s="13">
        <f t="shared" si="10"/>
        <v>0</v>
      </c>
      <c r="X14" s="13">
        <f t="shared" si="11"/>
        <v>0</v>
      </c>
      <c r="CB14" s="101">
        <v>2</v>
      </c>
      <c r="CC14" s="102">
        <v>1</v>
      </c>
      <c r="CD14" s="41">
        <v>0</v>
      </c>
      <c r="CE14" s="41">
        <v>3.3</v>
      </c>
      <c r="CF14" s="41">
        <v>2</v>
      </c>
      <c r="CG14" s="41">
        <v>1</v>
      </c>
      <c r="CH14" s="41">
        <v>2</v>
      </c>
      <c r="CI14" s="13">
        <f t="shared" ca="1" si="12"/>
        <v>1</v>
      </c>
      <c r="CJ14" s="13">
        <f t="shared" ca="1" si="4"/>
        <v>0</v>
      </c>
      <c r="CK14" s="13">
        <f t="shared" ca="1" si="13"/>
        <v>9.9</v>
      </c>
      <c r="CL14" s="13">
        <f t="shared" ca="1" si="5"/>
        <v>1</v>
      </c>
      <c r="CM14" s="13">
        <f t="shared" ca="1" si="5"/>
        <v>1</v>
      </c>
      <c r="CN14" s="13">
        <f t="shared" ca="1" si="6"/>
        <v>1</v>
      </c>
    </row>
    <row r="15" spans="1:92" ht="18" customHeight="1" x14ac:dyDescent="0.2">
      <c r="A15" s="14">
        <f t="shared" si="0"/>
        <v>3</v>
      </c>
      <c r="B15" s="78" t="s">
        <v>18</v>
      </c>
      <c r="C15" s="14">
        <f t="shared" si="7"/>
        <v>0.9</v>
      </c>
      <c r="D15" s="15" t="str">
        <f>IF(CF15=1,"g","mg")</f>
        <v>g</v>
      </c>
      <c r="E15" s="77" t="s">
        <v>1</v>
      </c>
      <c r="F15" s="45" t="str">
        <f t="shared" si="1"/>
        <v>L</v>
      </c>
      <c r="G15" s="61"/>
      <c r="H15" s="16" t="s">
        <v>18</v>
      </c>
      <c r="I15" s="43" t="str">
        <f t="shared" si="2"/>
        <v>F</v>
      </c>
      <c r="J15" s="23">
        <f t="shared" si="3"/>
        <v>9</v>
      </c>
      <c r="K15" s="97">
        <f t="shared" si="8"/>
        <v>4</v>
      </c>
      <c r="L15" s="98"/>
      <c r="M15" s="98"/>
      <c r="N15" s="57"/>
      <c r="O15" s="76" t="s">
        <v>21</v>
      </c>
      <c r="P15" s="43" t="str">
        <f t="shared" si="9"/>
        <v>F</v>
      </c>
      <c r="Q15" s="17">
        <f>IF(OR(D15="g",AND(D15="mg",F15="ml")),C15/K15*1000,C15/K15)</f>
        <v>225</v>
      </c>
      <c r="R15" s="103"/>
      <c r="S15" s="18"/>
      <c r="T15" s="18"/>
      <c r="W15" s="13">
        <f t="shared" si="10"/>
        <v>0</v>
      </c>
      <c r="X15" s="13">
        <f t="shared" si="11"/>
        <v>0</v>
      </c>
      <c r="CB15" s="101">
        <v>3</v>
      </c>
      <c r="CC15" s="102">
        <v>2</v>
      </c>
      <c r="CD15" s="41">
        <v>-1</v>
      </c>
      <c r="CE15" s="41">
        <v>0.9</v>
      </c>
      <c r="CF15" s="41">
        <v>1</v>
      </c>
      <c r="CG15" s="41">
        <v>1</v>
      </c>
      <c r="CH15" s="41">
        <v>3</v>
      </c>
      <c r="CI15" s="13">
        <f t="shared" ca="1" si="12"/>
        <v>3</v>
      </c>
      <c r="CJ15" s="13">
        <f t="shared" ca="1" si="4"/>
        <v>-1</v>
      </c>
      <c r="CK15" s="13">
        <f t="shared" ca="1" si="13"/>
        <v>5</v>
      </c>
      <c r="CL15" s="13">
        <f t="shared" ca="1" si="5"/>
        <v>2</v>
      </c>
      <c r="CM15" s="13">
        <f t="shared" ca="1" si="5"/>
        <v>2</v>
      </c>
      <c r="CN15" s="13">
        <f t="shared" ca="1" si="6"/>
        <v>4</v>
      </c>
    </row>
    <row r="16" spans="1:92" ht="18" customHeight="1" x14ac:dyDescent="0.2">
      <c r="A16" s="14">
        <f t="shared" si="0"/>
        <v>2</v>
      </c>
      <c r="B16" s="78" t="s">
        <v>18</v>
      </c>
      <c r="C16" s="14">
        <f t="shared" si="7"/>
        <v>8.8000000000000007</v>
      </c>
      <c r="D16" s="15" t="str">
        <f>IF(CF16=1,"g","mg")</f>
        <v>g</v>
      </c>
      <c r="E16" s="77" t="s">
        <v>1</v>
      </c>
      <c r="F16" s="45" t="str">
        <f t="shared" si="1"/>
        <v>L</v>
      </c>
      <c r="G16" s="61"/>
      <c r="H16" s="16" t="s">
        <v>18</v>
      </c>
      <c r="I16" s="43" t="str">
        <f t="shared" ref="I16:I29" si="14">IF(G16=J16,"V","F")</f>
        <v>F</v>
      </c>
      <c r="J16" s="23">
        <f t="shared" si="3"/>
        <v>4</v>
      </c>
      <c r="K16" s="59"/>
      <c r="L16" s="43" t="str">
        <f t="shared" ref="L16:L29" si="15">IF(K16=M16,"V","F")</f>
        <v>F</v>
      </c>
      <c r="M16" s="17">
        <f t="shared" ref="M16:M29" si="16">CH16+1</f>
        <v>3</v>
      </c>
      <c r="N16" s="48">
        <f>IF(OR(D16="g",AND(D16="mg",F16="mL")),C16/M16*1000,C16/M16)</f>
        <v>2933.3333333333335</v>
      </c>
      <c r="O16" s="93" t="s">
        <v>21</v>
      </c>
      <c r="P16" s="94"/>
      <c r="Q16" s="15"/>
      <c r="R16" s="103"/>
      <c r="S16" s="18"/>
      <c r="T16" s="18"/>
      <c r="W16" s="13">
        <f t="shared" si="10"/>
        <v>0</v>
      </c>
      <c r="X16" s="13">
        <f>IF(L16="V",1,0)</f>
        <v>0</v>
      </c>
      <c r="CB16" s="101">
        <v>2</v>
      </c>
      <c r="CC16" s="102">
        <v>4</v>
      </c>
      <c r="CD16" s="41">
        <v>0</v>
      </c>
      <c r="CE16" s="41">
        <v>8.8000000000000007</v>
      </c>
      <c r="CF16" s="41">
        <v>1</v>
      </c>
      <c r="CG16" s="41">
        <v>1</v>
      </c>
      <c r="CH16" s="41">
        <v>2</v>
      </c>
      <c r="CI16" s="13">
        <f t="shared" ca="1" si="12"/>
        <v>3</v>
      </c>
      <c r="CJ16" s="13">
        <f t="shared" ca="1" si="4"/>
        <v>-1</v>
      </c>
      <c r="CK16" s="13">
        <f t="shared" ca="1" si="13"/>
        <v>8.9</v>
      </c>
      <c r="CL16" s="13">
        <f t="shared" ref="CL16:CM29" ca="1" si="17">RANDBETWEEN(1,2)</f>
        <v>2</v>
      </c>
      <c r="CM16" s="13">
        <f t="shared" ca="1" si="17"/>
        <v>1</v>
      </c>
      <c r="CN16" s="13">
        <f t="shared" ca="1" si="6"/>
        <v>4</v>
      </c>
    </row>
    <row r="17" spans="1:92" ht="18" customHeight="1" x14ac:dyDescent="0.2">
      <c r="A17" s="14">
        <f t="shared" si="0"/>
        <v>2</v>
      </c>
      <c r="B17" s="78" t="s">
        <v>18</v>
      </c>
      <c r="C17" s="14">
        <f t="shared" si="7"/>
        <v>6.9</v>
      </c>
      <c r="D17" s="15" t="str">
        <f>IF(CF17=1,"mol","mmol")</f>
        <v>mmol</v>
      </c>
      <c r="E17" s="77" t="s">
        <v>1</v>
      </c>
      <c r="F17" s="45" t="str">
        <f t="shared" si="1"/>
        <v>L</v>
      </c>
      <c r="G17" s="61"/>
      <c r="H17" s="16" t="s">
        <v>18</v>
      </c>
      <c r="I17" s="43" t="str">
        <f t="shared" si="14"/>
        <v>F</v>
      </c>
      <c r="J17" s="23">
        <f t="shared" si="3"/>
        <v>4</v>
      </c>
      <c r="K17" s="59"/>
      <c r="L17" s="43" t="str">
        <f t="shared" si="15"/>
        <v>F</v>
      </c>
      <c r="M17" s="17">
        <f t="shared" si="16"/>
        <v>3</v>
      </c>
      <c r="N17" s="47">
        <f>IF(OR(D17="mol",AND(D17="mmol",F17="mL")),C17/M17*1000,C17/M17)</f>
        <v>2.3000000000000003</v>
      </c>
      <c r="O17" s="93" t="s">
        <v>22</v>
      </c>
      <c r="P17" s="94"/>
      <c r="Q17" s="15"/>
      <c r="R17" s="103"/>
      <c r="S17" s="18"/>
      <c r="T17" s="18"/>
      <c r="W17" s="13">
        <f t="shared" si="10"/>
        <v>0</v>
      </c>
      <c r="X17" s="13">
        <f t="shared" ref="X17:X29" si="18">IF(L17="V",1,0)</f>
        <v>0</v>
      </c>
      <c r="CB17" s="101">
        <v>2</v>
      </c>
      <c r="CC17" s="102">
        <v>1</v>
      </c>
      <c r="CD17" s="41">
        <v>0</v>
      </c>
      <c r="CE17" s="41">
        <v>6.9</v>
      </c>
      <c r="CF17" s="41">
        <v>2</v>
      </c>
      <c r="CG17" s="41">
        <v>1</v>
      </c>
      <c r="CH17" s="41">
        <v>2</v>
      </c>
      <c r="CI17" s="13">
        <f t="shared" ca="1" si="12"/>
        <v>5</v>
      </c>
      <c r="CJ17" s="13">
        <f t="shared" ca="1" si="4"/>
        <v>0</v>
      </c>
      <c r="CK17" s="13">
        <f t="shared" ca="1" si="13"/>
        <v>5.9</v>
      </c>
      <c r="CL17" s="13">
        <f t="shared" ca="1" si="17"/>
        <v>2</v>
      </c>
      <c r="CM17" s="13">
        <f t="shared" ca="1" si="17"/>
        <v>2</v>
      </c>
      <c r="CN17" s="13">
        <f t="shared" ca="1" si="6"/>
        <v>1</v>
      </c>
    </row>
    <row r="18" spans="1:92" ht="18" customHeight="1" x14ac:dyDescent="0.2">
      <c r="A18" s="14">
        <f t="shared" si="0"/>
        <v>2</v>
      </c>
      <c r="B18" s="78" t="s">
        <v>18</v>
      </c>
      <c r="C18" s="14">
        <f t="shared" si="7"/>
        <v>0.3</v>
      </c>
      <c r="D18" s="15" t="str">
        <f>IF(CF18=1,"g","mg")</f>
        <v>mg</v>
      </c>
      <c r="E18" s="77" t="s">
        <v>1</v>
      </c>
      <c r="F18" s="45" t="str">
        <f t="shared" si="1"/>
        <v>mL</v>
      </c>
      <c r="G18" s="61"/>
      <c r="H18" s="16" t="s">
        <v>18</v>
      </c>
      <c r="I18" s="43" t="str">
        <f t="shared" si="14"/>
        <v>F</v>
      </c>
      <c r="J18" s="23">
        <f t="shared" si="3"/>
        <v>4</v>
      </c>
      <c r="K18" s="59"/>
      <c r="L18" s="43" t="str">
        <f t="shared" si="15"/>
        <v>F</v>
      </c>
      <c r="M18" s="17">
        <f t="shared" si="16"/>
        <v>3</v>
      </c>
      <c r="N18" s="47">
        <f>IF(OR(D18="g",AND(D18="mg",F18="mL")),C18/M18*1000,C18/M18)</f>
        <v>99.999999999999986</v>
      </c>
      <c r="O18" s="93" t="s">
        <v>21</v>
      </c>
      <c r="P18" s="94"/>
      <c r="Q18" s="15"/>
      <c r="R18" s="103"/>
      <c r="S18" s="18"/>
      <c r="T18" s="18"/>
      <c r="W18" s="13">
        <f t="shared" si="10"/>
        <v>0</v>
      </c>
      <c r="X18" s="13">
        <f t="shared" si="18"/>
        <v>0</v>
      </c>
      <c r="CB18" s="101">
        <v>2</v>
      </c>
      <c r="CC18" s="102">
        <v>2</v>
      </c>
      <c r="CD18" s="41">
        <v>0</v>
      </c>
      <c r="CE18" s="41">
        <v>0.3</v>
      </c>
      <c r="CF18" s="41">
        <v>2</v>
      </c>
      <c r="CG18" s="41">
        <v>2</v>
      </c>
      <c r="CH18" s="41">
        <v>2</v>
      </c>
      <c r="CI18" s="13">
        <f t="shared" ca="1" si="12"/>
        <v>2</v>
      </c>
      <c r="CJ18" s="13">
        <f t="shared" ca="1" si="4"/>
        <v>0</v>
      </c>
      <c r="CK18" s="13">
        <f t="shared" ca="1" si="13"/>
        <v>2.8</v>
      </c>
      <c r="CL18" s="13">
        <f t="shared" ca="1" si="17"/>
        <v>1</v>
      </c>
      <c r="CM18" s="13">
        <f t="shared" ca="1" si="17"/>
        <v>2</v>
      </c>
      <c r="CN18" s="13">
        <f t="shared" ca="1" si="6"/>
        <v>2</v>
      </c>
    </row>
    <row r="19" spans="1:92" ht="18" customHeight="1" x14ac:dyDescent="0.2">
      <c r="A19" s="14">
        <f t="shared" si="0"/>
        <v>3</v>
      </c>
      <c r="B19" s="78" t="s">
        <v>18</v>
      </c>
      <c r="C19" s="14">
        <f t="shared" si="7"/>
        <v>7.8</v>
      </c>
      <c r="D19" s="15" t="str">
        <f>IF(CF19=1,"mol","mmol")</f>
        <v>mol</v>
      </c>
      <c r="E19" s="77" t="s">
        <v>1</v>
      </c>
      <c r="F19" s="45" t="str">
        <f t="shared" si="1"/>
        <v>L</v>
      </c>
      <c r="G19" s="61"/>
      <c r="H19" s="16" t="s">
        <v>18</v>
      </c>
      <c r="I19" s="43" t="str">
        <f t="shared" si="14"/>
        <v>F</v>
      </c>
      <c r="J19" s="23">
        <f t="shared" si="3"/>
        <v>9</v>
      </c>
      <c r="K19" s="59"/>
      <c r="L19" s="43" t="str">
        <f t="shared" si="15"/>
        <v>F</v>
      </c>
      <c r="M19" s="17">
        <f t="shared" si="16"/>
        <v>4</v>
      </c>
      <c r="N19" s="47">
        <f>IF(OR(D19="mol",AND(D19="mmol",F19="mL")),C19/M19*1000,C19/M19)</f>
        <v>1950</v>
      </c>
      <c r="O19" s="93" t="s">
        <v>22</v>
      </c>
      <c r="P19" s="94"/>
      <c r="Q19" s="15"/>
      <c r="R19" s="103"/>
      <c r="S19" s="18"/>
      <c r="T19" s="18"/>
      <c r="W19" s="13">
        <f t="shared" si="10"/>
        <v>0</v>
      </c>
      <c r="X19" s="13">
        <f t="shared" si="18"/>
        <v>0</v>
      </c>
      <c r="CB19" s="101">
        <v>3</v>
      </c>
      <c r="CC19" s="102">
        <v>1</v>
      </c>
      <c r="CD19" s="41">
        <v>0</v>
      </c>
      <c r="CE19" s="41">
        <v>7.8</v>
      </c>
      <c r="CF19" s="41">
        <v>1</v>
      </c>
      <c r="CG19" s="41">
        <v>2</v>
      </c>
      <c r="CH19" s="41">
        <v>3</v>
      </c>
      <c r="CI19" s="13">
        <f t="shared" ca="1" si="12"/>
        <v>3</v>
      </c>
      <c r="CJ19" s="13">
        <f t="shared" ca="1" si="4"/>
        <v>-1</v>
      </c>
      <c r="CK19" s="13">
        <f t="shared" ca="1" si="13"/>
        <v>8.5</v>
      </c>
      <c r="CL19" s="13">
        <f t="shared" ca="1" si="17"/>
        <v>2</v>
      </c>
      <c r="CM19" s="13">
        <f t="shared" ca="1" si="17"/>
        <v>1</v>
      </c>
      <c r="CN19" s="13">
        <f t="shared" ca="1" si="6"/>
        <v>3</v>
      </c>
    </row>
    <row r="20" spans="1:92" ht="18" customHeight="1" x14ac:dyDescent="0.2">
      <c r="A20" s="14">
        <f t="shared" si="0"/>
        <v>3</v>
      </c>
      <c r="B20" s="78" t="s">
        <v>18</v>
      </c>
      <c r="C20" s="14">
        <f t="shared" si="7"/>
        <v>1.1000000000000001</v>
      </c>
      <c r="D20" s="15" t="str">
        <f>IF(CF20=1,"mol","mmol")</f>
        <v>mol</v>
      </c>
      <c r="E20" s="77" t="s">
        <v>1</v>
      </c>
      <c r="F20" s="45" t="str">
        <f t="shared" si="1"/>
        <v>L</v>
      </c>
      <c r="G20" s="61"/>
      <c r="H20" s="16" t="s">
        <v>18</v>
      </c>
      <c r="I20" s="43" t="str">
        <f t="shared" si="14"/>
        <v>F</v>
      </c>
      <c r="J20" s="23">
        <f t="shared" si="3"/>
        <v>9</v>
      </c>
      <c r="K20" s="59"/>
      <c r="L20" s="43" t="str">
        <f t="shared" si="15"/>
        <v>F</v>
      </c>
      <c r="M20" s="17">
        <f t="shared" si="16"/>
        <v>4</v>
      </c>
      <c r="N20" s="47">
        <f>IF(OR(D20="mol",AND(D20="mmol",F20="mL")),C20/M20*1000,C20/M20)</f>
        <v>275</v>
      </c>
      <c r="O20" s="93" t="s">
        <v>22</v>
      </c>
      <c r="P20" s="94"/>
      <c r="Q20" s="15"/>
      <c r="R20" s="103"/>
      <c r="S20" s="18"/>
      <c r="T20" s="18"/>
      <c r="W20" s="13">
        <f t="shared" si="10"/>
        <v>0</v>
      </c>
      <c r="X20" s="13">
        <f t="shared" si="18"/>
        <v>0</v>
      </c>
      <c r="CB20" s="101">
        <v>3</v>
      </c>
      <c r="CC20" s="102">
        <v>3</v>
      </c>
      <c r="CD20" s="41">
        <v>-1</v>
      </c>
      <c r="CE20" s="41">
        <v>1.1000000000000001</v>
      </c>
      <c r="CF20" s="41">
        <v>1</v>
      </c>
      <c r="CG20" s="41">
        <v>2</v>
      </c>
      <c r="CH20" s="41">
        <v>3</v>
      </c>
      <c r="CI20" s="13">
        <f t="shared" ca="1" si="12"/>
        <v>1</v>
      </c>
      <c r="CJ20" s="13">
        <f t="shared" ca="1" si="4"/>
        <v>-1</v>
      </c>
      <c r="CK20" s="13">
        <f t="shared" ca="1" si="13"/>
        <v>2.2999999999999998</v>
      </c>
      <c r="CL20" s="13">
        <f t="shared" ca="1" si="17"/>
        <v>1</v>
      </c>
      <c r="CM20" s="13">
        <f t="shared" ca="1" si="17"/>
        <v>2</v>
      </c>
      <c r="CN20" s="13">
        <f t="shared" ca="1" si="6"/>
        <v>4</v>
      </c>
    </row>
    <row r="21" spans="1:92" ht="18" customHeight="1" x14ac:dyDescent="0.2">
      <c r="A21" s="14">
        <f t="shared" si="0"/>
        <v>1</v>
      </c>
      <c r="B21" s="78" t="s">
        <v>18</v>
      </c>
      <c r="C21" s="14">
        <f t="shared" si="7"/>
        <v>4</v>
      </c>
      <c r="D21" s="15" t="str">
        <f>IF(CF21=1,"g","mg")</f>
        <v>mg</v>
      </c>
      <c r="E21" s="77" t="s">
        <v>1</v>
      </c>
      <c r="F21" s="45" t="str">
        <f t="shared" si="1"/>
        <v>mL</v>
      </c>
      <c r="G21" s="61"/>
      <c r="H21" s="16" t="s">
        <v>18</v>
      </c>
      <c r="I21" s="43" t="str">
        <f t="shared" si="14"/>
        <v>F</v>
      </c>
      <c r="J21" s="23">
        <f t="shared" si="3"/>
        <v>1</v>
      </c>
      <c r="K21" s="59"/>
      <c r="L21" s="43" t="str">
        <f t="shared" si="15"/>
        <v>F</v>
      </c>
      <c r="M21" s="17">
        <f t="shared" si="16"/>
        <v>2</v>
      </c>
      <c r="N21" s="47">
        <f>IF(OR(D21="g",AND(D21="mg",F21="mL")),C21/M21*1000,C21/M21)</f>
        <v>2000</v>
      </c>
      <c r="O21" s="93" t="s">
        <v>21</v>
      </c>
      <c r="P21" s="94"/>
      <c r="Q21" s="15"/>
      <c r="R21" s="103"/>
      <c r="S21" s="18"/>
      <c r="T21" s="18"/>
      <c r="W21" s="13">
        <f t="shared" si="10"/>
        <v>0</v>
      </c>
      <c r="X21" s="13">
        <f t="shared" si="18"/>
        <v>0</v>
      </c>
      <c r="CB21" s="101">
        <v>1</v>
      </c>
      <c r="CC21" s="102">
        <v>2</v>
      </c>
      <c r="CD21" s="41">
        <v>0</v>
      </c>
      <c r="CE21" s="41">
        <v>4</v>
      </c>
      <c r="CF21" s="41">
        <v>2</v>
      </c>
      <c r="CG21" s="41">
        <v>2</v>
      </c>
      <c r="CH21" s="41">
        <v>1</v>
      </c>
      <c r="CI21" s="13">
        <f t="shared" ca="1" si="12"/>
        <v>4</v>
      </c>
      <c r="CJ21" s="13">
        <f t="shared" ca="1" si="4"/>
        <v>0</v>
      </c>
      <c r="CK21" s="13">
        <f t="shared" ca="1" si="13"/>
        <v>6.5</v>
      </c>
      <c r="CL21" s="13">
        <f t="shared" ca="1" si="17"/>
        <v>1</v>
      </c>
      <c r="CM21" s="13">
        <f t="shared" ca="1" si="17"/>
        <v>1</v>
      </c>
      <c r="CN21" s="13">
        <f t="shared" ca="1" si="6"/>
        <v>3</v>
      </c>
    </row>
    <row r="22" spans="1:92" ht="18" customHeight="1" x14ac:dyDescent="0.2">
      <c r="A22" s="14">
        <f t="shared" si="0"/>
        <v>2</v>
      </c>
      <c r="B22" s="78" t="s">
        <v>18</v>
      </c>
      <c r="C22" s="14">
        <f t="shared" si="7"/>
        <v>6</v>
      </c>
      <c r="D22" s="15" t="str">
        <f>IF(CF22=1,"mol","mmol")</f>
        <v>mmol</v>
      </c>
      <c r="E22" s="77" t="s">
        <v>1</v>
      </c>
      <c r="F22" s="45" t="str">
        <f t="shared" si="1"/>
        <v>mL</v>
      </c>
      <c r="G22" s="61"/>
      <c r="H22" s="16" t="s">
        <v>18</v>
      </c>
      <c r="I22" s="43" t="str">
        <f t="shared" si="14"/>
        <v>F</v>
      </c>
      <c r="J22" s="23">
        <f t="shared" si="3"/>
        <v>4</v>
      </c>
      <c r="K22" s="59"/>
      <c r="L22" s="43" t="str">
        <f t="shared" si="15"/>
        <v>F</v>
      </c>
      <c r="M22" s="17">
        <f t="shared" si="16"/>
        <v>3</v>
      </c>
      <c r="N22" s="47">
        <f>IF(OR(D22="mol",AND(D22="mmol",F22="mL")),C22/M22*1000,C22/M22)</f>
        <v>2000</v>
      </c>
      <c r="O22" s="93" t="s">
        <v>22</v>
      </c>
      <c r="P22" s="94"/>
      <c r="Q22" s="15"/>
      <c r="R22" s="103"/>
      <c r="S22" s="18"/>
      <c r="T22" s="18"/>
      <c r="W22" s="13">
        <f t="shared" si="10"/>
        <v>0</v>
      </c>
      <c r="X22" s="13">
        <f t="shared" si="18"/>
        <v>0</v>
      </c>
      <c r="CB22" s="101">
        <v>2</v>
      </c>
      <c r="CC22" s="102">
        <v>2</v>
      </c>
      <c r="CD22" s="41">
        <v>0</v>
      </c>
      <c r="CE22" s="41">
        <v>6</v>
      </c>
      <c r="CF22" s="41">
        <v>2</v>
      </c>
      <c r="CG22" s="41">
        <v>2</v>
      </c>
      <c r="CH22" s="41">
        <v>2</v>
      </c>
      <c r="CI22" s="13">
        <f t="shared" ca="1" si="12"/>
        <v>2</v>
      </c>
      <c r="CJ22" s="13">
        <f t="shared" ca="1" si="4"/>
        <v>-1</v>
      </c>
      <c r="CK22" s="13">
        <f t="shared" ca="1" si="13"/>
        <v>1.2</v>
      </c>
      <c r="CL22" s="13">
        <f t="shared" ca="1" si="17"/>
        <v>1</v>
      </c>
      <c r="CM22" s="13">
        <f t="shared" ca="1" si="17"/>
        <v>1</v>
      </c>
      <c r="CN22" s="13">
        <f t="shared" ca="1" si="6"/>
        <v>1</v>
      </c>
    </row>
    <row r="23" spans="1:92" ht="18" customHeight="1" x14ac:dyDescent="0.2">
      <c r="A23" s="14">
        <f t="shared" si="0"/>
        <v>3</v>
      </c>
      <c r="B23" s="78" t="s">
        <v>18</v>
      </c>
      <c r="C23" s="14">
        <f t="shared" si="7"/>
        <v>4.5999999999999996</v>
      </c>
      <c r="D23" s="15" t="str">
        <f>IF(CF23=1,"g","mg")</f>
        <v>g</v>
      </c>
      <c r="E23" s="77" t="s">
        <v>1</v>
      </c>
      <c r="F23" s="45" t="str">
        <f t="shared" si="1"/>
        <v>L</v>
      </c>
      <c r="G23" s="61"/>
      <c r="H23" s="16" t="s">
        <v>18</v>
      </c>
      <c r="I23" s="43" t="str">
        <f t="shared" si="14"/>
        <v>F</v>
      </c>
      <c r="J23" s="23">
        <f t="shared" si="3"/>
        <v>9</v>
      </c>
      <c r="K23" s="59"/>
      <c r="L23" s="43" t="str">
        <f t="shared" si="15"/>
        <v>F</v>
      </c>
      <c r="M23" s="17">
        <f t="shared" si="16"/>
        <v>4</v>
      </c>
      <c r="N23" s="47">
        <f>IF(OR(D23="g",AND(D23="mg",F23="mL")),C23/M23*1000,C23/M23)</f>
        <v>1150</v>
      </c>
      <c r="O23" s="93" t="s">
        <v>21</v>
      </c>
      <c r="P23" s="94"/>
      <c r="Q23" s="15"/>
      <c r="R23" s="103"/>
      <c r="S23" s="18"/>
      <c r="T23" s="18"/>
      <c r="W23" s="13">
        <f t="shared" si="10"/>
        <v>0</v>
      </c>
      <c r="X23" s="13">
        <f t="shared" si="18"/>
        <v>0</v>
      </c>
      <c r="CB23" s="101">
        <v>3</v>
      </c>
      <c r="CC23" s="102">
        <v>5</v>
      </c>
      <c r="CD23" s="41">
        <v>-1</v>
      </c>
      <c r="CE23" s="41">
        <v>4.5999999999999996</v>
      </c>
      <c r="CF23" s="41">
        <v>1</v>
      </c>
      <c r="CG23" s="41">
        <v>1</v>
      </c>
      <c r="CH23" s="41">
        <v>3</v>
      </c>
      <c r="CI23" s="13">
        <f t="shared" ca="1" si="12"/>
        <v>2</v>
      </c>
      <c r="CJ23" s="13">
        <f t="shared" ca="1" si="4"/>
        <v>0</v>
      </c>
      <c r="CK23" s="13">
        <f t="shared" ca="1" si="13"/>
        <v>6.6</v>
      </c>
      <c r="CL23" s="13">
        <f t="shared" ca="1" si="17"/>
        <v>2</v>
      </c>
      <c r="CM23" s="13">
        <f t="shared" ca="1" si="17"/>
        <v>1</v>
      </c>
      <c r="CN23" s="13">
        <f t="shared" ca="1" si="6"/>
        <v>2</v>
      </c>
    </row>
    <row r="24" spans="1:92" ht="18" customHeight="1" x14ac:dyDescent="0.2">
      <c r="A24" s="14">
        <f t="shared" si="0"/>
        <v>1</v>
      </c>
      <c r="B24" s="78" t="s">
        <v>18</v>
      </c>
      <c r="C24" s="14">
        <f t="shared" si="7"/>
        <v>5.6</v>
      </c>
      <c r="D24" s="15" t="str">
        <f>IF(CF24=1,"g","mg")</f>
        <v>mg</v>
      </c>
      <c r="E24" s="77" t="s">
        <v>1</v>
      </c>
      <c r="F24" s="45" t="str">
        <f t="shared" si="1"/>
        <v>mL</v>
      </c>
      <c r="G24" s="61"/>
      <c r="H24" s="16" t="s">
        <v>18</v>
      </c>
      <c r="I24" s="43" t="str">
        <f t="shared" si="14"/>
        <v>F</v>
      </c>
      <c r="J24" s="23">
        <f t="shared" si="3"/>
        <v>1</v>
      </c>
      <c r="K24" s="59"/>
      <c r="L24" s="43" t="str">
        <f t="shared" si="15"/>
        <v>F</v>
      </c>
      <c r="M24" s="17">
        <f t="shared" si="16"/>
        <v>2</v>
      </c>
      <c r="N24" s="47">
        <f>IF(OR(D24="g",AND(D24="mg",F24="mL")),C24/M24*1000,C24/M24)</f>
        <v>2800</v>
      </c>
      <c r="O24" s="93" t="s">
        <v>21</v>
      </c>
      <c r="P24" s="94"/>
      <c r="Q24" s="15"/>
      <c r="R24" s="103"/>
      <c r="S24" s="18"/>
      <c r="T24" s="18"/>
      <c r="W24" s="13">
        <f t="shared" si="10"/>
        <v>0</v>
      </c>
      <c r="X24" s="13">
        <f t="shared" si="18"/>
        <v>0</v>
      </c>
      <c r="CB24" s="101">
        <v>1</v>
      </c>
      <c r="CC24" s="102">
        <v>3</v>
      </c>
      <c r="CD24" s="41">
        <v>-1</v>
      </c>
      <c r="CE24" s="41">
        <v>5.6</v>
      </c>
      <c r="CF24" s="41">
        <v>2</v>
      </c>
      <c r="CG24" s="41">
        <v>2</v>
      </c>
      <c r="CH24" s="41">
        <v>1</v>
      </c>
      <c r="CI24" s="13">
        <f t="shared" ca="1" si="12"/>
        <v>4</v>
      </c>
      <c r="CJ24" s="13">
        <f t="shared" ca="1" si="4"/>
        <v>-1</v>
      </c>
      <c r="CK24" s="13">
        <f t="shared" ca="1" si="13"/>
        <v>8.6</v>
      </c>
      <c r="CL24" s="13">
        <f t="shared" ca="1" si="17"/>
        <v>2</v>
      </c>
      <c r="CM24" s="13">
        <f t="shared" ca="1" si="17"/>
        <v>1</v>
      </c>
      <c r="CN24" s="13">
        <f t="shared" ca="1" si="6"/>
        <v>1</v>
      </c>
    </row>
    <row r="25" spans="1:92" ht="18" customHeight="1" x14ac:dyDescent="0.2">
      <c r="A25" s="14">
        <f t="shared" si="0"/>
        <v>4</v>
      </c>
      <c r="B25" s="78" t="s">
        <v>18</v>
      </c>
      <c r="C25" s="14">
        <f t="shared" si="7"/>
        <v>8.4</v>
      </c>
      <c r="D25" s="15" t="str">
        <f>IF(CF25=1,"mol","mmol")</f>
        <v>mol</v>
      </c>
      <c r="E25" s="77" t="s">
        <v>1</v>
      </c>
      <c r="F25" s="45" t="str">
        <f t="shared" si="1"/>
        <v>L</v>
      </c>
      <c r="G25" s="61"/>
      <c r="H25" s="16" t="s">
        <v>18</v>
      </c>
      <c r="I25" s="43" t="str">
        <f t="shared" si="14"/>
        <v>F</v>
      </c>
      <c r="J25" s="23">
        <f t="shared" si="3"/>
        <v>16</v>
      </c>
      <c r="K25" s="59"/>
      <c r="L25" s="43" t="str">
        <f t="shared" si="15"/>
        <v>F</v>
      </c>
      <c r="M25" s="17">
        <f t="shared" si="16"/>
        <v>5</v>
      </c>
      <c r="N25" s="47">
        <f>IF(OR(D25="mol",AND(D25="mmol",F25="mL")),C25/M25*1000,C25/M25)</f>
        <v>1680.0000000000002</v>
      </c>
      <c r="O25" s="93" t="s">
        <v>22</v>
      </c>
      <c r="P25" s="94"/>
      <c r="Q25" s="15"/>
      <c r="R25" s="103"/>
      <c r="S25" s="18"/>
      <c r="T25" s="18"/>
      <c r="W25" s="13">
        <f t="shared" si="10"/>
        <v>0</v>
      </c>
      <c r="X25" s="13">
        <f t="shared" si="18"/>
        <v>0</v>
      </c>
      <c r="CB25" s="101">
        <v>4</v>
      </c>
      <c r="CC25" s="102">
        <v>5</v>
      </c>
      <c r="CD25" s="41">
        <v>-1</v>
      </c>
      <c r="CE25" s="41">
        <v>8.4</v>
      </c>
      <c r="CF25" s="41">
        <v>1</v>
      </c>
      <c r="CG25" s="41">
        <v>1</v>
      </c>
      <c r="CH25" s="41">
        <v>4</v>
      </c>
      <c r="CI25" s="13">
        <f t="shared" ca="1" si="12"/>
        <v>2</v>
      </c>
      <c r="CJ25" s="13">
        <f t="shared" ca="1" si="4"/>
        <v>-1</v>
      </c>
      <c r="CK25" s="13">
        <f t="shared" ca="1" si="13"/>
        <v>1.2</v>
      </c>
      <c r="CL25" s="13">
        <f t="shared" ca="1" si="17"/>
        <v>1</v>
      </c>
      <c r="CM25" s="13">
        <f t="shared" ca="1" si="17"/>
        <v>1</v>
      </c>
      <c r="CN25" s="13">
        <f t="shared" ca="1" si="6"/>
        <v>2</v>
      </c>
    </row>
    <row r="26" spans="1:92" ht="18" customHeight="1" x14ac:dyDescent="0.2">
      <c r="A26" s="14">
        <f t="shared" si="0"/>
        <v>3</v>
      </c>
      <c r="B26" s="78" t="s">
        <v>18</v>
      </c>
      <c r="C26" s="14">
        <f t="shared" si="7"/>
        <v>8.9</v>
      </c>
      <c r="D26" s="15" t="str">
        <f>IF(CF26=1,"mol","mmol")</f>
        <v>mol</v>
      </c>
      <c r="E26" s="77" t="s">
        <v>1</v>
      </c>
      <c r="F26" s="45" t="str">
        <f t="shared" si="1"/>
        <v>L</v>
      </c>
      <c r="G26" s="61"/>
      <c r="H26" s="16" t="s">
        <v>18</v>
      </c>
      <c r="I26" s="43" t="str">
        <f t="shared" si="14"/>
        <v>F</v>
      </c>
      <c r="J26" s="23">
        <f t="shared" si="3"/>
        <v>9</v>
      </c>
      <c r="K26" s="59"/>
      <c r="L26" s="43" t="str">
        <f t="shared" si="15"/>
        <v>F</v>
      </c>
      <c r="M26" s="17">
        <f t="shared" si="16"/>
        <v>4</v>
      </c>
      <c r="N26" s="47">
        <f>IF(OR(D26="mol",AND(D26="mmol",F26="mL")),C26/M26*1000,C26/M26)</f>
        <v>2225</v>
      </c>
      <c r="O26" s="93" t="s">
        <v>22</v>
      </c>
      <c r="P26" s="94"/>
      <c r="Q26" s="15"/>
      <c r="R26" s="103"/>
      <c r="S26" s="18"/>
      <c r="T26" s="18"/>
      <c r="W26" s="13">
        <f t="shared" si="10"/>
        <v>0</v>
      </c>
      <c r="X26" s="13">
        <f t="shared" si="18"/>
        <v>0</v>
      </c>
      <c r="CB26" s="101">
        <v>3</v>
      </c>
      <c r="CC26" s="102">
        <v>1</v>
      </c>
      <c r="CD26" s="41">
        <v>0</v>
      </c>
      <c r="CE26" s="41">
        <v>8.9</v>
      </c>
      <c r="CF26" s="41">
        <v>1</v>
      </c>
      <c r="CG26" s="41">
        <v>2</v>
      </c>
      <c r="CH26" s="41">
        <v>3</v>
      </c>
      <c r="CI26" s="13">
        <f t="shared" ca="1" si="12"/>
        <v>2</v>
      </c>
      <c r="CJ26" s="13">
        <f t="shared" ca="1" si="4"/>
        <v>0</v>
      </c>
      <c r="CK26" s="13">
        <f t="shared" ca="1" si="13"/>
        <v>4.5999999999999996</v>
      </c>
      <c r="CL26" s="13">
        <f t="shared" ca="1" si="17"/>
        <v>1</v>
      </c>
      <c r="CM26" s="13">
        <f t="shared" ca="1" si="17"/>
        <v>1</v>
      </c>
      <c r="CN26" s="13">
        <f t="shared" ca="1" si="6"/>
        <v>2</v>
      </c>
    </row>
    <row r="27" spans="1:92" ht="18" customHeight="1" x14ac:dyDescent="0.2">
      <c r="A27" s="14">
        <f t="shared" si="0"/>
        <v>1</v>
      </c>
      <c r="B27" s="78" t="s">
        <v>18</v>
      </c>
      <c r="C27" s="14">
        <f t="shared" si="7"/>
        <v>0.6</v>
      </c>
      <c r="D27" s="15" t="str">
        <f>IF(CF27=1,"g","mg")</f>
        <v>mg</v>
      </c>
      <c r="E27" s="77" t="s">
        <v>1</v>
      </c>
      <c r="F27" s="45" t="str">
        <f t="shared" si="1"/>
        <v>mL</v>
      </c>
      <c r="G27" s="61"/>
      <c r="H27" s="16" t="s">
        <v>18</v>
      </c>
      <c r="I27" s="43" t="str">
        <f t="shared" si="14"/>
        <v>F</v>
      </c>
      <c r="J27" s="23">
        <f t="shared" si="3"/>
        <v>1</v>
      </c>
      <c r="K27" s="59"/>
      <c r="L27" s="43" t="str">
        <f t="shared" si="15"/>
        <v>F</v>
      </c>
      <c r="M27" s="17">
        <f t="shared" si="16"/>
        <v>2</v>
      </c>
      <c r="N27" s="47">
        <f>IF(OR(D27="g",AND(D27="mg",F27="mL")),C27/M27*1000,C27/M27)</f>
        <v>300</v>
      </c>
      <c r="O27" s="93" t="s">
        <v>21</v>
      </c>
      <c r="P27" s="94"/>
      <c r="Q27" s="15"/>
      <c r="R27" s="103"/>
      <c r="S27" s="18"/>
      <c r="T27" s="18"/>
      <c r="W27" s="13">
        <f t="shared" si="10"/>
        <v>0</v>
      </c>
      <c r="X27" s="13">
        <f t="shared" si="18"/>
        <v>0</v>
      </c>
      <c r="CB27" s="101">
        <v>1</v>
      </c>
      <c r="CC27" s="102">
        <v>5</v>
      </c>
      <c r="CD27" s="41">
        <v>-1</v>
      </c>
      <c r="CE27" s="41">
        <v>0.6</v>
      </c>
      <c r="CF27" s="41">
        <v>2</v>
      </c>
      <c r="CG27" s="41">
        <v>2</v>
      </c>
      <c r="CH27" s="41">
        <v>1</v>
      </c>
      <c r="CI27" s="13">
        <f t="shared" ca="1" si="12"/>
        <v>1</v>
      </c>
      <c r="CJ27" s="13">
        <f t="shared" ca="1" si="4"/>
        <v>0</v>
      </c>
      <c r="CK27" s="13">
        <f t="shared" ca="1" si="13"/>
        <v>9</v>
      </c>
      <c r="CL27" s="13">
        <f t="shared" ca="1" si="17"/>
        <v>2</v>
      </c>
      <c r="CM27" s="13">
        <f t="shared" ca="1" si="17"/>
        <v>1</v>
      </c>
      <c r="CN27" s="13">
        <f t="shared" ca="1" si="6"/>
        <v>4</v>
      </c>
    </row>
    <row r="28" spans="1:92" ht="18" customHeight="1" x14ac:dyDescent="0.2">
      <c r="A28" s="14">
        <f t="shared" si="0"/>
        <v>1</v>
      </c>
      <c r="B28" s="78" t="s">
        <v>18</v>
      </c>
      <c r="C28" s="14">
        <f t="shared" si="7"/>
        <v>1</v>
      </c>
      <c r="D28" s="15" t="str">
        <f>IF(CF28=1,"mol","mmol")</f>
        <v>mmol</v>
      </c>
      <c r="E28" s="77" t="s">
        <v>1</v>
      </c>
      <c r="F28" s="45" t="str">
        <f t="shared" si="1"/>
        <v>L</v>
      </c>
      <c r="G28" s="61"/>
      <c r="H28" s="16" t="s">
        <v>18</v>
      </c>
      <c r="I28" s="43" t="str">
        <f t="shared" si="14"/>
        <v>F</v>
      </c>
      <c r="J28" s="23">
        <f t="shared" si="3"/>
        <v>1</v>
      </c>
      <c r="K28" s="59"/>
      <c r="L28" s="43" t="str">
        <f t="shared" si="15"/>
        <v>F</v>
      </c>
      <c r="M28" s="17">
        <f t="shared" si="16"/>
        <v>2</v>
      </c>
      <c r="N28" s="47">
        <f>IF(OR(D28="mol",AND(D28="mmol",F28="mL")),C28/M28*1000,C28/M28)</f>
        <v>0.5</v>
      </c>
      <c r="O28" s="93" t="s">
        <v>22</v>
      </c>
      <c r="P28" s="94"/>
      <c r="Q28" s="15"/>
      <c r="R28" s="103"/>
      <c r="S28" s="18"/>
      <c r="T28" s="18"/>
      <c r="W28" s="13">
        <f t="shared" si="10"/>
        <v>0</v>
      </c>
      <c r="X28" s="13">
        <f t="shared" si="18"/>
        <v>0</v>
      </c>
      <c r="CB28" s="101">
        <v>1</v>
      </c>
      <c r="CC28" s="102">
        <v>3</v>
      </c>
      <c r="CD28" s="41">
        <v>0</v>
      </c>
      <c r="CE28" s="41">
        <v>1</v>
      </c>
      <c r="CF28" s="41">
        <v>2</v>
      </c>
      <c r="CG28" s="41">
        <v>1</v>
      </c>
      <c r="CH28" s="41">
        <v>1</v>
      </c>
      <c r="CI28" s="13">
        <f t="shared" ca="1" si="12"/>
        <v>3</v>
      </c>
      <c r="CJ28" s="13">
        <f t="shared" ca="1" si="4"/>
        <v>0</v>
      </c>
      <c r="CK28" s="13">
        <f t="shared" ca="1" si="13"/>
        <v>8.1999999999999993</v>
      </c>
      <c r="CL28" s="13">
        <f t="shared" ca="1" si="17"/>
        <v>1</v>
      </c>
      <c r="CM28" s="13">
        <f t="shared" ca="1" si="17"/>
        <v>1</v>
      </c>
      <c r="CN28" s="13">
        <f t="shared" ca="1" si="6"/>
        <v>4</v>
      </c>
    </row>
    <row r="29" spans="1:92" ht="18" customHeight="1" x14ac:dyDescent="0.2">
      <c r="A29" s="14">
        <f t="shared" si="0"/>
        <v>4</v>
      </c>
      <c r="B29" s="78" t="s">
        <v>18</v>
      </c>
      <c r="C29" s="14">
        <f t="shared" si="7"/>
        <v>5.7</v>
      </c>
      <c r="D29" s="15" t="str">
        <f>IF(CF29=1,"g","mg")</f>
        <v>mg</v>
      </c>
      <c r="E29" s="77" t="s">
        <v>1</v>
      </c>
      <c r="F29" s="45" t="str">
        <f t="shared" si="1"/>
        <v>L</v>
      </c>
      <c r="G29" s="61"/>
      <c r="H29" s="16" t="s">
        <v>18</v>
      </c>
      <c r="I29" s="43" t="str">
        <f t="shared" si="14"/>
        <v>F</v>
      </c>
      <c r="J29" s="23">
        <f t="shared" si="3"/>
        <v>16</v>
      </c>
      <c r="K29" s="59"/>
      <c r="L29" s="43" t="str">
        <f t="shared" si="15"/>
        <v>F</v>
      </c>
      <c r="M29" s="17">
        <f t="shared" si="16"/>
        <v>5</v>
      </c>
      <c r="N29" s="47">
        <f>IF(OR(D29="g",AND(D29="mg",F29="mL")),C29/M29*1000,C29/M29)</f>
        <v>1.1400000000000001</v>
      </c>
      <c r="O29" s="93" t="s">
        <v>21</v>
      </c>
      <c r="P29" s="94"/>
      <c r="Q29" s="15"/>
      <c r="R29" s="103"/>
      <c r="S29" s="18"/>
      <c r="T29" s="18"/>
      <c r="W29" s="13">
        <f t="shared" si="10"/>
        <v>0</v>
      </c>
      <c r="X29" s="13">
        <f t="shared" si="18"/>
        <v>0</v>
      </c>
      <c r="CB29" s="101">
        <v>4</v>
      </c>
      <c r="CC29" s="102">
        <v>4</v>
      </c>
      <c r="CD29" s="41">
        <v>-1</v>
      </c>
      <c r="CE29" s="41">
        <v>5.7</v>
      </c>
      <c r="CF29" s="41">
        <v>2</v>
      </c>
      <c r="CG29" s="41">
        <v>1</v>
      </c>
      <c r="CH29" s="41">
        <v>4</v>
      </c>
      <c r="CI29" s="13">
        <f t="shared" ca="1" si="12"/>
        <v>1</v>
      </c>
      <c r="CJ29" s="13">
        <f t="shared" ca="1" si="4"/>
        <v>-1</v>
      </c>
      <c r="CK29" s="13">
        <f t="shared" ca="1" si="13"/>
        <v>6.9</v>
      </c>
      <c r="CL29" s="13">
        <f t="shared" ca="1" si="17"/>
        <v>1</v>
      </c>
      <c r="CM29" s="13">
        <f t="shared" ca="1" si="17"/>
        <v>1</v>
      </c>
      <c r="CN29" s="13">
        <f t="shared" ca="1" si="6"/>
        <v>3</v>
      </c>
    </row>
    <row r="30" spans="1:92" s="13" customFormat="1" ht="20.100000000000001" customHeight="1" x14ac:dyDescent="0.5">
      <c r="A30" s="104" t="s">
        <v>27</v>
      </c>
      <c r="B30" s="104"/>
      <c r="C30" s="58"/>
      <c r="D30" s="25"/>
      <c r="F30" s="19"/>
      <c r="G30" s="42"/>
      <c r="H30" s="19"/>
      <c r="K30" s="41"/>
      <c r="O30" s="100" t="str">
        <f>'Conversion Unités'!K33</f>
        <v>KSKA18</v>
      </c>
      <c r="P30" s="100"/>
      <c r="Q30" s="25"/>
      <c r="S30" s="12"/>
      <c r="T30" s="12"/>
      <c r="U30" s="19"/>
      <c r="W30" s="13">
        <f>SUM(W2:W29,X2:X29)</f>
        <v>0</v>
      </c>
      <c r="CB30" s="41"/>
      <c r="CC30" s="41"/>
      <c r="CD30" s="41"/>
      <c r="CE30" s="41"/>
      <c r="CF30" s="41"/>
      <c r="CG30" s="41"/>
      <c r="CH30" s="41"/>
    </row>
    <row r="31" spans="1:92" s="13" customFormat="1" ht="20.100000000000001" customHeight="1" x14ac:dyDescent="0.2">
      <c r="A31" s="24"/>
      <c r="C31" s="25"/>
      <c r="D31" s="25"/>
      <c r="F31" s="19"/>
      <c r="G31" s="26"/>
      <c r="H31" s="19"/>
      <c r="O31" s="12"/>
      <c r="Q31" s="25"/>
      <c r="S31" s="12"/>
      <c r="T31" s="12"/>
      <c r="U31" s="19"/>
      <c r="CB31" s="41"/>
      <c r="CC31" s="41"/>
      <c r="CD31" s="41"/>
      <c r="CE31" s="41"/>
      <c r="CF31" s="41"/>
      <c r="CG31" s="41"/>
      <c r="CH31" s="41"/>
    </row>
    <row r="32" spans="1:92" s="13" customFormat="1" ht="20.100000000000001" customHeight="1" x14ac:dyDescent="0.2">
      <c r="A32" s="24"/>
      <c r="C32" s="25"/>
      <c r="D32" s="25"/>
      <c r="F32" s="19"/>
      <c r="G32" s="26"/>
      <c r="H32" s="19"/>
      <c r="O32" s="12"/>
      <c r="Q32" s="25"/>
      <c r="S32" s="12"/>
      <c r="T32" s="12"/>
      <c r="U32" s="19"/>
      <c r="CB32" s="41"/>
      <c r="CC32" s="41"/>
      <c r="CD32" s="41"/>
      <c r="CE32" s="41"/>
      <c r="CF32" s="41"/>
      <c r="CG32" s="41"/>
      <c r="CH32" s="41"/>
    </row>
    <row r="33" spans="1:86" s="13" customFormat="1" ht="20.100000000000001" customHeight="1" x14ac:dyDescent="0.2">
      <c r="A33" s="24"/>
      <c r="C33" s="25"/>
      <c r="D33" s="25"/>
      <c r="F33" s="19"/>
      <c r="G33" s="26"/>
      <c r="H33" s="19"/>
      <c r="O33" s="12"/>
      <c r="Q33" s="25"/>
      <c r="S33" s="12"/>
      <c r="T33" s="12"/>
      <c r="U33" s="19"/>
      <c r="CB33" s="41"/>
      <c r="CC33" s="41"/>
      <c r="CD33" s="41"/>
      <c r="CE33" s="41"/>
      <c r="CF33" s="41"/>
      <c r="CG33" s="41"/>
      <c r="CH33" s="41"/>
    </row>
    <row r="34" spans="1:86" s="13" customFormat="1" ht="20.100000000000001" customHeight="1" x14ac:dyDescent="0.2">
      <c r="A34" s="24"/>
      <c r="C34" s="25"/>
      <c r="D34" s="25"/>
      <c r="F34" s="19"/>
      <c r="G34" s="26"/>
      <c r="H34" s="19"/>
      <c r="O34" s="12"/>
      <c r="Q34" s="25"/>
      <c r="S34" s="12"/>
      <c r="T34" s="12"/>
      <c r="U34" s="19"/>
      <c r="CB34" s="41"/>
      <c r="CC34" s="41"/>
      <c r="CD34" s="41"/>
      <c r="CE34" s="41"/>
      <c r="CF34" s="41"/>
      <c r="CG34" s="41"/>
      <c r="CH34" s="41"/>
    </row>
    <row r="35" spans="1:86" s="13" customFormat="1" ht="20.100000000000001" customHeight="1" x14ac:dyDescent="0.2">
      <c r="A35" s="24"/>
      <c r="C35" s="25"/>
      <c r="D35" s="25"/>
      <c r="F35" s="19"/>
      <c r="G35" s="26"/>
      <c r="H35" s="19"/>
      <c r="O35" s="12"/>
      <c r="Q35" s="25"/>
      <c r="S35" s="12"/>
      <c r="T35" s="12"/>
      <c r="U35" s="19"/>
      <c r="CB35" s="41"/>
      <c r="CC35" s="41"/>
      <c r="CD35" s="41"/>
      <c r="CE35" s="41"/>
      <c r="CF35" s="41"/>
      <c r="CG35" s="41"/>
      <c r="CH35" s="41"/>
    </row>
    <row r="36" spans="1:86" s="13" customFormat="1" ht="20.100000000000001" customHeight="1" x14ac:dyDescent="0.2">
      <c r="A36" s="24"/>
      <c r="C36" s="25"/>
      <c r="D36" s="25"/>
      <c r="F36" s="19"/>
      <c r="G36" s="26"/>
      <c r="H36" s="19"/>
      <c r="O36" s="12"/>
      <c r="Q36" s="25"/>
      <c r="S36" s="12"/>
      <c r="T36" s="12"/>
      <c r="U36" s="19"/>
      <c r="CB36" s="41"/>
      <c r="CC36" s="41"/>
      <c r="CD36" s="41"/>
      <c r="CE36" s="41"/>
      <c r="CF36" s="41"/>
      <c r="CG36" s="41"/>
      <c r="CH36" s="41"/>
    </row>
    <row r="37" spans="1:86" s="13" customFormat="1" ht="20.100000000000001" customHeight="1" x14ac:dyDescent="0.2">
      <c r="A37" s="24"/>
      <c r="C37" s="25"/>
      <c r="D37" s="25"/>
      <c r="F37" s="19"/>
      <c r="G37" s="26"/>
      <c r="H37" s="19"/>
      <c r="O37" s="12"/>
      <c r="Q37" s="25"/>
      <c r="S37" s="12"/>
      <c r="T37" s="12"/>
      <c r="U37" s="19"/>
      <c r="CB37" s="41"/>
      <c r="CC37" s="41"/>
      <c r="CD37" s="41"/>
      <c r="CE37" s="41"/>
      <c r="CF37" s="41"/>
      <c r="CG37" s="41"/>
      <c r="CH37" s="41"/>
    </row>
    <row r="38" spans="1:86" s="13" customFormat="1" ht="20.100000000000001" customHeight="1" x14ac:dyDescent="0.2">
      <c r="A38" s="24"/>
      <c r="C38" s="25"/>
      <c r="D38" s="25"/>
      <c r="F38" s="19"/>
      <c r="G38" s="26"/>
      <c r="H38" s="19"/>
      <c r="O38" s="12"/>
      <c r="Q38" s="25"/>
      <c r="S38" s="12"/>
      <c r="T38" s="12"/>
      <c r="U38" s="19"/>
      <c r="CB38" s="41"/>
      <c r="CC38" s="41"/>
      <c r="CD38" s="41"/>
      <c r="CE38" s="41"/>
      <c r="CF38" s="41"/>
      <c r="CG38" s="41"/>
      <c r="CH38" s="41"/>
    </row>
    <row r="39" spans="1:86" s="13" customFormat="1" ht="20.100000000000001" customHeight="1" x14ac:dyDescent="0.2">
      <c r="A39" s="24"/>
      <c r="C39" s="25"/>
      <c r="D39" s="25"/>
      <c r="F39" s="19"/>
      <c r="G39" s="26"/>
      <c r="H39" s="19"/>
      <c r="O39" s="12"/>
      <c r="Q39" s="25"/>
      <c r="S39" s="12"/>
      <c r="T39" s="12"/>
      <c r="U39" s="19"/>
      <c r="CB39" s="41"/>
      <c r="CC39" s="41"/>
      <c r="CD39" s="41"/>
      <c r="CE39" s="41"/>
      <c r="CF39" s="41"/>
      <c r="CG39" s="41"/>
      <c r="CH39" s="41"/>
    </row>
    <row r="40" spans="1:86" s="13" customFormat="1" ht="20.100000000000001" customHeight="1" x14ac:dyDescent="0.2">
      <c r="A40" s="24"/>
      <c r="C40" s="25"/>
      <c r="D40" s="25"/>
      <c r="F40" s="19"/>
      <c r="G40" s="26"/>
      <c r="H40" s="19"/>
      <c r="O40" s="12"/>
      <c r="Q40" s="25"/>
      <c r="S40" s="12"/>
      <c r="T40" s="12"/>
      <c r="U40" s="19"/>
      <c r="CB40" s="41"/>
      <c r="CC40" s="41"/>
      <c r="CD40" s="41"/>
      <c r="CE40" s="41"/>
      <c r="CF40" s="41"/>
      <c r="CG40" s="41"/>
      <c r="CH40" s="41"/>
    </row>
    <row r="41" spans="1:86" s="13" customFormat="1" ht="20.100000000000001" customHeight="1" x14ac:dyDescent="0.2">
      <c r="A41" s="24"/>
      <c r="C41" s="25"/>
      <c r="D41" s="25"/>
      <c r="F41" s="19"/>
      <c r="G41" s="26"/>
      <c r="H41" s="19"/>
      <c r="O41" s="12"/>
      <c r="Q41" s="25"/>
      <c r="S41" s="12"/>
      <c r="T41" s="12"/>
      <c r="U41" s="19"/>
      <c r="CB41" s="41"/>
      <c r="CC41" s="41"/>
      <c r="CD41" s="41"/>
      <c r="CE41" s="41"/>
      <c r="CF41" s="41"/>
      <c r="CG41" s="41"/>
      <c r="CH41" s="41"/>
    </row>
    <row r="42" spans="1:86" s="13" customFormat="1" ht="20.100000000000001" customHeight="1" x14ac:dyDescent="0.2">
      <c r="A42" s="24"/>
      <c r="C42" s="25"/>
      <c r="D42" s="25"/>
      <c r="F42" s="19"/>
      <c r="G42" s="26"/>
      <c r="H42" s="19"/>
      <c r="O42" s="12"/>
      <c r="Q42" s="25"/>
      <c r="S42" s="12"/>
      <c r="T42" s="12"/>
      <c r="U42" s="19"/>
      <c r="CB42" s="41"/>
      <c r="CC42" s="41"/>
      <c r="CD42" s="41"/>
      <c r="CE42" s="41"/>
      <c r="CF42" s="41"/>
      <c r="CG42" s="41"/>
      <c r="CH42" s="41"/>
    </row>
    <row r="43" spans="1:86" s="13" customFormat="1" ht="20.100000000000001" customHeight="1" x14ac:dyDescent="0.2">
      <c r="A43" s="24"/>
      <c r="C43" s="25"/>
      <c r="D43" s="25"/>
      <c r="F43" s="19"/>
      <c r="G43" s="26"/>
      <c r="H43" s="19"/>
      <c r="O43" s="12"/>
      <c r="Q43" s="25"/>
      <c r="S43" s="12"/>
      <c r="T43" s="12"/>
      <c r="U43" s="19"/>
      <c r="CB43" s="41"/>
      <c r="CC43" s="41"/>
      <c r="CD43" s="41"/>
      <c r="CE43" s="41"/>
      <c r="CF43" s="41"/>
      <c r="CG43" s="41"/>
      <c r="CH43" s="41"/>
    </row>
    <row r="44" spans="1:86" s="13" customFormat="1" ht="20.100000000000001" customHeight="1" x14ac:dyDescent="0.2">
      <c r="A44" s="24"/>
      <c r="C44" s="25"/>
      <c r="D44" s="25"/>
      <c r="F44" s="19"/>
      <c r="G44" s="26"/>
      <c r="H44" s="19"/>
      <c r="O44" s="12"/>
      <c r="Q44" s="25"/>
      <c r="S44" s="12"/>
      <c r="T44" s="12"/>
      <c r="U44" s="19"/>
      <c r="CB44" s="41"/>
      <c r="CC44" s="41"/>
      <c r="CD44" s="41"/>
      <c r="CE44" s="41"/>
      <c r="CF44" s="41"/>
      <c r="CG44" s="41"/>
      <c r="CH44" s="41"/>
    </row>
    <row r="45" spans="1:86" s="13" customFormat="1" ht="20.100000000000001" customHeight="1" x14ac:dyDescent="0.2">
      <c r="A45" s="24"/>
      <c r="C45" s="25"/>
      <c r="D45" s="25"/>
      <c r="F45" s="19"/>
      <c r="G45" s="26"/>
      <c r="H45" s="19"/>
      <c r="O45" s="12"/>
      <c r="Q45" s="25"/>
      <c r="S45" s="12"/>
      <c r="T45" s="12"/>
      <c r="U45" s="19"/>
      <c r="CB45" s="41"/>
      <c r="CC45" s="41"/>
      <c r="CD45" s="41"/>
      <c r="CE45" s="41"/>
      <c r="CF45" s="41"/>
      <c r="CG45" s="41"/>
      <c r="CH45" s="41"/>
    </row>
    <row r="46" spans="1:86" s="13" customFormat="1" ht="20.100000000000001" customHeight="1" x14ac:dyDescent="0.2">
      <c r="A46" s="24"/>
      <c r="C46" s="25"/>
      <c r="D46" s="25"/>
      <c r="F46" s="19"/>
      <c r="G46" s="26"/>
      <c r="H46" s="19"/>
      <c r="O46" s="12"/>
      <c r="Q46" s="25"/>
      <c r="S46" s="12"/>
      <c r="T46" s="12"/>
      <c r="U46" s="19"/>
      <c r="CB46" s="41"/>
      <c r="CC46" s="41"/>
      <c r="CD46" s="41"/>
      <c r="CE46" s="41"/>
      <c r="CF46" s="41"/>
      <c r="CG46" s="41"/>
      <c r="CH46" s="41"/>
    </row>
    <row r="47" spans="1:86" s="13" customFormat="1" ht="20.100000000000001" customHeight="1" x14ac:dyDescent="0.2">
      <c r="A47" s="24"/>
      <c r="C47" s="25"/>
      <c r="D47" s="25"/>
      <c r="F47" s="19"/>
      <c r="G47" s="26"/>
      <c r="H47" s="19"/>
      <c r="O47" s="12"/>
      <c r="Q47" s="25"/>
      <c r="S47" s="12"/>
      <c r="T47" s="12"/>
      <c r="U47" s="19"/>
      <c r="CB47" s="41"/>
      <c r="CC47" s="41"/>
      <c r="CD47" s="41"/>
      <c r="CE47" s="41"/>
      <c r="CF47" s="41"/>
      <c r="CG47" s="41"/>
      <c r="CH47" s="41"/>
    </row>
    <row r="48" spans="1:86" s="13" customFormat="1" ht="20.100000000000001" customHeight="1" x14ac:dyDescent="0.2">
      <c r="A48" s="24"/>
      <c r="C48" s="25"/>
      <c r="D48" s="25"/>
      <c r="F48" s="19"/>
      <c r="G48" s="26"/>
      <c r="H48" s="19"/>
      <c r="O48" s="12"/>
      <c r="Q48" s="25"/>
      <c r="S48" s="12"/>
      <c r="T48" s="12"/>
      <c r="U48" s="19"/>
      <c r="CB48" s="41"/>
      <c r="CC48" s="41"/>
      <c r="CD48" s="41"/>
      <c r="CE48" s="41"/>
      <c r="CF48" s="41"/>
      <c r="CG48" s="41"/>
      <c r="CH48" s="41"/>
    </row>
    <row r="49" spans="1:86" s="13" customFormat="1" ht="20.100000000000001" customHeight="1" x14ac:dyDescent="0.2">
      <c r="A49" s="24"/>
      <c r="C49" s="25"/>
      <c r="D49" s="25"/>
      <c r="F49" s="19"/>
      <c r="G49" s="26"/>
      <c r="H49" s="19"/>
      <c r="O49" s="12"/>
      <c r="Q49" s="25"/>
      <c r="S49" s="12"/>
      <c r="T49" s="12"/>
      <c r="U49" s="19"/>
      <c r="CB49" s="41"/>
      <c r="CC49" s="41"/>
      <c r="CD49" s="41"/>
      <c r="CE49" s="41"/>
      <c r="CF49" s="41"/>
      <c r="CG49" s="41"/>
      <c r="CH49" s="41"/>
    </row>
    <row r="50" spans="1:86" s="13" customFormat="1" ht="20.100000000000001" customHeight="1" x14ac:dyDescent="0.2">
      <c r="A50" s="24"/>
      <c r="C50" s="25"/>
      <c r="D50" s="25"/>
      <c r="F50" s="19"/>
      <c r="G50" s="26"/>
      <c r="H50" s="19"/>
      <c r="O50" s="12"/>
      <c r="Q50" s="25"/>
      <c r="S50" s="12"/>
      <c r="T50" s="12"/>
      <c r="U50" s="19"/>
      <c r="CB50" s="41"/>
      <c r="CC50" s="41"/>
      <c r="CD50" s="41"/>
      <c r="CE50" s="41"/>
      <c r="CF50" s="41"/>
      <c r="CG50" s="41"/>
      <c r="CH50" s="41"/>
    </row>
    <row r="51" spans="1:86" s="13" customFormat="1" ht="20.100000000000001" customHeight="1" x14ac:dyDescent="0.2">
      <c r="A51" s="24"/>
      <c r="C51" s="25"/>
      <c r="D51" s="25"/>
      <c r="F51" s="19"/>
      <c r="G51" s="26"/>
      <c r="H51" s="19"/>
      <c r="O51" s="12"/>
      <c r="Q51" s="25"/>
      <c r="S51" s="12"/>
      <c r="T51" s="12"/>
      <c r="U51" s="19"/>
      <c r="CB51" s="41"/>
      <c r="CC51" s="41"/>
      <c r="CD51" s="41"/>
      <c r="CE51" s="41"/>
      <c r="CF51" s="41"/>
      <c r="CG51" s="41"/>
      <c r="CH51" s="41"/>
    </row>
    <row r="52" spans="1:86" s="13" customFormat="1" ht="20.100000000000001" customHeight="1" x14ac:dyDescent="0.2">
      <c r="A52" s="24"/>
      <c r="C52" s="25"/>
      <c r="D52" s="25"/>
      <c r="F52" s="19"/>
      <c r="G52" s="26"/>
      <c r="H52" s="19"/>
      <c r="O52" s="12"/>
      <c r="Q52" s="25"/>
      <c r="S52" s="12"/>
      <c r="T52" s="12"/>
      <c r="U52" s="19"/>
      <c r="CB52" s="41"/>
      <c r="CC52" s="41"/>
      <c r="CD52" s="41"/>
      <c r="CE52" s="41"/>
      <c r="CF52" s="41"/>
      <c r="CG52" s="41"/>
      <c r="CH52" s="41"/>
    </row>
    <row r="53" spans="1:86" s="13" customFormat="1" ht="20.100000000000001" customHeight="1" x14ac:dyDescent="0.2">
      <c r="A53" s="24"/>
      <c r="C53" s="25"/>
      <c r="D53" s="25"/>
      <c r="F53" s="19"/>
      <c r="G53" s="26"/>
      <c r="H53" s="19"/>
      <c r="O53" s="12"/>
      <c r="Q53" s="25"/>
      <c r="S53" s="12"/>
      <c r="T53" s="12"/>
      <c r="U53" s="19"/>
      <c r="CB53" s="41"/>
      <c r="CC53" s="41"/>
      <c r="CD53" s="41"/>
      <c r="CE53" s="41"/>
      <c r="CF53" s="41"/>
      <c r="CG53" s="41"/>
      <c r="CH53" s="41"/>
    </row>
    <row r="54" spans="1:86" s="13" customFormat="1" ht="20.100000000000001" customHeight="1" x14ac:dyDescent="0.2">
      <c r="A54" s="24"/>
      <c r="C54" s="25"/>
      <c r="D54" s="25"/>
      <c r="F54" s="19"/>
      <c r="G54" s="26"/>
      <c r="H54" s="19"/>
      <c r="O54" s="12"/>
      <c r="Q54" s="25"/>
      <c r="S54" s="12"/>
      <c r="T54" s="12"/>
      <c r="U54" s="19"/>
      <c r="CB54" s="41"/>
      <c r="CC54" s="41"/>
      <c r="CD54" s="41"/>
      <c r="CE54" s="41"/>
      <c r="CF54" s="41"/>
      <c r="CG54" s="41"/>
      <c r="CH54" s="41"/>
    </row>
    <row r="55" spans="1:86" s="13" customFormat="1" ht="20.100000000000001" customHeight="1" x14ac:dyDescent="0.2">
      <c r="A55" s="24"/>
      <c r="C55" s="25"/>
      <c r="D55" s="25"/>
      <c r="F55" s="19"/>
      <c r="G55" s="26"/>
      <c r="H55" s="19"/>
      <c r="O55" s="12"/>
      <c r="Q55" s="25"/>
      <c r="S55" s="12"/>
      <c r="T55" s="12"/>
      <c r="U55" s="19"/>
      <c r="CB55" s="41"/>
      <c r="CC55" s="41"/>
      <c r="CD55" s="41"/>
      <c r="CE55" s="41"/>
      <c r="CF55" s="41"/>
      <c r="CG55" s="41"/>
      <c r="CH55" s="41"/>
    </row>
    <row r="56" spans="1:86" s="13" customFormat="1" ht="20.100000000000001" customHeight="1" x14ac:dyDescent="0.2">
      <c r="A56" s="24"/>
      <c r="C56" s="25"/>
      <c r="D56" s="25"/>
      <c r="F56" s="19"/>
      <c r="G56" s="26"/>
      <c r="H56" s="19"/>
      <c r="O56" s="12"/>
      <c r="Q56" s="25"/>
      <c r="S56" s="12"/>
      <c r="T56" s="12"/>
      <c r="U56" s="19"/>
      <c r="CB56" s="41"/>
      <c r="CC56" s="41"/>
      <c r="CD56" s="41"/>
      <c r="CE56" s="41"/>
      <c r="CF56" s="41"/>
      <c r="CG56" s="41"/>
      <c r="CH56" s="41"/>
    </row>
    <row r="57" spans="1:86" s="13" customFormat="1" ht="20.100000000000001" customHeight="1" x14ac:dyDescent="0.2">
      <c r="A57" s="24"/>
      <c r="C57" s="25"/>
      <c r="D57" s="25"/>
      <c r="F57" s="19"/>
      <c r="G57" s="26"/>
      <c r="H57" s="19"/>
      <c r="O57" s="12"/>
      <c r="Q57" s="25"/>
      <c r="S57" s="12"/>
      <c r="T57" s="12"/>
      <c r="U57" s="19"/>
      <c r="CB57" s="41"/>
      <c r="CC57" s="41"/>
      <c r="CD57" s="41"/>
      <c r="CE57" s="41"/>
      <c r="CF57" s="41"/>
      <c r="CG57" s="41"/>
      <c r="CH57" s="41"/>
    </row>
    <row r="58" spans="1:86" s="13" customFormat="1" ht="20.100000000000001" customHeight="1" x14ac:dyDescent="0.2">
      <c r="A58" s="24"/>
      <c r="C58" s="25"/>
      <c r="D58" s="25"/>
      <c r="F58" s="19"/>
      <c r="G58" s="26"/>
      <c r="H58" s="19"/>
      <c r="O58" s="12"/>
      <c r="Q58" s="25"/>
      <c r="S58" s="12"/>
      <c r="T58" s="12"/>
      <c r="U58" s="19"/>
      <c r="CB58" s="41"/>
      <c r="CC58" s="41"/>
      <c r="CD58" s="41"/>
      <c r="CE58" s="41"/>
      <c r="CF58" s="41"/>
      <c r="CG58" s="41"/>
      <c r="CH58" s="41"/>
    </row>
    <row r="59" spans="1:86" s="13" customFormat="1" ht="20.100000000000001" customHeight="1" x14ac:dyDescent="0.2">
      <c r="A59" s="24"/>
      <c r="C59" s="25"/>
      <c r="D59" s="25"/>
      <c r="F59" s="19"/>
      <c r="G59" s="26"/>
      <c r="H59" s="19"/>
      <c r="O59" s="12"/>
      <c r="Q59" s="25"/>
      <c r="S59" s="12"/>
      <c r="T59" s="12"/>
      <c r="U59" s="19"/>
      <c r="CB59" s="41"/>
      <c r="CC59" s="41"/>
      <c r="CD59" s="41"/>
      <c r="CE59" s="41"/>
      <c r="CF59" s="41"/>
      <c r="CG59" s="41"/>
      <c r="CH59" s="41"/>
    </row>
    <row r="60" spans="1:86" s="13" customFormat="1" ht="20.100000000000001" customHeight="1" x14ac:dyDescent="0.2">
      <c r="A60" s="24"/>
      <c r="C60" s="25"/>
      <c r="D60" s="25"/>
      <c r="F60" s="19"/>
      <c r="G60" s="26"/>
      <c r="H60" s="19"/>
      <c r="O60" s="12"/>
      <c r="Q60" s="25"/>
      <c r="S60" s="12"/>
      <c r="T60" s="12"/>
      <c r="U60" s="19"/>
      <c r="CB60" s="41"/>
      <c r="CC60" s="41"/>
      <c r="CD60" s="41"/>
      <c r="CE60" s="41"/>
      <c r="CF60" s="41"/>
      <c r="CG60" s="41"/>
      <c r="CH60" s="41"/>
    </row>
    <row r="61" spans="1:86" s="13" customFormat="1" ht="20.100000000000001" customHeight="1" x14ac:dyDescent="0.2">
      <c r="A61" s="24"/>
      <c r="C61" s="25"/>
      <c r="D61" s="25"/>
      <c r="F61" s="19"/>
      <c r="G61" s="26"/>
      <c r="H61" s="19"/>
      <c r="O61" s="12"/>
      <c r="Q61" s="25"/>
      <c r="S61" s="12"/>
      <c r="T61" s="12"/>
      <c r="U61" s="19"/>
      <c r="CB61" s="41"/>
      <c r="CC61" s="41"/>
      <c r="CD61" s="41"/>
      <c r="CE61" s="41"/>
      <c r="CF61" s="41"/>
      <c r="CG61" s="41"/>
      <c r="CH61" s="41"/>
    </row>
    <row r="62" spans="1:86" s="13" customFormat="1" ht="20.100000000000001" customHeight="1" x14ac:dyDescent="0.2">
      <c r="A62" s="24"/>
      <c r="C62" s="25"/>
      <c r="D62" s="25"/>
      <c r="F62" s="19"/>
      <c r="G62" s="26"/>
      <c r="H62" s="19"/>
      <c r="O62" s="12"/>
      <c r="Q62" s="25"/>
      <c r="S62" s="12"/>
      <c r="T62" s="12"/>
      <c r="U62" s="19"/>
      <c r="CB62" s="41"/>
      <c r="CC62" s="41"/>
      <c r="CD62" s="41"/>
      <c r="CE62" s="41"/>
      <c r="CF62" s="41"/>
      <c r="CG62" s="41"/>
      <c r="CH62" s="41"/>
    </row>
    <row r="63" spans="1:86" s="13" customFormat="1" ht="20.100000000000001" customHeight="1" x14ac:dyDescent="0.2">
      <c r="A63" s="24"/>
      <c r="C63" s="25"/>
      <c r="D63" s="25"/>
      <c r="F63" s="19"/>
      <c r="G63" s="26"/>
      <c r="H63" s="19"/>
      <c r="O63" s="12"/>
      <c r="Q63" s="25"/>
      <c r="S63" s="12"/>
      <c r="T63" s="12"/>
      <c r="U63" s="19"/>
      <c r="CB63" s="41"/>
      <c r="CC63" s="41"/>
      <c r="CD63" s="41"/>
      <c r="CE63" s="41"/>
      <c r="CF63" s="41"/>
      <c r="CG63" s="41"/>
      <c r="CH63" s="41"/>
    </row>
    <row r="64" spans="1:86" s="13" customFormat="1" ht="20.100000000000001" customHeight="1" x14ac:dyDescent="0.2">
      <c r="A64" s="24"/>
      <c r="C64" s="25"/>
      <c r="D64" s="25"/>
      <c r="F64" s="19"/>
      <c r="G64" s="26"/>
      <c r="H64" s="19"/>
      <c r="O64" s="12"/>
      <c r="Q64" s="25"/>
      <c r="S64" s="12"/>
      <c r="T64" s="12"/>
      <c r="U64" s="19"/>
      <c r="CB64" s="41"/>
      <c r="CC64" s="41"/>
      <c r="CD64" s="41"/>
      <c r="CE64" s="41"/>
      <c r="CF64" s="41"/>
      <c r="CG64" s="41"/>
      <c r="CH64" s="41"/>
    </row>
    <row r="65" spans="1:86" s="13" customFormat="1" ht="20.100000000000001" customHeight="1" x14ac:dyDescent="0.2">
      <c r="A65" s="24"/>
      <c r="C65" s="25"/>
      <c r="D65" s="25"/>
      <c r="F65" s="19"/>
      <c r="G65" s="26"/>
      <c r="H65" s="19"/>
      <c r="O65" s="12"/>
      <c r="Q65" s="25"/>
      <c r="S65" s="12"/>
      <c r="T65" s="12"/>
      <c r="U65" s="19"/>
      <c r="CB65" s="41"/>
      <c r="CC65" s="41"/>
      <c r="CD65" s="41"/>
      <c r="CE65" s="41"/>
      <c r="CF65" s="41"/>
      <c r="CG65" s="41"/>
      <c r="CH65" s="41"/>
    </row>
    <row r="66" spans="1:86" s="13" customFormat="1" ht="20.100000000000001" customHeight="1" x14ac:dyDescent="0.2">
      <c r="A66" s="24"/>
      <c r="C66" s="25"/>
      <c r="D66" s="25"/>
      <c r="F66" s="19"/>
      <c r="G66" s="26"/>
      <c r="H66" s="19"/>
      <c r="O66" s="12"/>
      <c r="Q66" s="25"/>
      <c r="S66" s="12"/>
      <c r="T66" s="12"/>
      <c r="U66" s="19"/>
      <c r="CB66" s="41"/>
      <c r="CC66" s="41"/>
      <c r="CD66" s="41"/>
      <c r="CE66" s="41"/>
      <c r="CF66" s="41"/>
      <c r="CG66" s="41"/>
      <c r="CH66" s="41"/>
    </row>
    <row r="67" spans="1:86" s="13" customFormat="1" ht="20.100000000000001" customHeight="1" x14ac:dyDescent="0.2">
      <c r="A67" s="24"/>
      <c r="C67" s="25"/>
      <c r="D67" s="25"/>
      <c r="F67" s="19"/>
      <c r="G67" s="26"/>
      <c r="H67" s="19"/>
      <c r="O67" s="12"/>
      <c r="Q67" s="25"/>
      <c r="S67" s="12"/>
      <c r="T67" s="12"/>
      <c r="U67" s="19"/>
      <c r="CB67" s="41"/>
      <c r="CC67" s="41"/>
      <c r="CD67" s="41"/>
      <c r="CE67" s="41"/>
      <c r="CF67" s="41"/>
      <c r="CG67" s="41"/>
      <c r="CH67" s="41"/>
    </row>
    <row r="68" spans="1:86" s="13" customFormat="1" ht="20.100000000000001" customHeight="1" x14ac:dyDescent="0.2">
      <c r="A68" s="24"/>
      <c r="C68" s="25"/>
      <c r="D68" s="25"/>
      <c r="F68" s="19"/>
      <c r="G68" s="26"/>
      <c r="H68" s="19"/>
      <c r="O68" s="12"/>
      <c r="Q68" s="25"/>
      <c r="S68" s="12"/>
      <c r="T68" s="12"/>
      <c r="U68" s="19"/>
      <c r="CB68" s="41"/>
      <c r="CC68" s="41"/>
      <c r="CD68" s="41"/>
      <c r="CE68" s="41"/>
      <c r="CF68" s="41"/>
      <c r="CG68" s="41"/>
      <c r="CH68" s="41"/>
    </row>
    <row r="69" spans="1:86" s="13" customFormat="1" ht="20.100000000000001" customHeight="1" x14ac:dyDescent="0.2">
      <c r="A69" s="24"/>
      <c r="C69" s="25"/>
      <c r="D69" s="25"/>
      <c r="F69" s="19"/>
      <c r="G69" s="26"/>
      <c r="H69" s="19"/>
      <c r="O69" s="12"/>
      <c r="Q69" s="25"/>
      <c r="S69" s="12"/>
      <c r="T69" s="12"/>
      <c r="U69" s="19"/>
      <c r="CB69" s="41"/>
      <c r="CC69" s="41"/>
      <c r="CD69" s="41"/>
      <c r="CE69" s="41"/>
      <c r="CF69" s="41"/>
      <c r="CG69" s="41"/>
      <c r="CH69" s="41"/>
    </row>
    <row r="70" spans="1:86" s="13" customFormat="1" ht="20.100000000000001" customHeight="1" x14ac:dyDescent="0.2">
      <c r="A70" s="24"/>
      <c r="C70" s="25"/>
      <c r="D70" s="25"/>
      <c r="F70" s="19"/>
      <c r="G70" s="26"/>
      <c r="H70" s="19"/>
      <c r="O70" s="12"/>
      <c r="Q70" s="25"/>
      <c r="S70" s="12"/>
      <c r="T70" s="12"/>
      <c r="U70" s="19"/>
      <c r="CB70" s="41"/>
      <c r="CC70" s="41"/>
      <c r="CD70" s="41"/>
      <c r="CE70" s="41"/>
      <c r="CF70" s="41"/>
      <c r="CG70" s="41"/>
      <c r="CH70" s="41"/>
    </row>
    <row r="71" spans="1:86" s="13" customFormat="1" ht="20.100000000000001" customHeight="1" x14ac:dyDescent="0.2">
      <c r="A71" s="24"/>
      <c r="C71" s="25"/>
      <c r="D71" s="25"/>
      <c r="F71" s="19"/>
      <c r="G71" s="26"/>
      <c r="H71" s="19"/>
      <c r="O71" s="12"/>
      <c r="Q71" s="25"/>
      <c r="S71" s="12"/>
      <c r="T71" s="12"/>
      <c r="U71" s="19"/>
      <c r="CB71" s="41"/>
      <c r="CC71" s="41"/>
      <c r="CD71" s="41"/>
      <c r="CE71" s="41"/>
      <c r="CF71" s="41"/>
      <c r="CG71" s="41"/>
      <c r="CH71" s="41"/>
    </row>
    <row r="72" spans="1:86" s="13" customFormat="1" ht="20.100000000000001" customHeight="1" x14ac:dyDescent="0.2">
      <c r="A72" s="24"/>
      <c r="C72" s="25"/>
      <c r="D72" s="25"/>
      <c r="F72" s="19"/>
      <c r="G72" s="26"/>
      <c r="H72" s="19"/>
      <c r="O72" s="12"/>
      <c r="Q72" s="25"/>
      <c r="S72" s="12"/>
      <c r="T72" s="12"/>
      <c r="U72" s="19"/>
      <c r="CB72" s="41"/>
      <c r="CC72" s="41"/>
      <c r="CD72" s="41"/>
      <c r="CE72" s="41"/>
      <c r="CF72" s="41"/>
      <c r="CG72" s="41"/>
      <c r="CH72" s="41"/>
    </row>
    <row r="73" spans="1:86" s="13" customFormat="1" ht="20.100000000000001" customHeight="1" x14ac:dyDescent="0.2">
      <c r="A73" s="24"/>
      <c r="C73" s="25"/>
      <c r="D73" s="25"/>
      <c r="F73" s="19"/>
      <c r="G73" s="26"/>
      <c r="H73" s="19"/>
      <c r="O73" s="12"/>
      <c r="Q73" s="25"/>
      <c r="S73" s="12"/>
      <c r="T73" s="12"/>
      <c r="U73" s="19"/>
      <c r="CB73" s="41"/>
      <c r="CC73" s="41"/>
      <c r="CD73" s="41"/>
      <c r="CE73" s="41"/>
      <c r="CF73" s="41"/>
      <c r="CG73" s="41"/>
      <c r="CH73" s="41"/>
    </row>
    <row r="74" spans="1:86" s="13" customFormat="1" ht="20.100000000000001" customHeight="1" x14ac:dyDescent="0.2">
      <c r="A74" s="24"/>
      <c r="C74" s="25"/>
      <c r="D74" s="25"/>
      <c r="F74" s="19"/>
      <c r="G74" s="26"/>
      <c r="H74" s="19"/>
      <c r="O74" s="12"/>
      <c r="Q74" s="25"/>
      <c r="S74" s="12"/>
      <c r="T74" s="12"/>
      <c r="U74" s="19"/>
      <c r="CB74" s="41"/>
      <c r="CC74" s="41"/>
      <c r="CD74" s="41"/>
      <c r="CE74" s="41"/>
      <c r="CF74" s="41"/>
      <c r="CG74" s="41"/>
      <c r="CH74" s="41"/>
    </row>
    <row r="75" spans="1:86" s="13" customFormat="1" ht="20.100000000000001" customHeight="1" x14ac:dyDescent="0.2">
      <c r="A75" s="24"/>
      <c r="C75" s="25"/>
      <c r="D75" s="25"/>
      <c r="F75" s="19"/>
      <c r="G75" s="26"/>
      <c r="H75" s="19"/>
      <c r="O75" s="12"/>
      <c r="Q75" s="25"/>
      <c r="S75" s="12"/>
      <c r="T75" s="12"/>
      <c r="U75" s="19"/>
      <c r="CB75" s="41"/>
      <c r="CC75" s="41"/>
      <c r="CD75" s="41"/>
      <c r="CE75" s="41"/>
      <c r="CF75" s="41"/>
      <c r="CG75" s="41"/>
      <c r="CH75" s="41"/>
    </row>
    <row r="76" spans="1:86" s="13" customFormat="1" ht="20.100000000000001" customHeight="1" x14ac:dyDescent="0.2">
      <c r="A76" s="24"/>
      <c r="C76" s="25"/>
      <c r="D76" s="25"/>
      <c r="F76" s="19"/>
      <c r="G76" s="26"/>
      <c r="H76" s="19"/>
      <c r="O76" s="12"/>
      <c r="Q76" s="25"/>
      <c r="S76" s="12"/>
      <c r="T76" s="12"/>
      <c r="U76" s="19"/>
      <c r="CB76" s="41"/>
      <c r="CC76" s="41"/>
      <c r="CD76" s="41"/>
      <c r="CE76" s="41"/>
      <c r="CF76" s="41"/>
      <c r="CG76" s="41"/>
      <c r="CH76" s="41"/>
    </row>
    <row r="77" spans="1:86" s="13" customFormat="1" ht="20.100000000000001" customHeight="1" x14ac:dyDescent="0.2">
      <c r="A77" s="24"/>
      <c r="C77" s="25"/>
      <c r="D77" s="25"/>
      <c r="F77" s="19"/>
      <c r="G77" s="26"/>
      <c r="H77" s="19"/>
      <c r="O77" s="12"/>
      <c r="Q77" s="25"/>
      <c r="S77" s="12"/>
      <c r="T77" s="12"/>
      <c r="U77" s="19"/>
      <c r="CB77" s="41"/>
      <c r="CC77" s="41"/>
      <c r="CD77" s="41"/>
      <c r="CE77" s="41"/>
      <c r="CF77" s="41"/>
      <c r="CG77" s="41"/>
      <c r="CH77" s="41"/>
    </row>
    <row r="78" spans="1:86" s="13" customFormat="1" ht="20.100000000000001" customHeight="1" x14ac:dyDescent="0.2">
      <c r="A78" s="24"/>
      <c r="C78" s="25"/>
      <c r="D78" s="25"/>
      <c r="F78" s="19"/>
      <c r="G78" s="26"/>
      <c r="H78" s="19"/>
      <c r="O78" s="12"/>
      <c r="Q78" s="25"/>
      <c r="S78" s="12"/>
      <c r="T78" s="12"/>
      <c r="U78" s="19"/>
      <c r="CB78" s="41"/>
      <c r="CC78" s="41"/>
      <c r="CD78" s="41"/>
      <c r="CE78" s="41"/>
      <c r="CF78" s="41"/>
      <c r="CG78" s="41"/>
      <c r="CH78" s="41"/>
    </row>
    <row r="79" spans="1:86" s="13" customFormat="1" ht="20.100000000000001" customHeight="1" x14ac:dyDescent="0.2">
      <c r="A79" s="24"/>
      <c r="C79" s="25"/>
      <c r="D79" s="25"/>
      <c r="F79" s="19"/>
      <c r="G79" s="26"/>
      <c r="H79" s="19"/>
      <c r="O79" s="12"/>
      <c r="Q79" s="25"/>
      <c r="S79" s="12"/>
      <c r="T79" s="12"/>
      <c r="U79" s="19"/>
      <c r="CB79" s="41"/>
      <c r="CC79" s="41"/>
      <c r="CD79" s="41"/>
      <c r="CE79" s="41"/>
      <c r="CF79" s="41"/>
      <c r="CG79" s="41"/>
      <c r="CH79" s="41"/>
    </row>
    <row r="80" spans="1:86" s="13" customFormat="1" ht="20.100000000000001" customHeight="1" x14ac:dyDescent="0.2">
      <c r="A80" s="24"/>
      <c r="C80" s="25"/>
      <c r="D80" s="25"/>
      <c r="F80" s="19"/>
      <c r="G80" s="26"/>
      <c r="H80" s="19"/>
      <c r="O80" s="12"/>
      <c r="Q80" s="25"/>
      <c r="S80" s="12"/>
      <c r="T80" s="12"/>
      <c r="U80" s="19"/>
      <c r="CB80" s="41"/>
      <c r="CC80" s="41"/>
      <c r="CD80" s="41"/>
      <c r="CE80" s="41"/>
      <c r="CF80" s="41"/>
      <c r="CG80" s="41"/>
      <c r="CH80" s="41"/>
    </row>
    <row r="81" spans="1:86" s="13" customFormat="1" ht="20.100000000000001" customHeight="1" x14ac:dyDescent="0.2">
      <c r="A81" s="24"/>
      <c r="C81" s="25"/>
      <c r="D81" s="25"/>
      <c r="F81" s="19"/>
      <c r="G81" s="26"/>
      <c r="H81" s="19"/>
      <c r="O81" s="12"/>
      <c r="Q81" s="25"/>
      <c r="S81" s="12"/>
      <c r="T81" s="12"/>
      <c r="U81" s="19"/>
      <c r="CB81" s="41"/>
      <c r="CC81" s="41"/>
      <c r="CD81" s="41"/>
      <c r="CE81" s="41"/>
      <c r="CF81" s="41"/>
      <c r="CG81" s="41"/>
      <c r="CH81" s="41"/>
    </row>
    <row r="82" spans="1:86" s="13" customFormat="1" ht="20.100000000000001" customHeight="1" x14ac:dyDescent="0.2">
      <c r="A82" s="24"/>
      <c r="C82" s="25"/>
      <c r="D82" s="25"/>
      <c r="F82" s="19"/>
      <c r="G82" s="26"/>
      <c r="H82" s="19"/>
      <c r="O82" s="12"/>
      <c r="Q82" s="25"/>
      <c r="S82" s="12"/>
      <c r="T82" s="12"/>
      <c r="U82" s="19"/>
      <c r="CB82" s="41"/>
      <c r="CC82" s="41"/>
      <c r="CD82" s="41"/>
      <c r="CE82" s="41"/>
      <c r="CF82" s="41"/>
      <c r="CG82" s="41"/>
      <c r="CH82" s="41"/>
    </row>
    <row r="83" spans="1:86" s="13" customFormat="1" ht="20.100000000000001" customHeight="1" x14ac:dyDescent="0.2">
      <c r="A83" s="24"/>
      <c r="C83" s="25"/>
      <c r="D83" s="25"/>
      <c r="F83" s="19"/>
      <c r="G83" s="26"/>
      <c r="H83" s="19"/>
      <c r="O83" s="12"/>
      <c r="Q83" s="25"/>
      <c r="S83" s="12"/>
      <c r="T83" s="12"/>
      <c r="U83" s="19"/>
      <c r="CB83" s="41"/>
      <c r="CC83" s="41"/>
      <c r="CD83" s="41"/>
      <c r="CE83" s="41"/>
      <c r="CF83" s="41"/>
      <c r="CG83" s="41"/>
      <c r="CH83" s="41"/>
    </row>
    <row r="84" spans="1:86" s="13" customFormat="1" ht="20.100000000000001" customHeight="1" x14ac:dyDescent="0.2">
      <c r="A84" s="24"/>
      <c r="C84" s="25"/>
      <c r="D84" s="25"/>
      <c r="F84" s="19"/>
      <c r="G84" s="26"/>
      <c r="H84" s="19"/>
      <c r="O84" s="12"/>
      <c r="Q84" s="25"/>
      <c r="S84" s="12"/>
      <c r="T84" s="12"/>
      <c r="U84" s="19"/>
      <c r="CB84" s="41"/>
      <c r="CC84" s="41"/>
      <c r="CD84" s="41"/>
      <c r="CE84" s="41"/>
      <c r="CF84" s="41"/>
      <c r="CG84" s="41"/>
      <c r="CH84" s="41"/>
    </row>
    <row r="85" spans="1:86" s="13" customFormat="1" ht="20.100000000000001" customHeight="1" x14ac:dyDescent="0.2">
      <c r="A85" s="24"/>
      <c r="C85" s="25"/>
      <c r="D85" s="25"/>
      <c r="F85" s="19"/>
      <c r="G85" s="26"/>
      <c r="H85" s="19"/>
      <c r="O85" s="12"/>
      <c r="Q85" s="25"/>
      <c r="S85" s="12"/>
      <c r="T85" s="12"/>
      <c r="U85" s="19"/>
      <c r="CB85" s="41"/>
      <c r="CC85" s="41"/>
      <c r="CD85" s="41"/>
      <c r="CE85" s="41"/>
      <c r="CF85" s="41"/>
      <c r="CG85" s="41"/>
      <c r="CH85" s="41"/>
    </row>
    <row r="86" spans="1:86" s="13" customFormat="1" ht="20.100000000000001" customHeight="1" x14ac:dyDescent="0.2">
      <c r="A86" s="24"/>
      <c r="C86" s="25"/>
      <c r="D86" s="25"/>
      <c r="F86" s="19"/>
      <c r="G86" s="73"/>
      <c r="H86" s="74"/>
      <c r="I86" s="75"/>
      <c r="J86" s="75"/>
      <c r="K86" s="75"/>
      <c r="L86" s="75"/>
      <c r="O86" s="12"/>
      <c r="Q86" s="25"/>
      <c r="S86" s="12"/>
      <c r="T86" s="12"/>
      <c r="U86" s="19"/>
      <c r="CB86" s="41"/>
      <c r="CC86" s="41"/>
      <c r="CD86" s="41"/>
      <c r="CE86" s="41"/>
      <c r="CF86" s="41"/>
      <c r="CG86" s="41"/>
      <c r="CH86" s="41"/>
    </row>
    <row r="87" spans="1:86" s="13" customFormat="1" ht="20.100000000000001" customHeight="1" x14ac:dyDescent="0.2">
      <c r="A87" s="24"/>
      <c r="C87" s="25"/>
      <c r="D87" s="25"/>
      <c r="F87" s="19"/>
      <c r="G87" s="73"/>
      <c r="H87" s="74"/>
      <c r="I87" s="75"/>
      <c r="J87" s="75"/>
      <c r="K87" s="75"/>
      <c r="L87" s="75"/>
      <c r="O87" s="12"/>
      <c r="Q87" s="25"/>
      <c r="S87" s="12"/>
      <c r="T87" s="12"/>
      <c r="U87" s="19"/>
      <c r="CB87" s="41"/>
      <c r="CC87" s="41"/>
      <c r="CD87" s="41"/>
      <c r="CE87" s="41"/>
      <c r="CF87" s="41"/>
      <c r="CG87" s="41"/>
      <c r="CH87" s="41"/>
    </row>
    <row r="88" spans="1:86" s="13" customFormat="1" ht="20.100000000000001" customHeight="1" x14ac:dyDescent="0.2">
      <c r="A88" s="24"/>
      <c r="C88" s="25"/>
      <c r="D88" s="25"/>
      <c r="F88" s="19"/>
      <c r="G88" s="73"/>
      <c r="H88" s="74"/>
      <c r="I88" s="75"/>
      <c r="J88" s="75"/>
      <c r="K88" s="75"/>
      <c r="L88" s="75"/>
      <c r="O88" s="12"/>
      <c r="Q88" s="25"/>
      <c r="S88" s="12"/>
      <c r="T88" s="12"/>
      <c r="U88" s="19"/>
      <c r="CB88" s="41"/>
      <c r="CC88" s="41"/>
      <c r="CD88" s="41"/>
      <c r="CE88" s="41"/>
      <c r="CF88" s="41"/>
      <c r="CG88" s="41"/>
      <c r="CH88" s="41"/>
    </row>
    <row r="89" spans="1:86" ht="20.100000000000001" customHeight="1" x14ac:dyDescent="0.2">
      <c r="G89" s="73"/>
      <c r="H89" s="74"/>
      <c r="I89" s="75"/>
      <c r="J89" s="75"/>
      <c r="K89" s="75"/>
      <c r="L89" s="75"/>
    </row>
    <row r="90" spans="1:86" ht="20.100000000000001" customHeight="1" x14ac:dyDescent="0.2">
      <c r="G90" s="73"/>
      <c r="H90" s="74"/>
      <c r="I90" s="75"/>
      <c r="J90" s="75"/>
      <c r="K90" s="75"/>
      <c r="L90" s="75"/>
    </row>
    <row r="91" spans="1:86" ht="20.100000000000001" customHeight="1" x14ac:dyDescent="0.2">
      <c r="G91" s="73"/>
      <c r="H91" s="74"/>
      <c r="I91" s="75"/>
      <c r="J91" s="75"/>
      <c r="K91" s="75"/>
      <c r="L91" s="75"/>
    </row>
    <row r="92" spans="1:86" ht="20.100000000000001" customHeight="1" x14ac:dyDescent="0.2">
      <c r="G92" s="73"/>
      <c r="H92" s="74"/>
      <c r="I92" s="75"/>
      <c r="J92" s="75"/>
      <c r="K92" s="75"/>
      <c r="L92" s="75"/>
    </row>
    <row r="93" spans="1:86" ht="20.100000000000001" customHeight="1" x14ac:dyDescent="0.2">
      <c r="G93" s="73"/>
      <c r="H93" s="74"/>
      <c r="I93" s="75"/>
      <c r="J93" s="75"/>
      <c r="K93" s="75"/>
      <c r="L93" s="75"/>
    </row>
    <row r="94" spans="1:86" ht="20.100000000000001" customHeight="1" x14ac:dyDescent="0.2">
      <c r="G94" s="73"/>
      <c r="H94" s="74"/>
      <c r="I94" s="75"/>
      <c r="J94" s="75"/>
      <c r="K94" s="75"/>
      <c r="L94" s="75"/>
    </row>
    <row r="95" spans="1:86" ht="20.100000000000001" customHeight="1" x14ac:dyDescent="0.2">
      <c r="G95" s="73"/>
      <c r="H95" s="74"/>
      <c r="I95" s="75"/>
      <c r="J95" s="75"/>
      <c r="K95" s="75"/>
      <c r="L95" s="75"/>
    </row>
    <row r="96" spans="1:86" ht="20.100000000000001" customHeight="1" x14ac:dyDescent="0.2">
      <c r="G96" s="73"/>
      <c r="H96" s="74"/>
      <c r="I96" s="75"/>
      <c r="J96" s="75"/>
      <c r="K96" s="75"/>
      <c r="L96" s="75"/>
    </row>
    <row r="97" spans="7:12" ht="20.100000000000001" customHeight="1" x14ac:dyDescent="0.2">
      <c r="G97" s="73"/>
      <c r="H97" s="74"/>
      <c r="I97" s="75"/>
      <c r="J97" s="75"/>
      <c r="K97" s="75"/>
      <c r="L97" s="75"/>
    </row>
    <row r="98" spans="7:12" ht="20.100000000000001" customHeight="1" x14ac:dyDescent="0.2">
      <c r="G98" s="73"/>
      <c r="H98" s="74"/>
      <c r="I98" s="75"/>
      <c r="J98" s="75"/>
      <c r="K98" s="75"/>
      <c r="L98" s="75"/>
    </row>
    <row r="99" spans="7:12" ht="20.100000000000001" customHeight="1" x14ac:dyDescent="0.2">
      <c r="G99" s="73"/>
      <c r="H99" s="74"/>
      <c r="I99" s="75"/>
      <c r="J99" s="75"/>
      <c r="K99" s="75"/>
      <c r="L99" s="75"/>
    </row>
    <row r="100" spans="7:12" ht="20.100000000000001" customHeight="1" x14ac:dyDescent="0.2">
      <c r="G100" s="73"/>
      <c r="H100" s="74"/>
      <c r="I100" s="75"/>
      <c r="J100" s="75"/>
      <c r="K100" s="75"/>
      <c r="L100" s="75"/>
    </row>
    <row r="101" spans="7:12" ht="20.100000000000001" customHeight="1" x14ac:dyDescent="0.2">
      <c r="G101" s="73"/>
      <c r="H101" s="74"/>
      <c r="I101" s="75"/>
      <c r="J101" s="75"/>
      <c r="K101" s="75"/>
      <c r="L101" s="75"/>
    </row>
    <row r="102" spans="7:12" ht="20.100000000000001" customHeight="1" x14ac:dyDescent="0.2">
      <c r="G102" s="73"/>
      <c r="H102" s="74"/>
      <c r="I102" s="75"/>
      <c r="J102" s="75"/>
      <c r="K102" s="75"/>
      <c r="L102" s="75"/>
    </row>
    <row r="103" spans="7:12" ht="20.100000000000001" customHeight="1" x14ac:dyDescent="0.2">
      <c r="G103" s="73"/>
      <c r="H103" s="74"/>
      <c r="I103" s="75"/>
      <c r="J103" s="75"/>
      <c r="K103" s="75"/>
      <c r="L103" s="75"/>
    </row>
    <row r="104" spans="7:12" ht="20.100000000000001" customHeight="1" x14ac:dyDescent="0.2">
      <c r="G104" s="73"/>
      <c r="H104" s="74"/>
      <c r="I104" s="75"/>
      <c r="J104" s="75"/>
      <c r="K104" s="75"/>
      <c r="L104" s="75"/>
    </row>
    <row r="105" spans="7:12" ht="20.100000000000001" customHeight="1" x14ac:dyDescent="0.2">
      <c r="G105" s="73"/>
      <c r="H105" s="74"/>
      <c r="I105" s="75"/>
      <c r="J105" s="75"/>
      <c r="K105" s="75"/>
      <c r="L105" s="75"/>
    </row>
    <row r="106" spans="7:12" ht="20.100000000000001" customHeight="1" x14ac:dyDescent="0.2">
      <c r="G106" s="73"/>
      <c r="H106" s="74"/>
      <c r="I106" s="75"/>
      <c r="J106" s="75"/>
      <c r="K106" s="75"/>
      <c r="L106" s="75"/>
    </row>
    <row r="107" spans="7:12" ht="20.100000000000001" customHeight="1" x14ac:dyDescent="0.2">
      <c r="G107" s="73"/>
      <c r="H107" s="74"/>
      <c r="I107" s="75"/>
      <c r="J107" s="75"/>
      <c r="K107" s="75"/>
      <c r="L107" s="75"/>
    </row>
    <row r="108" spans="7:12" ht="20.100000000000001" customHeight="1" x14ac:dyDescent="0.2">
      <c r="G108" s="73"/>
      <c r="H108" s="74"/>
      <c r="I108" s="75"/>
      <c r="J108" s="75"/>
      <c r="K108" s="75"/>
      <c r="L108" s="75"/>
    </row>
    <row r="109" spans="7:12" ht="20.100000000000001" customHeight="1" x14ac:dyDescent="0.2">
      <c r="G109" s="73"/>
      <c r="H109" s="74"/>
      <c r="I109" s="75"/>
      <c r="J109" s="75"/>
      <c r="K109" s="75"/>
      <c r="L109" s="75"/>
    </row>
    <row r="110" spans="7:12" ht="20.100000000000001" customHeight="1" x14ac:dyDescent="0.2">
      <c r="G110" s="73"/>
      <c r="H110" s="74"/>
      <c r="I110" s="75"/>
      <c r="J110" s="75"/>
      <c r="K110" s="75"/>
      <c r="L110" s="75"/>
    </row>
    <row r="111" spans="7:12" ht="20.100000000000001" customHeight="1" x14ac:dyDescent="0.2">
      <c r="G111" s="73"/>
      <c r="H111" s="74"/>
      <c r="I111" s="75"/>
      <c r="J111" s="75"/>
      <c r="K111" s="75"/>
      <c r="L111" s="75"/>
    </row>
    <row r="112" spans="7:12" ht="20.100000000000001" customHeight="1" x14ac:dyDescent="0.2">
      <c r="G112" s="73"/>
      <c r="H112" s="74"/>
      <c r="I112" s="75"/>
      <c r="J112" s="75"/>
      <c r="K112" s="75"/>
      <c r="L112" s="75"/>
    </row>
    <row r="113" spans="7:12" ht="20.100000000000001" customHeight="1" x14ac:dyDescent="0.2">
      <c r="G113" s="73"/>
      <c r="H113" s="74"/>
      <c r="I113" s="75"/>
      <c r="J113" s="75"/>
      <c r="K113" s="75"/>
      <c r="L113" s="75"/>
    </row>
    <row r="114" spans="7:12" ht="20.100000000000001" customHeight="1" x14ac:dyDescent="0.2">
      <c r="G114" s="73"/>
      <c r="H114" s="74"/>
      <c r="I114" s="75"/>
      <c r="J114" s="75"/>
      <c r="K114" s="75"/>
      <c r="L114" s="75"/>
    </row>
    <row r="115" spans="7:12" ht="20.100000000000001" customHeight="1" x14ac:dyDescent="0.2">
      <c r="G115" s="73"/>
      <c r="H115" s="74"/>
      <c r="I115" s="75"/>
      <c r="J115" s="75"/>
      <c r="K115" s="75"/>
      <c r="L115" s="75"/>
    </row>
    <row r="116" spans="7:12" ht="20.100000000000001" customHeight="1" x14ac:dyDescent="0.2">
      <c r="G116" s="73"/>
      <c r="H116" s="74"/>
      <c r="I116" s="75"/>
      <c r="J116" s="75"/>
      <c r="K116" s="75"/>
      <c r="L116" s="75"/>
    </row>
    <row r="117" spans="7:12" ht="20.100000000000001" customHeight="1" x14ac:dyDescent="0.2">
      <c r="G117" s="73"/>
      <c r="H117" s="74"/>
      <c r="I117" s="75"/>
      <c r="J117" s="75"/>
      <c r="K117" s="75"/>
      <c r="L117" s="75"/>
    </row>
    <row r="118" spans="7:12" ht="20.100000000000001" customHeight="1" x14ac:dyDescent="0.2">
      <c r="G118" s="73"/>
      <c r="H118" s="74"/>
      <c r="I118" s="75"/>
      <c r="J118" s="75"/>
      <c r="K118" s="75"/>
      <c r="L118" s="75"/>
    </row>
    <row r="119" spans="7:12" ht="20.100000000000001" customHeight="1" x14ac:dyDescent="0.2">
      <c r="G119" s="73"/>
      <c r="H119" s="74"/>
      <c r="I119" s="75"/>
      <c r="J119" s="75"/>
      <c r="K119" s="75"/>
      <c r="L119" s="75"/>
    </row>
    <row r="120" spans="7:12" ht="20.100000000000001" customHeight="1" x14ac:dyDescent="0.2">
      <c r="G120" s="73"/>
      <c r="H120" s="74"/>
      <c r="I120" s="75"/>
      <c r="J120" s="75"/>
      <c r="K120" s="75"/>
      <c r="L120" s="75"/>
    </row>
    <row r="121" spans="7:12" ht="20.100000000000001" customHeight="1" x14ac:dyDescent="0.2">
      <c r="G121" s="73"/>
      <c r="H121" s="74"/>
      <c r="I121" s="75"/>
      <c r="J121" s="75"/>
      <c r="K121" s="75"/>
      <c r="L121" s="75"/>
    </row>
    <row r="122" spans="7:12" ht="20.100000000000001" customHeight="1" x14ac:dyDescent="0.2">
      <c r="G122" s="73"/>
      <c r="H122" s="74"/>
      <c r="I122" s="75"/>
      <c r="J122" s="75"/>
      <c r="K122" s="75"/>
      <c r="L122" s="75"/>
    </row>
    <row r="123" spans="7:12" ht="20.100000000000001" customHeight="1" x14ac:dyDescent="0.2">
      <c r="G123" s="73"/>
      <c r="H123" s="74"/>
      <c r="I123" s="75"/>
      <c r="J123" s="75"/>
      <c r="K123" s="75"/>
      <c r="L123" s="75"/>
    </row>
    <row r="124" spans="7:12" ht="20.100000000000001" customHeight="1" x14ac:dyDescent="0.2">
      <c r="G124" s="73"/>
      <c r="H124" s="74"/>
      <c r="I124" s="75"/>
      <c r="J124" s="75"/>
      <c r="K124" s="75"/>
      <c r="L124" s="75"/>
    </row>
    <row r="125" spans="7:12" ht="20.100000000000001" customHeight="1" x14ac:dyDescent="0.2">
      <c r="G125" s="73"/>
      <c r="H125" s="74"/>
      <c r="I125" s="75"/>
      <c r="J125" s="75"/>
      <c r="K125" s="75"/>
      <c r="L125" s="75"/>
    </row>
    <row r="126" spans="7:12" ht="20.100000000000001" customHeight="1" x14ac:dyDescent="0.2">
      <c r="G126" s="73"/>
      <c r="H126" s="74"/>
      <c r="I126" s="75"/>
      <c r="J126" s="75"/>
      <c r="K126" s="75"/>
      <c r="L126" s="75"/>
    </row>
    <row r="127" spans="7:12" ht="20.100000000000001" customHeight="1" x14ac:dyDescent="0.2">
      <c r="G127" s="73"/>
      <c r="H127" s="74"/>
      <c r="I127" s="75"/>
      <c r="J127" s="75"/>
      <c r="K127" s="75"/>
      <c r="L127" s="75"/>
    </row>
    <row r="128" spans="7:12" ht="20.100000000000001" customHeight="1" x14ac:dyDescent="0.2">
      <c r="G128" s="73"/>
      <c r="H128" s="74"/>
      <c r="I128" s="75"/>
      <c r="J128" s="75"/>
      <c r="K128" s="75"/>
      <c r="L128" s="75"/>
    </row>
    <row r="129" spans="7:12" ht="20.100000000000001" customHeight="1" x14ac:dyDescent="0.2">
      <c r="G129" s="73"/>
      <c r="H129" s="74"/>
      <c r="I129" s="75"/>
      <c r="J129" s="75"/>
      <c r="K129" s="75"/>
      <c r="L129" s="75"/>
    </row>
    <row r="130" spans="7:12" ht="20.100000000000001" customHeight="1" x14ac:dyDescent="0.2">
      <c r="G130" s="73"/>
      <c r="H130" s="74"/>
      <c r="I130" s="75"/>
      <c r="J130" s="75"/>
      <c r="K130" s="75"/>
      <c r="L130" s="75"/>
    </row>
    <row r="131" spans="7:12" ht="20.100000000000001" customHeight="1" x14ac:dyDescent="0.2">
      <c r="G131" s="73"/>
      <c r="H131" s="74"/>
      <c r="I131" s="75"/>
      <c r="J131" s="75"/>
      <c r="K131" s="75"/>
      <c r="L131" s="75"/>
    </row>
    <row r="132" spans="7:12" ht="20.100000000000001" customHeight="1" x14ac:dyDescent="0.2">
      <c r="G132" s="73"/>
      <c r="H132" s="74"/>
      <c r="I132" s="75"/>
      <c r="J132" s="75"/>
      <c r="K132" s="75"/>
      <c r="L132" s="75"/>
    </row>
    <row r="133" spans="7:12" ht="20.100000000000001" customHeight="1" x14ac:dyDescent="0.2">
      <c r="G133" s="73"/>
      <c r="H133" s="74"/>
      <c r="I133" s="75"/>
      <c r="J133" s="75"/>
      <c r="K133" s="75"/>
      <c r="L133" s="75"/>
    </row>
    <row r="134" spans="7:12" ht="20.100000000000001" customHeight="1" x14ac:dyDescent="0.2">
      <c r="G134" s="73"/>
      <c r="H134" s="74"/>
      <c r="I134" s="75"/>
      <c r="J134" s="75"/>
      <c r="K134" s="75"/>
      <c r="L134" s="75"/>
    </row>
    <row r="135" spans="7:12" ht="20.100000000000001" customHeight="1" x14ac:dyDescent="0.2">
      <c r="G135" s="73"/>
      <c r="H135" s="74"/>
      <c r="I135" s="75"/>
      <c r="J135" s="75"/>
      <c r="K135" s="75"/>
      <c r="L135" s="75"/>
    </row>
    <row r="136" spans="7:12" ht="20.100000000000001" customHeight="1" x14ac:dyDescent="0.2">
      <c r="G136" s="73"/>
      <c r="H136" s="74"/>
      <c r="I136" s="75"/>
      <c r="J136" s="75"/>
      <c r="K136" s="75"/>
      <c r="L136" s="75"/>
    </row>
    <row r="137" spans="7:12" ht="20.100000000000001" customHeight="1" x14ac:dyDescent="0.2">
      <c r="G137" s="73"/>
      <c r="H137" s="74"/>
      <c r="I137" s="75"/>
      <c r="J137" s="75"/>
      <c r="K137" s="75"/>
      <c r="L137" s="75"/>
    </row>
    <row r="138" spans="7:12" ht="20.100000000000001" customHeight="1" x14ac:dyDescent="0.2">
      <c r="G138" s="73"/>
      <c r="H138" s="74"/>
      <c r="I138" s="75"/>
      <c r="J138" s="75"/>
      <c r="K138" s="75"/>
      <c r="L138" s="75"/>
    </row>
    <row r="139" spans="7:12" ht="20.100000000000001" customHeight="1" x14ac:dyDescent="0.2">
      <c r="G139" s="73"/>
      <c r="H139" s="74"/>
      <c r="I139" s="75"/>
      <c r="J139" s="75"/>
      <c r="K139" s="75"/>
      <c r="L139" s="75"/>
    </row>
    <row r="140" spans="7:12" ht="20.100000000000001" customHeight="1" x14ac:dyDescent="0.2">
      <c r="G140" s="73"/>
      <c r="H140" s="74"/>
      <c r="I140" s="75"/>
      <c r="J140" s="75"/>
      <c r="K140" s="75"/>
      <c r="L140" s="75"/>
    </row>
    <row r="141" spans="7:12" ht="20.100000000000001" customHeight="1" x14ac:dyDescent="0.2">
      <c r="G141" s="73"/>
      <c r="H141" s="74"/>
      <c r="I141" s="75"/>
      <c r="J141" s="75"/>
      <c r="K141" s="75"/>
      <c r="L141" s="75"/>
    </row>
    <row r="142" spans="7:12" ht="20.100000000000001" customHeight="1" x14ac:dyDescent="0.2">
      <c r="G142" s="73"/>
      <c r="H142" s="74"/>
      <c r="I142" s="75"/>
      <c r="J142" s="75"/>
      <c r="K142" s="75"/>
      <c r="L142" s="75"/>
    </row>
    <row r="143" spans="7:12" ht="20.100000000000001" customHeight="1" x14ac:dyDescent="0.2">
      <c r="G143" s="73"/>
      <c r="H143" s="74"/>
      <c r="I143" s="75"/>
      <c r="J143" s="75"/>
      <c r="K143" s="75"/>
      <c r="L143" s="75"/>
    </row>
    <row r="144" spans="7:12" ht="20.100000000000001" customHeight="1" x14ac:dyDescent="0.2">
      <c r="G144" s="73"/>
      <c r="H144" s="74"/>
      <c r="I144" s="75"/>
      <c r="J144" s="75"/>
      <c r="K144" s="75"/>
      <c r="L144" s="75"/>
    </row>
    <row r="145" spans="7:12" ht="20.100000000000001" customHeight="1" x14ac:dyDescent="0.2">
      <c r="G145" s="73"/>
      <c r="H145" s="74"/>
      <c r="I145" s="75"/>
      <c r="J145" s="75"/>
      <c r="K145" s="75"/>
      <c r="L145" s="75"/>
    </row>
    <row r="146" spans="7:12" ht="20.100000000000001" customHeight="1" x14ac:dyDescent="0.2">
      <c r="G146" s="73"/>
      <c r="H146" s="74"/>
      <c r="I146" s="75"/>
      <c r="J146" s="75"/>
      <c r="K146" s="75"/>
      <c r="L146" s="75"/>
    </row>
    <row r="147" spans="7:12" ht="20.100000000000001" customHeight="1" x14ac:dyDescent="0.2">
      <c r="G147" s="73"/>
      <c r="H147" s="74"/>
      <c r="I147" s="75"/>
      <c r="J147" s="75"/>
      <c r="K147" s="75"/>
      <c r="L147" s="75"/>
    </row>
    <row r="148" spans="7:12" ht="20.100000000000001" customHeight="1" x14ac:dyDescent="0.2">
      <c r="G148" s="73"/>
      <c r="H148" s="74"/>
      <c r="I148" s="75"/>
      <c r="J148" s="75"/>
      <c r="K148" s="75"/>
      <c r="L148" s="75"/>
    </row>
    <row r="149" spans="7:12" ht="20.100000000000001" customHeight="1" x14ac:dyDescent="0.2">
      <c r="G149" s="73"/>
      <c r="H149" s="74"/>
      <c r="I149" s="75"/>
      <c r="J149" s="75"/>
      <c r="K149" s="75"/>
      <c r="L149" s="75"/>
    </row>
    <row r="150" spans="7:12" ht="20.100000000000001" customHeight="1" x14ac:dyDescent="0.2">
      <c r="G150" s="73"/>
      <c r="H150" s="74"/>
      <c r="I150" s="75"/>
      <c r="J150" s="75"/>
      <c r="K150" s="75"/>
      <c r="L150" s="75"/>
    </row>
    <row r="151" spans="7:12" ht="20.100000000000001" customHeight="1" x14ac:dyDescent="0.2">
      <c r="G151" s="73"/>
      <c r="H151" s="74"/>
      <c r="I151" s="75"/>
      <c r="J151" s="75"/>
      <c r="K151" s="75"/>
      <c r="L151" s="75"/>
    </row>
    <row r="152" spans="7:12" ht="20.100000000000001" customHeight="1" x14ac:dyDescent="0.2">
      <c r="G152" s="73"/>
      <c r="H152" s="74"/>
      <c r="I152" s="75"/>
      <c r="J152" s="75"/>
      <c r="K152" s="75"/>
      <c r="L152" s="75"/>
    </row>
    <row r="153" spans="7:12" ht="20.100000000000001" customHeight="1" x14ac:dyDescent="0.2">
      <c r="G153" s="73"/>
      <c r="H153" s="74"/>
      <c r="I153" s="75"/>
      <c r="J153" s="75"/>
      <c r="K153" s="75"/>
      <c r="L153" s="75"/>
    </row>
    <row r="154" spans="7:12" ht="20.100000000000001" customHeight="1" x14ac:dyDescent="0.2">
      <c r="G154" s="73"/>
      <c r="H154" s="74"/>
      <c r="I154" s="75"/>
      <c r="J154" s="75"/>
      <c r="K154" s="75"/>
      <c r="L154" s="75"/>
    </row>
    <row r="155" spans="7:12" ht="20.100000000000001" customHeight="1" x14ac:dyDescent="0.2">
      <c r="G155" s="73"/>
      <c r="H155" s="74"/>
      <c r="I155" s="75"/>
      <c r="J155" s="75"/>
      <c r="K155" s="75"/>
      <c r="L155" s="75"/>
    </row>
    <row r="156" spans="7:12" ht="20.100000000000001" customHeight="1" x14ac:dyDescent="0.2">
      <c r="G156" s="73"/>
      <c r="H156" s="74"/>
      <c r="I156" s="75"/>
      <c r="J156" s="75"/>
      <c r="K156" s="75"/>
      <c r="L156" s="75"/>
    </row>
    <row r="157" spans="7:12" ht="20.100000000000001" customHeight="1" x14ac:dyDescent="0.2">
      <c r="G157" s="73"/>
      <c r="H157" s="74"/>
      <c r="I157" s="75"/>
      <c r="J157" s="75"/>
      <c r="K157" s="75"/>
      <c r="L157" s="75"/>
    </row>
    <row r="158" spans="7:12" ht="20.100000000000001" customHeight="1" x14ac:dyDescent="0.2">
      <c r="G158" s="73"/>
      <c r="H158" s="74"/>
      <c r="I158" s="75"/>
      <c r="J158" s="75"/>
      <c r="K158" s="75"/>
      <c r="L158" s="75"/>
    </row>
    <row r="159" spans="7:12" ht="20.100000000000001" customHeight="1" x14ac:dyDescent="0.2">
      <c r="G159" s="73"/>
      <c r="H159" s="74"/>
      <c r="I159" s="75"/>
      <c r="J159" s="75"/>
      <c r="K159" s="75"/>
      <c r="L159" s="75"/>
    </row>
    <row r="160" spans="7:12" ht="20.100000000000001" customHeight="1" x14ac:dyDescent="0.2">
      <c r="G160" s="73"/>
      <c r="H160" s="74"/>
      <c r="I160" s="75"/>
      <c r="J160" s="75"/>
      <c r="K160" s="75"/>
      <c r="L160" s="75"/>
    </row>
    <row r="161" spans="7:12" ht="20.100000000000001" customHeight="1" x14ac:dyDescent="0.2">
      <c r="G161" s="73"/>
      <c r="H161" s="74"/>
      <c r="I161" s="75"/>
      <c r="J161" s="75"/>
      <c r="K161" s="75"/>
      <c r="L161" s="75"/>
    </row>
    <row r="162" spans="7:12" ht="20.100000000000001" customHeight="1" x14ac:dyDescent="0.2">
      <c r="G162" s="73"/>
      <c r="H162" s="74"/>
      <c r="I162" s="75"/>
      <c r="J162" s="75"/>
      <c r="K162" s="75"/>
      <c r="L162" s="75"/>
    </row>
    <row r="163" spans="7:12" ht="20.100000000000001" customHeight="1" x14ac:dyDescent="0.2">
      <c r="G163" s="73"/>
      <c r="H163" s="74"/>
      <c r="I163" s="75"/>
      <c r="J163" s="75"/>
      <c r="K163" s="75"/>
      <c r="L163" s="75"/>
    </row>
    <row r="164" spans="7:12" ht="20.100000000000001" customHeight="1" x14ac:dyDescent="0.2">
      <c r="G164" s="73"/>
      <c r="H164" s="74"/>
      <c r="I164" s="75"/>
      <c r="J164" s="75"/>
      <c r="K164" s="75"/>
      <c r="L164" s="75"/>
    </row>
    <row r="165" spans="7:12" ht="20.100000000000001" customHeight="1" x14ac:dyDescent="0.2">
      <c r="G165" s="73"/>
      <c r="H165" s="74"/>
      <c r="I165" s="75"/>
      <c r="J165" s="75"/>
      <c r="K165" s="75"/>
      <c r="L165" s="75"/>
    </row>
    <row r="166" spans="7:12" ht="20.100000000000001" customHeight="1" x14ac:dyDescent="0.2">
      <c r="G166" s="73"/>
      <c r="H166" s="74"/>
      <c r="I166" s="75"/>
      <c r="J166" s="75"/>
      <c r="K166" s="75"/>
      <c r="L166" s="75"/>
    </row>
    <row r="167" spans="7:12" ht="20.100000000000001" customHeight="1" x14ac:dyDescent="0.2">
      <c r="G167" s="73"/>
      <c r="H167" s="74"/>
      <c r="I167" s="75"/>
      <c r="J167" s="75"/>
      <c r="K167" s="75"/>
      <c r="L167" s="75"/>
    </row>
    <row r="168" spans="7:12" ht="20.100000000000001" customHeight="1" x14ac:dyDescent="0.2">
      <c r="G168" s="73"/>
      <c r="H168" s="74"/>
      <c r="I168" s="75"/>
      <c r="J168" s="75"/>
      <c r="K168" s="75"/>
      <c r="L168" s="75"/>
    </row>
    <row r="169" spans="7:12" ht="20.100000000000001" customHeight="1" x14ac:dyDescent="0.2">
      <c r="G169" s="73"/>
      <c r="H169" s="74"/>
      <c r="I169" s="75"/>
      <c r="J169" s="75"/>
      <c r="K169" s="75"/>
      <c r="L169" s="75"/>
    </row>
    <row r="170" spans="7:12" ht="20.100000000000001" customHeight="1" x14ac:dyDescent="0.2">
      <c r="G170" s="73"/>
      <c r="H170" s="74"/>
      <c r="I170" s="75"/>
      <c r="J170" s="75"/>
      <c r="K170" s="75"/>
      <c r="L170" s="75"/>
    </row>
    <row r="171" spans="7:12" ht="20.100000000000001" customHeight="1" x14ac:dyDescent="0.2">
      <c r="G171" s="73"/>
      <c r="H171" s="74"/>
      <c r="I171" s="75"/>
      <c r="J171" s="75"/>
      <c r="K171" s="75"/>
      <c r="L171" s="75"/>
    </row>
    <row r="172" spans="7:12" ht="20.100000000000001" customHeight="1" x14ac:dyDescent="0.2">
      <c r="G172" s="73"/>
      <c r="H172" s="74"/>
      <c r="I172" s="75"/>
      <c r="J172" s="75"/>
      <c r="K172" s="75"/>
      <c r="L172" s="75"/>
    </row>
    <row r="173" spans="7:12" ht="20.100000000000001" customHeight="1" x14ac:dyDescent="0.2">
      <c r="G173" s="73"/>
      <c r="H173" s="74"/>
      <c r="I173" s="75"/>
      <c r="J173" s="75"/>
      <c r="K173" s="75"/>
      <c r="L173" s="75"/>
    </row>
    <row r="174" spans="7:12" ht="20.100000000000001" customHeight="1" x14ac:dyDescent="0.2">
      <c r="G174" s="73"/>
      <c r="H174" s="74"/>
      <c r="I174" s="75"/>
      <c r="J174" s="75"/>
      <c r="K174" s="75"/>
      <c r="L174" s="75"/>
    </row>
    <row r="175" spans="7:12" ht="20.100000000000001" customHeight="1" x14ac:dyDescent="0.2">
      <c r="G175" s="73"/>
      <c r="H175" s="74"/>
      <c r="I175" s="75"/>
      <c r="J175" s="75"/>
      <c r="K175" s="75"/>
      <c r="L175" s="75"/>
    </row>
    <row r="176" spans="7:12" ht="20.100000000000001" customHeight="1" x14ac:dyDescent="0.2">
      <c r="G176" s="73"/>
      <c r="H176" s="74"/>
      <c r="I176" s="75"/>
      <c r="J176" s="75"/>
      <c r="K176" s="75"/>
      <c r="L176" s="75"/>
    </row>
    <row r="177" spans="7:12" ht="20.100000000000001" customHeight="1" x14ac:dyDescent="0.2">
      <c r="G177" s="73"/>
      <c r="H177" s="74"/>
      <c r="I177" s="75"/>
      <c r="J177" s="75"/>
      <c r="K177" s="75"/>
      <c r="L177" s="75"/>
    </row>
    <row r="178" spans="7:12" ht="20.100000000000001" customHeight="1" x14ac:dyDescent="0.2">
      <c r="G178" s="73"/>
      <c r="H178" s="74"/>
      <c r="I178" s="75"/>
      <c r="J178" s="75"/>
      <c r="K178" s="75"/>
      <c r="L178" s="75"/>
    </row>
    <row r="179" spans="7:12" ht="20.100000000000001" customHeight="1" x14ac:dyDescent="0.2">
      <c r="G179" s="73"/>
      <c r="H179" s="74"/>
      <c r="I179" s="75"/>
      <c r="J179" s="75"/>
      <c r="K179" s="75"/>
      <c r="L179" s="75"/>
    </row>
    <row r="180" spans="7:12" ht="20.100000000000001" customHeight="1" x14ac:dyDescent="0.2">
      <c r="G180" s="73"/>
      <c r="H180" s="74"/>
      <c r="I180" s="75"/>
      <c r="J180" s="75"/>
      <c r="K180" s="75"/>
      <c r="L180" s="75"/>
    </row>
    <row r="181" spans="7:12" ht="20.100000000000001" customHeight="1" x14ac:dyDescent="0.2">
      <c r="G181" s="73"/>
      <c r="H181" s="74"/>
      <c r="I181" s="75"/>
      <c r="J181" s="75"/>
      <c r="K181" s="75"/>
      <c r="L181" s="75"/>
    </row>
    <row r="182" spans="7:12" ht="20.100000000000001" customHeight="1" x14ac:dyDescent="0.2">
      <c r="G182" s="73"/>
      <c r="H182" s="74"/>
      <c r="I182" s="75"/>
      <c r="J182" s="75"/>
      <c r="K182" s="75"/>
      <c r="L182" s="75"/>
    </row>
    <row r="183" spans="7:12" ht="20.100000000000001" customHeight="1" x14ac:dyDescent="0.2">
      <c r="G183" s="73"/>
      <c r="H183" s="74"/>
      <c r="I183" s="75"/>
      <c r="J183" s="75"/>
      <c r="K183" s="75"/>
      <c r="L183" s="75"/>
    </row>
    <row r="184" spans="7:12" ht="20.100000000000001" customHeight="1" x14ac:dyDescent="0.2">
      <c r="G184" s="73"/>
      <c r="H184" s="74"/>
      <c r="I184" s="75"/>
      <c r="J184" s="75"/>
      <c r="K184" s="75"/>
      <c r="L184" s="75"/>
    </row>
    <row r="185" spans="7:12" ht="20.100000000000001" customHeight="1" x14ac:dyDescent="0.2">
      <c r="G185" s="73"/>
      <c r="H185" s="74"/>
      <c r="I185" s="75"/>
      <c r="J185" s="75"/>
      <c r="K185" s="75"/>
      <c r="L185" s="75"/>
    </row>
    <row r="186" spans="7:12" ht="20.100000000000001" customHeight="1" x14ac:dyDescent="0.2">
      <c r="G186" s="73"/>
      <c r="H186" s="74"/>
      <c r="I186" s="75"/>
      <c r="J186" s="75"/>
      <c r="K186" s="75"/>
      <c r="L186" s="75"/>
    </row>
    <row r="187" spans="7:12" ht="20.100000000000001" customHeight="1" x14ac:dyDescent="0.2">
      <c r="G187" s="73"/>
      <c r="H187" s="74"/>
      <c r="I187" s="75"/>
      <c r="J187" s="75"/>
      <c r="K187" s="75"/>
      <c r="L187" s="75"/>
    </row>
    <row r="188" spans="7:12" ht="20.100000000000001" customHeight="1" x14ac:dyDescent="0.2">
      <c r="G188" s="73"/>
      <c r="H188" s="74"/>
      <c r="I188" s="75"/>
      <c r="J188" s="75"/>
      <c r="K188" s="75"/>
      <c r="L188" s="75"/>
    </row>
    <row r="189" spans="7:12" ht="20.100000000000001" customHeight="1" x14ac:dyDescent="0.2">
      <c r="G189" s="73"/>
      <c r="H189" s="74"/>
      <c r="I189" s="75"/>
      <c r="J189" s="75"/>
      <c r="K189" s="75"/>
      <c r="L189" s="75"/>
    </row>
    <row r="190" spans="7:12" ht="20.100000000000001" customHeight="1" x14ac:dyDescent="0.2">
      <c r="G190" s="73"/>
      <c r="H190" s="74"/>
      <c r="I190" s="75"/>
      <c r="J190" s="75"/>
      <c r="K190" s="75"/>
      <c r="L190" s="75"/>
    </row>
    <row r="191" spans="7:12" ht="20.100000000000001" customHeight="1" x14ac:dyDescent="0.2">
      <c r="G191" s="73"/>
      <c r="H191" s="74"/>
      <c r="I191" s="75"/>
      <c r="J191" s="75"/>
      <c r="K191" s="75"/>
      <c r="L191" s="75"/>
    </row>
    <row r="192" spans="7:12" ht="20.100000000000001" customHeight="1" x14ac:dyDescent="0.2">
      <c r="G192" s="73"/>
      <c r="H192" s="74"/>
      <c r="I192" s="75"/>
      <c r="J192" s="75"/>
      <c r="K192" s="75"/>
      <c r="L192" s="75"/>
    </row>
    <row r="193" spans="7:12" ht="20.100000000000001" customHeight="1" x14ac:dyDescent="0.2">
      <c r="G193" s="73"/>
      <c r="H193" s="74"/>
      <c r="I193" s="75"/>
      <c r="J193" s="75"/>
      <c r="K193" s="75"/>
      <c r="L193" s="75"/>
    </row>
    <row r="194" spans="7:12" ht="20.100000000000001" customHeight="1" x14ac:dyDescent="0.2">
      <c r="G194" s="73"/>
      <c r="H194" s="74"/>
      <c r="I194" s="75"/>
      <c r="J194" s="75"/>
      <c r="K194" s="75"/>
      <c r="L194" s="75"/>
    </row>
    <row r="195" spans="7:12" ht="20.100000000000001" customHeight="1" x14ac:dyDescent="0.2">
      <c r="G195" s="73"/>
      <c r="H195" s="74"/>
      <c r="I195" s="75"/>
      <c r="J195" s="75"/>
      <c r="K195" s="75"/>
      <c r="L195" s="75"/>
    </row>
    <row r="196" spans="7:12" ht="20.100000000000001" customHeight="1" x14ac:dyDescent="0.2">
      <c r="G196" s="73"/>
      <c r="H196" s="74"/>
      <c r="I196" s="75"/>
      <c r="J196" s="75"/>
      <c r="K196" s="75"/>
      <c r="L196" s="75"/>
    </row>
    <row r="197" spans="7:12" ht="20.100000000000001" customHeight="1" x14ac:dyDescent="0.2">
      <c r="G197" s="73"/>
      <c r="H197" s="74"/>
      <c r="I197" s="75"/>
      <c r="J197" s="75"/>
      <c r="K197" s="75"/>
      <c r="L197" s="75"/>
    </row>
    <row r="198" spans="7:12" ht="20.100000000000001" customHeight="1" x14ac:dyDescent="0.2">
      <c r="G198" s="73"/>
      <c r="H198" s="74"/>
      <c r="I198" s="75"/>
      <c r="J198" s="75"/>
      <c r="K198" s="75"/>
      <c r="L198" s="75"/>
    </row>
    <row r="199" spans="7:12" ht="20.100000000000001" customHeight="1" x14ac:dyDescent="0.2">
      <c r="G199" s="73"/>
      <c r="H199" s="74"/>
      <c r="I199" s="75"/>
      <c r="J199" s="75"/>
      <c r="K199" s="75"/>
      <c r="L199" s="75"/>
    </row>
    <row r="200" spans="7:12" ht="20.100000000000001" customHeight="1" x14ac:dyDescent="0.2">
      <c r="G200" s="73"/>
      <c r="H200" s="74"/>
      <c r="I200" s="75"/>
      <c r="J200" s="75"/>
      <c r="K200" s="75"/>
      <c r="L200" s="75"/>
    </row>
    <row r="201" spans="7:12" ht="20.100000000000001" customHeight="1" x14ac:dyDescent="0.2">
      <c r="G201" s="73"/>
      <c r="H201" s="74"/>
      <c r="I201" s="75"/>
      <c r="J201" s="75"/>
      <c r="K201" s="75"/>
      <c r="L201" s="75"/>
    </row>
    <row r="202" spans="7:12" ht="20.100000000000001" customHeight="1" x14ac:dyDescent="0.2">
      <c r="G202" s="73"/>
      <c r="H202" s="74"/>
      <c r="I202" s="75"/>
      <c r="J202" s="75"/>
      <c r="K202" s="75"/>
      <c r="L202" s="75"/>
    </row>
    <row r="203" spans="7:12" ht="20.100000000000001" customHeight="1" x14ac:dyDescent="0.2">
      <c r="G203" s="73"/>
      <c r="H203" s="74"/>
      <c r="I203" s="75"/>
      <c r="J203" s="75"/>
      <c r="K203" s="75"/>
      <c r="L203" s="75"/>
    </row>
    <row r="204" spans="7:12" ht="20.100000000000001" customHeight="1" x14ac:dyDescent="0.2">
      <c r="G204" s="73"/>
      <c r="H204" s="74"/>
      <c r="I204" s="75"/>
      <c r="J204" s="75"/>
      <c r="K204" s="75"/>
      <c r="L204" s="75"/>
    </row>
    <row r="205" spans="7:12" ht="20.100000000000001" customHeight="1" x14ac:dyDescent="0.2">
      <c r="G205" s="73"/>
      <c r="H205" s="74"/>
      <c r="I205" s="75"/>
      <c r="J205" s="75"/>
      <c r="K205" s="75"/>
      <c r="L205" s="75"/>
    </row>
    <row r="206" spans="7:12" ht="20.100000000000001" customHeight="1" x14ac:dyDescent="0.2">
      <c r="G206" s="73"/>
      <c r="H206" s="74"/>
      <c r="I206" s="75"/>
      <c r="J206" s="75"/>
      <c r="K206" s="75"/>
      <c r="L206" s="75"/>
    </row>
    <row r="207" spans="7:12" ht="20.100000000000001" customHeight="1" x14ac:dyDescent="0.2">
      <c r="G207" s="73"/>
      <c r="H207" s="74"/>
      <c r="I207" s="75"/>
      <c r="J207" s="75"/>
      <c r="K207" s="75"/>
      <c r="L207" s="75"/>
    </row>
    <row r="208" spans="7:12" ht="20.100000000000001" customHeight="1" x14ac:dyDescent="0.2">
      <c r="G208" s="73"/>
      <c r="H208" s="74"/>
      <c r="I208" s="75"/>
      <c r="J208" s="75"/>
      <c r="K208" s="75"/>
      <c r="L208" s="75"/>
    </row>
    <row r="209" spans="7:12" ht="20.100000000000001" customHeight="1" x14ac:dyDescent="0.2">
      <c r="G209" s="73"/>
      <c r="H209" s="74"/>
      <c r="I209" s="75"/>
      <c r="J209" s="75"/>
      <c r="K209" s="75"/>
      <c r="L209" s="75"/>
    </row>
    <row r="210" spans="7:12" ht="20.100000000000001" customHeight="1" x14ac:dyDescent="0.2">
      <c r="G210" s="73"/>
      <c r="H210" s="74"/>
      <c r="I210" s="75"/>
      <c r="J210" s="75"/>
      <c r="K210" s="75"/>
      <c r="L210" s="75"/>
    </row>
    <row r="211" spans="7:12" ht="20.100000000000001" customHeight="1" x14ac:dyDescent="0.2">
      <c r="G211" s="73"/>
      <c r="H211" s="74"/>
      <c r="I211" s="75"/>
      <c r="J211" s="75"/>
      <c r="K211" s="75"/>
      <c r="L211" s="75"/>
    </row>
    <row r="212" spans="7:12" ht="20.100000000000001" customHeight="1" x14ac:dyDescent="0.2">
      <c r="G212" s="73"/>
      <c r="H212" s="74"/>
      <c r="I212" s="75"/>
      <c r="J212" s="75"/>
      <c r="K212" s="75"/>
      <c r="L212" s="75"/>
    </row>
    <row r="213" spans="7:12" ht="20.100000000000001" customHeight="1" x14ac:dyDescent="0.2">
      <c r="G213" s="73"/>
      <c r="H213" s="74"/>
      <c r="I213" s="75"/>
      <c r="J213" s="75"/>
      <c r="K213" s="75"/>
      <c r="L213" s="75"/>
    </row>
    <row r="214" spans="7:12" ht="20.100000000000001" customHeight="1" x14ac:dyDescent="0.2">
      <c r="G214" s="73"/>
      <c r="H214" s="74"/>
      <c r="I214" s="75"/>
      <c r="J214" s="75"/>
      <c r="K214" s="75"/>
      <c r="L214" s="75"/>
    </row>
    <row r="215" spans="7:12" ht="20.100000000000001" customHeight="1" x14ac:dyDescent="0.2">
      <c r="G215" s="73"/>
      <c r="H215" s="74"/>
      <c r="I215" s="75"/>
      <c r="J215" s="75"/>
      <c r="K215" s="75"/>
      <c r="L215" s="75"/>
    </row>
    <row r="216" spans="7:12" ht="20.100000000000001" customHeight="1" x14ac:dyDescent="0.2">
      <c r="G216" s="73"/>
      <c r="H216" s="74"/>
      <c r="I216" s="75"/>
      <c r="J216" s="75"/>
      <c r="K216" s="75"/>
      <c r="L216" s="75"/>
    </row>
    <row r="217" spans="7:12" ht="20.100000000000001" customHeight="1" x14ac:dyDescent="0.2">
      <c r="G217" s="73"/>
      <c r="H217" s="74"/>
      <c r="I217" s="75"/>
      <c r="J217" s="75"/>
      <c r="K217" s="75"/>
      <c r="L217" s="75"/>
    </row>
    <row r="218" spans="7:12" ht="20.100000000000001" customHeight="1" x14ac:dyDescent="0.2">
      <c r="G218" s="73"/>
      <c r="H218" s="74"/>
      <c r="I218" s="75"/>
      <c r="J218" s="75"/>
      <c r="K218" s="75"/>
      <c r="L218" s="75"/>
    </row>
    <row r="219" spans="7:12" ht="20.100000000000001" customHeight="1" x14ac:dyDescent="0.2">
      <c r="G219" s="73"/>
      <c r="H219" s="74"/>
      <c r="I219" s="75"/>
      <c r="J219" s="75"/>
      <c r="K219" s="75"/>
      <c r="L219" s="75"/>
    </row>
    <row r="220" spans="7:12" ht="20.100000000000001" customHeight="1" x14ac:dyDescent="0.2">
      <c r="G220" s="73"/>
      <c r="H220" s="74"/>
      <c r="I220" s="75"/>
      <c r="J220" s="75"/>
      <c r="K220" s="75"/>
      <c r="L220" s="75"/>
    </row>
    <row r="221" spans="7:12" ht="20.100000000000001" customHeight="1" x14ac:dyDescent="0.2">
      <c r="G221" s="73"/>
      <c r="H221" s="74"/>
      <c r="I221" s="75"/>
      <c r="J221" s="75"/>
      <c r="K221" s="75"/>
      <c r="L221" s="75"/>
    </row>
    <row r="222" spans="7:12" ht="20.100000000000001" customHeight="1" x14ac:dyDescent="0.2">
      <c r="G222" s="73"/>
      <c r="H222" s="74"/>
      <c r="I222" s="75"/>
      <c r="J222" s="75"/>
      <c r="K222" s="75"/>
      <c r="L222" s="75"/>
    </row>
    <row r="223" spans="7:12" ht="20.100000000000001" customHeight="1" x14ac:dyDescent="0.2">
      <c r="G223" s="73"/>
      <c r="H223" s="74"/>
      <c r="I223" s="75"/>
      <c r="J223" s="75"/>
      <c r="K223" s="75"/>
      <c r="L223" s="75"/>
    </row>
    <row r="224" spans="7:12" ht="20.100000000000001" customHeight="1" x14ac:dyDescent="0.2">
      <c r="G224" s="73"/>
      <c r="H224" s="74"/>
      <c r="I224" s="75"/>
      <c r="J224" s="75"/>
      <c r="K224" s="75"/>
      <c r="L224" s="75"/>
    </row>
    <row r="225" spans="7:12" ht="20.100000000000001" customHeight="1" x14ac:dyDescent="0.2">
      <c r="G225" s="73"/>
      <c r="H225" s="74"/>
      <c r="I225" s="75"/>
      <c r="J225" s="75"/>
      <c r="K225" s="75"/>
      <c r="L225" s="75"/>
    </row>
    <row r="226" spans="7:12" ht="20.100000000000001" customHeight="1" x14ac:dyDescent="0.2">
      <c r="G226" s="73"/>
      <c r="H226" s="74"/>
      <c r="I226" s="75"/>
      <c r="J226" s="75"/>
      <c r="K226" s="75"/>
      <c r="L226" s="75"/>
    </row>
    <row r="227" spans="7:12" ht="20.100000000000001" customHeight="1" x14ac:dyDescent="0.2">
      <c r="G227" s="73"/>
      <c r="H227" s="74"/>
      <c r="I227" s="75"/>
      <c r="J227" s="75"/>
      <c r="K227" s="75"/>
      <c r="L227" s="75"/>
    </row>
    <row r="228" spans="7:12" ht="20.100000000000001" customHeight="1" x14ac:dyDescent="0.2">
      <c r="G228" s="73"/>
      <c r="H228" s="74"/>
      <c r="I228" s="75"/>
      <c r="J228" s="75"/>
      <c r="K228" s="75"/>
      <c r="L228" s="75"/>
    </row>
    <row r="229" spans="7:12" ht="20.100000000000001" customHeight="1" x14ac:dyDescent="0.2">
      <c r="G229" s="73"/>
      <c r="H229" s="74"/>
      <c r="I229" s="75"/>
      <c r="J229" s="75"/>
      <c r="K229" s="75"/>
      <c r="L229" s="75"/>
    </row>
    <row r="230" spans="7:12" ht="20.100000000000001" customHeight="1" x14ac:dyDescent="0.2">
      <c r="G230" s="73"/>
      <c r="H230" s="74"/>
      <c r="I230" s="75"/>
      <c r="J230" s="75"/>
      <c r="K230" s="75"/>
      <c r="L230" s="75"/>
    </row>
    <row r="231" spans="7:12" ht="20.100000000000001" customHeight="1" x14ac:dyDescent="0.2">
      <c r="G231" s="73"/>
      <c r="H231" s="74"/>
      <c r="I231" s="75"/>
      <c r="J231" s="75"/>
      <c r="K231" s="75"/>
      <c r="L231" s="75"/>
    </row>
    <row r="232" spans="7:12" ht="20.100000000000001" customHeight="1" x14ac:dyDescent="0.2">
      <c r="G232" s="73"/>
      <c r="H232" s="74"/>
      <c r="I232" s="75"/>
      <c r="J232" s="75"/>
      <c r="K232" s="75"/>
      <c r="L232" s="75"/>
    </row>
    <row r="233" spans="7:12" ht="20.100000000000001" customHeight="1" x14ac:dyDescent="0.2">
      <c r="G233" s="73"/>
      <c r="H233" s="74"/>
      <c r="I233" s="75"/>
      <c r="J233" s="75"/>
      <c r="K233" s="75"/>
      <c r="L233" s="75"/>
    </row>
    <row r="234" spans="7:12" ht="20.100000000000001" customHeight="1" x14ac:dyDescent="0.2">
      <c r="G234" s="73"/>
      <c r="H234" s="74"/>
      <c r="I234" s="75"/>
      <c r="J234" s="75"/>
      <c r="K234" s="75"/>
      <c r="L234" s="75"/>
    </row>
    <row r="235" spans="7:12" ht="20.100000000000001" customHeight="1" x14ac:dyDescent="0.2">
      <c r="G235" s="73"/>
      <c r="H235" s="74"/>
      <c r="I235" s="75"/>
      <c r="J235" s="75"/>
      <c r="K235" s="75"/>
      <c r="L235" s="75"/>
    </row>
    <row r="236" spans="7:12" ht="20.100000000000001" customHeight="1" x14ac:dyDescent="0.2">
      <c r="G236" s="73"/>
      <c r="H236" s="74"/>
      <c r="I236" s="75"/>
      <c r="J236" s="75"/>
      <c r="K236" s="75"/>
      <c r="L236" s="75"/>
    </row>
    <row r="237" spans="7:12" ht="20.100000000000001" customHeight="1" x14ac:dyDescent="0.2">
      <c r="G237" s="73"/>
      <c r="H237" s="74"/>
      <c r="I237" s="75"/>
      <c r="J237" s="75"/>
      <c r="K237" s="75"/>
      <c r="L237" s="75"/>
    </row>
    <row r="238" spans="7:12" ht="20.100000000000001" customHeight="1" x14ac:dyDescent="0.2">
      <c r="G238" s="73"/>
      <c r="H238" s="74"/>
      <c r="I238" s="75"/>
      <c r="J238" s="75"/>
      <c r="K238" s="75"/>
      <c r="L238" s="75"/>
    </row>
    <row r="239" spans="7:12" ht="20.100000000000001" customHeight="1" x14ac:dyDescent="0.2">
      <c r="G239" s="73"/>
      <c r="H239" s="74"/>
      <c r="I239" s="75"/>
      <c r="J239" s="75"/>
      <c r="K239" s="75"/>
      <c r="L239" s="75"/>
    </row>
    <row r="240" spans="7:12" ht="20.100000000000001" customHeight="1" x14ac:dyDescent="0.2">
      <c r="G240" s="73"/>
      <c r="H240" s="74"/>
      <c r="I240" s="75"/>
      <c r="J240" s="75"/>
      <c r="K240" s="75"/>
      <c r="L240" s="75"/>
    </row>
    <row r="241" spans="7:12" ht="20.100000000000001" customHeight="1" x14ac:dyDescent="0.2">
      <c r="G241" s="73"/>
      <c r="H241" s="74"/>
      <c r="I241" s="75"/>
      <c r="J241" s="75"/>
      <c r="K241" s="75"/>
      <c r="L241" s="75"/>
    </row>
    <row r="242" spans="7:12" ht="20.100000000000001" customHeight="1" x14ac:dyDescent="0.2">
      <c r="G242" s="73"/>
      <c r="H242" s="74"/>
      <c r="I242" s="75"/>
      <c r="J242" s="75"/>
      <c r="K242" s="75"/>
      <c r="L242" s="75"/>
    </row>
    <row r="243" spans="7:12" ht="20.100000000000001" customHeight="1" x14ac:dyDescent="0.2">
      <c r="G243" s="73"/>
      <c r="H243" s="74"/>
      <c r="I243" s="75"/>
      <c r="J243" s="75"/>
      <c r="K243" s="75"/>
      <c r="L243" s="75"/>
    </row>
    <row r="244" spans="7:12" ht="20.100000000000001" customHeight="1" x14ac:dyDescent="0.2">
      <c r="G244" s="73"/>
      <c r="H244" s="74"/>
      <c r="I244" s="75"/>
      <c r="J244" s="75"/>
      <c r="K244" s="75"/>
      <c r="L244" s="75"/>
    </row>
    <row r="245" spans="7:12" ht="20.100000000000001" customHeight="1" x14ac:dyDescent="0.2">
      <c r="G245" s="73"/>
      <c r="H245" s="74"/>
      <c r="I245" s="75"/>
      <c r="J245" s="75"/>
      <c r="K245" s="75"/>
      <c r="L245" s="75"/>
    </row>
    <row r="246" spans="7:12" ht="20.100000000000001" customHeight="1" x14ac:dyDescent="0.2">
      <c r="G246" s="73"/>
      <c r="H246" s="74"/>
      <c r="I246" s="75"/>
      <c r="J246" s="75"/>
      <c r="K246" s="75"/>
      <c r="L246" s="75"/>
    </row>
    <row r="247" spans="7:12" ht="20.100000000000001" customHeight="1" x14ac:dyDescent="0.2">
      <c r="G247" s="73"/>
      <c r="H247" s="74"/>
      <c r="I247" s="75"/>
      <c r="J247" s="75"/>
      <c r="K247" s="75"/>
      <c r="L247" s="75"/>
    </row>
    <row r="248" spans="7:12" ht="20.100000000000001" customHeight="1" x14ac:dyDescent="0.2">
      <c r="G248" s="73"/>
      <c r="H248" s="74"/>
      <c r="I248" s="75"/>
      <c r="J248" s="75"/>
      <c r="K248" s="75"/>
      <c r="L248" s="75"/>
    </row>
    <row r="249" spans="7:12" ht="20.100000000000001" customHeight="1" x14ac:dyDescent="0.2">
      <c r="G249" s="73"/>
      <c r="H249" s="74"/>
      <c r="I249" s="75"/>
      <c r="J249" s="75"/>
      <c r="K249" s="75"/>
      <c r="L249" s="75"/>
    </row>
    <row r="250" spans="7:12" ht="20.100000000000001" customHeight="1" x14ac:dyDescent="0.2">
      <c r="G250" s="73"/>
      <c r="H250" s="74"/>
      <c r="I250" s="75"/>
      <c r="J250" s="75"/>
      <c r="K250" s="75"/>
      <c r="L250" s="75"/>
    </row>
    <row r="251" spans="7:12" ht="20.100000000000001" customHeight="1" x14ac:dyDescent="0.2">
      <c r="G251" s="73"/>
      <c r="H251" s="74"/>
      <c r="I251" s="75"/>
      <c r="J251" s="75"/>
      <c r="K251" s="75"/>
      <c r="L251" s="75"/>
    </row>
    <row r="252" spans="7:12" ht="20.100000000000001" customHeight="1" x14ac:dyDescent="0.2">
      <c r="G252" s="73"/>
      <c r="H252" s="74"/>
      <c r="I252" s="75"/>
      <c r="J252" s="75"/>
      <c r="K252" s="75"/>
      <c r="L252" s="75"/>
    </row>
    <row r="253" spans="7:12" ht="20.100000000000001" customHeight="1" x14ac:dyDescent="0.2">
      <c r="G253" s="73"/>
      <c r="H253" s="74"/>
      <c r="I253" s="75"/>
      <c r="J253" s="75"/>
      <c r="K253" s="75"/>
      <c r="L253" s="75"/>
    </row>
    <row r="254" spans="7:12" ht="20.100000000000001" customHeight="1" x14ac:dyDescent="0.2">
      <c r="G254" s="73"/>
      <c r="H254" s="74"/>
      <c r="I254" s="75"/>
      <c r="J254" s="75"/>
      <c r="K254" s="75"/>
      <c r="L254" s="75"/>
    </row>
    <row r="255" spans="7:12" ht="20.100000000000001" customHeight="1" x14ac:dyDescent="0.2">
      <c r="G255" s="73"/>
      <c r="H255" s="74"/>
      <c r="I255" s="75"/>
      <c r="J255" s="75"/>
      <c r="K255" s="75"/>
      <c r="L255" s="75"/>
    </row>
    <row r="256" spans="7:12" ht="20.100000000000001" customHeight="1" x14ac:dyDescent="0.2">
      <c r="G256" s="73"/>
      <c r="H256" s="74"/>
      <c r="I256" s="75"/>
      <c r="J256" s="75"/>
      <c r="K256" s="75"/>
      <c r="L256" s="75"/>
    </row>
    <row r="257" spans="7:12" ht="20.100000000000001" customHeight="1" x14ac:dyDescent="0.2">
      <c r="G257" s="73"/>
      <c r="H257" s="74"/>
      <c r="I257" s="75"/>
      <c r="J257" s="75"/>
      <c r="K257" s="75"/>
      <c r="L257" s="75"/>
    </row>
    <row r="258" spans="7:12" ht="20.100000000000001" customHeight="1" x14ac:dyDescent="0.2">
      <c r="G258" s="73"/>
      <c r="H258" s="74"/>
      <c r="I258" s="75"/>
      <c r="J258" s="75"/>
      <c r="K258" s="75"/>
      <c r="L258" s="75"/>
    </row>
    <row r="259" spans="7:12" ht="20.100000000000001" customHeight="1" x14ac:dyDescent="0.2">
      <c r="G259" s="73"/>
      <c r="H259" s="74"/>
      <c r="I259" s="75"/>
      <c r="J259" s="75"/>
      <c r="K259" s="75"/>
      <c r="L259" s="75"/>
    </row>
    <row r="260" spans="7:12" ht="20.100000000000001" customHeight="1" x14ac:dyDescent="0.2">
      <c r="G260" s="73"/>
      <c r="H260" s="74"/>
      <c r="I260" s="75"/>
      <c r="J260" s="75"/>
      <c r="K260" s="75"/>
      <c r="L260" s="75"/>
    </row>
    <row r="261" spans="7:12" ht="20.100000000000001" customHeight="1" x14ac:dyDescent="0.2">
      <c r="G261" s="73"/>
      <c r="H261" s="74"/>
      <c r="I261" s="75"/>
      <c r="J261" s="75"/>
      <c r="K261" s="75"/>
      <c r="L261" s="75"/>
    </row>
    <row r="262" spans="7:12" ht="20.100000000000001" customHeight="1" x14ac:dyDescent="0.2">
      <c r="G262" s="73"/>
      <c r="H262" s="74"/>
      <c r="I262" s="75"/>
      <c r="J262" s="75"/>
      <c r="K262" s="75"/>
      <c r="L262" s="75"/>
    </row>
    <row r="263" spans="7:12" ht="20.100000000000001" customHeight="1" x14ac:dyDescent="0.2">
      <c r="G263" s="73"/>
      <c r="H263" s="74"/>
      <c r="I263" s="75"/>
      <c r="J263" s="75"/>
      <c r="K263" s="75"/>
      <c r="L263" s="75"/>
    </row>
    <row r="264" spans="7:12" ht="20.100000000000001" customHeight="1" x14ac:dyDescent="0.2">
      <c r="G264" s="73"/>
      <c r="H264" s="74"/>
      <c r="I264" s="75"/>
      <c r="J264" s="75"/>
      <c r="K264" s="75"/>
      <c r="L264" s="75"/>
    </row>
    <row r="265" spans="7:12" ht="20.100000000000001" customHeight="1" x14ac:dyDescent="0.2">
      <c r="G265" s="73"/>
      <c r="H265" s="74"/>
      <c r="I265" s="75"/>
      <c r="J265" s="75"/>
      <c r="K265" s="75"/>
      <c r="L265" s="75"/>
    </row>
    <row r="266" spans="7:12" ht="20.100000000000001" customHeight="1" x14ac:dyDescent="0.2">
      <c r="G266" s="73"/>
      <c r="H266" s="74"/>
      <c r="I266" s="75"/>
      <c r="J266" s="75"/>
      <c r="K266" s="75"/>
      <c r="L266" s="75"/>
    </row>
    <row r="267" spans="7:12" ht="20.100000000000001" customHeight="1" x14ac:dyDescent="0.2">
      <c r="G267" s="73"/>
      <c r="H267" s="74"/>
      <c r="I267" s="75"/>
      <c r="J267" s="75"/>
      <c r="K267" s="75"/>
      <c r="L267" s="75"/>
    </row>
    <row r="268" spans="7:12" ht="20.100000000000001" customHeight="1" x14ac:dyDescent="0.2">
      <c r="G268" s="73"/>
      <c r="H268" s="74"/>
      <c r="I268" s="75"/>
      <c r="J268" s="75"/>
      <c r="K268" s="75"/>
      <c r="L268" s="75"/>
    </row>
    <row r="269" spans="7:12" ht="20.100000000000001" customHeight="1" x14ac:dyDescent="0.2">
      <c r="G269" s="73"/>
      <c r="H269" s="74"/>
      <c r="I269" s="75"/>
      <c r="J269" s="75"/>
      <c r="K269" s="75"/>
      <c r="L269" s="75"/>
    </row>
    <row r="270" spans="7:12" ht="20.100000000000001" customHeight="1" x14ac:dyDescent="0.2">
      <c r="G270" s="73"/>
      <c r="H270" s="74"/>
      <c r="I270" s="75"/>
      <c r="J270" s="75"/>
      <c r="K270" s="75"/>
      <c r="L270" s="75"/>
    </row>
    <row r="271" spans="7:12" ht="20.100000000000001" customHeight="1" x14ac:dyDescent="0.2">
      <c r="G271" s="73"/>
      <c r="H271" s="74"/>
      <c r="I271" s="75"/>
      <c r="J271" s="75"/>
      <c r="K271" s="75"/>
      <c r="L271" s="75"/>
    </row>
    <row r="272" spans="7:12" ht="20.100000000000001" customHeight="1" x14ac:dyDescent="0.2">
      <c r="G272" s="73"/>
      <c r="H272" s="74"/>
      <c r="I272" s="75"/>
      <c r="J272" s="75"/>
      <c r="K272" s="75"/>
      <c r="L272" s="75"/>
    </row>
    <row r="273" spans="7:12" ht="20.100000000000001" customHeight="1" x14ac:dyDescent="0.2">
      <c r="G273" s="73"/>
      <c r="H273" s="74"/>
      <c r="I273" s="75"/>
      <c r="J273" s="75"/>
      <c r="K273" s="75"/>
      <c r="L273" s="75"/>
    </row>
    <row r="274" spans="7:12" ht="20.100000000000001" customHeight="1" x14ac:dyDescent="0.2">
      <c r="G274" s="73"/>
      <c r="H274" s="74"/>
      <c r="I274" s="75"/>
      <c r="J274" s="75"/>
      <c r="K274" s="75"/>
      <c r="L274" s="75"/>
    </row>
    <row r="275" spans="7:12" ht="20.100000000000001" customHeight="1" x14ac:dyDescent="0.2">
      <c r="G275" s="73"/>
      <c r="H275" s="74"/>
      <c r="I275" s="75"/>
      <c r="J275" s="75"/>
      <c r="K275" s="75"/>
      <c r="L275" s="75"/>
    </row>
    <row r="276" spans="7:12" ht="20.100000000000001" customHeight="1" x14ac:dyDescent="0.2">
      <c r="G276" s="73"/>
      <c r="H276" s="74"/>
      <c r="I276" s="75"/>
      <c r="J276" s="75"/>
      <c r="K276" s="75"/>
      <c r="L276" s="75"/>
    </row>
    <row r="277" spans="7:12" ht="20.100000000000001" customHeight="1" x14ac:dyDescent="0.2">
      <c r="G277" s="73"/>
      <c r="H277" s="74"/>
      <c r="I277" s="75"/>
      <c r="J277" s="75"/>
      <c r="K277" s="75"/>
      <c r="L277" s="75"/>
    </row>
    <row r="278" spans="7:12" ht="20.100000000000001" customHeight="1" x14ac:dyDescent="0.2">
      <c r="G278" s="73"/>
      <c r="H278" s="74"/>
      <c r="I278" s="75"/>
      <c r="J278" s="75"/>
      <c r="K278" s="75"/>
      <c r="L278" s="75"/>
    </row>
    <row r="279" spans="7:12" ht="20.100000000000001" customHeight="1" x14ac:dyDescent="0.2">
      <c r="G279" s="73"/>
      <c r="H279" s="74"/>
      <c r="I279" s="75"/>
      <c r="J279" s="75"/>
      <c r="K279" s="75"/>
      <c r="L279" s="75"/>
    </row>
    <row r="280" spans="7:12" ht="20.100000000000001" customHeight="1" x14ac:dyDescent="0.2">
      <c r="G280" s="73"/>
      <c r="H280" s="74"/>
      <c r="I280" s="75"/>
      <c r="J280" s="75"/>
      <c r="K280" s="75"/>
      <c r="L280" s="75"/>
    </row>
    <row r="281" spans="7:12" ht="20.100000000000001" customHeight="1" x14ac:dyDescent="0.2">
      <c r="G281" s="73"/>
      <c r="H281" s="74"/>
      <c r="I281" s="75"/>
      <c r="J281" s="75"/>
      <c r="K281" s="75"/>
      <c r="L281" s="75"/>
    </row>
    <row r="282" spans="7:12" ht="20.100000000000001" customHeight="1" x14ac:dyDescent="0.2">
      <c r="G282" s="73"/>
      <c r="H282" s="74"/>
      <c r="I282" s="75"/>
      <c r="J282" s="75"/>
      <c r="K282" s="75"/>
      <c r="L282" s="75"/>
    </row>
    <row r="283" spans="7:12" ht="20.100000000000001" customHeight="1" x14ac:dyDescent="0.2">
      <c r="G283" s="73"/>
      <c r="H283" s="74"/>
      <c r="I283" s="75"/>
      <c r="J283" s="75"/>
      <c r="K283" s="75"/>
      <c r="L283" s="75"/>
    </row>
    <row r="284" spans="7:12" ht="20.100000000000001" customHeight="1" x14ac:dyDescent="0.2">
      <c r="G284" s="73"/>
      <c r="H284" s="74"/>
      <c r="I284" s="75"/>
      <c r="J284" s="75"/>
      <c r="K284" s="75"/>
      <c r="L284" s="75"/>
    </row>
    <row r="285" spans="7:12" ht="20.100000000000001" customHeight="1" x14ac:dyDescent="0.2">
      <c r="G285" s="73"/>
      <c r="H285" s="74"/>
      <c r="I285" s="75"/>
      <c r="J285" s="75"/>
      <c r="K285" s="75"/>
      <c r="L285" s="75"/>
    </row>
    <row r="286" spans="7:12" ht="20.100000000000001" customHeight="1" x14ac:dyDescent="0.2">
      <c r="G286" s="73"/>
      <c r="H286" s="74"/>
      <c r="I286" s="75"/>
      <c r="J286" s="75"/>
      <c r="K286" s="75"/>
      <c r="L286" s="75"/>
    </row>
    <row r="287" spans="7:12" ht="20.100000000000001" customHeight="1" x14ac:dyDescent="0.2">
      <c r="G287" s="73"/>
      <c r="H287" s="74"/>
      <c r="I287" s="75"/>
      <c r="J287" s="75"/>
      <c r="K287" s="75"/>
      <c r="L287" s="75"/>
    </row>
    <row r="288" spans="7:12" ht="20.100000000000001" customHeight="1" x14ac:dyDescent="0.2">
      <c r="G288" s="73"/>
      <c r="H288" s="74"/>
      <c r="I288" s="75"/>
      <c r="J288" s="75"/>
      <c r="K288" s="75"/>
      <c r="L288" s="75"/>
    </row>
    <row r="289" spans="7:12" ht="20.100000000000001" customHeight="1" x14ac:dyDescent="0.2">
      <c r="G289" s="73"/>
      <c r="H289" s="74"/>
      <c r="I289" s="75"/>
      <c r="J289" s="75"/>
      <c r="K289" s="75"/>
      <c r="L289" s="75"/>
    </row>
    <row r="290" spans="7:12" ht="20.100000000000001" customHeight="1" x14ac:dyDescent="0.2">
      <c r="G290" s="73"/>
      <c r="H290" s="74"/>
      <c r="I290" s="75"/>
      <c r="J290" s="75"/>
      <c r="K290" s="75"/>
      <c r="L290" s="75"/>
    </row>
    <row r="291" spans="7:12" ht="20.100000000000001" customHeight="1" x14ac:dyDescent="0.2">
      <c r="G291" s="73"/>
      <c r="H291" s="74"/>
      <c r="I291" s="75"/>
      <c r="J291" s="75"/>
      <c r="K291" s="75"/>
      <c r="L291" s="75"/>
    </row>
    <row r="292" spans="7:12" ht="20.100000000000001" customHeight="1" x14ac:dyDescent="0.2">
      <c r="G292" s="73"/>
      <c r="H292" s="74"/>
      <c r="I292" s="75"/>
      <c r="J292" s="75"/>
      <c r="K292" s="75"/>
      <c r="L292" s="75"/>
    </row>
    <row r="293" spans="7:12" ht="20.100000000000001" customHeight="1" x14ac:dyDescent="0.2">
      <c r="G293" s="73"/>
      <c r="H293" s="74"/>
      <c r="I293" s="75"/>
      <c r="J293" s="75"/>
      <c r="K293" s="75"/>
      <c r="L293" s="75"/>
    </row>
    <row r="294" spans="7:12" ht="20.100000000000001" customHeight="1" x14ac:dyDescent="0.2">
      <c r="G294" s="73"/>
      <c r="H294" s="74"/>
      <c r="I294" s="75"/>
      <c r="J294" s="75"/>
      <c r="K294" s="75"/>
      <c r="L294" s="75"/>
    </row>
    <row r="295" spans="7:12" ht="20.100000000000001" customHeight="1" x14ac:dyDescent="0.2">
      <c r="G295" s="73"/>
      <c r="H295" s="74"/>
      <c r="I295" s="75"/>
      <c r="J295" s="75"/>
      <c r="K295" s="75"/>
      <c r="L295" s="75"/>
    </row>
    <row r="296" spans="7:12" ht="20.100000000000001" customHeight="1" x14ac:dyDescent="0.2">
      <c r="G296" s="73"/>
      <c r="H296" s="74"/>
      <c r="I296" s="75"/>
      <c r="J296" s="75"/>
      <c r="K296" s="75"/>
      <c r="L296" s="75"/>
    </row>
    <row r="297" spans="7:12" ht="20.100000000000001" customHeight="1" x14ac:dyDescent="0.2">
      <c r="G297" s="73"/>
      <c r="H297" s="74"/>
      <c r="I297" s="75"/>
      <c r="J297" s="75"/>
      <c r="K297" s="75"/>
      <c r="L297" s="75"/>
    </row>
    <row r="298" spans="7:12" ht="20.100000000000001" customHeight="1" x14ac:dyDescent="0.2">
      <c r="G298" s="73"/>
      <c r="H298" s="74"/>
      <c r="I298" s="75"/>
      <c r="J298" s="75"/>
      <c r="K298" s="75"/>
      <c r="L298" s="75"/>
    </row>
    <row r="299" spans="7:12" ht="20.100000000000001" customHeight="1" x14ac:dyDescent="0.2">
      <c r="G299" s="73"/>
      <c r="H299" s="74"/>
      <c r="I299" s="75"/>
      <c r="J299" s="75"/>
      <c r="K299" s="75"/>
      <c r="L299" s="75"/>
    </row>
    <row r="300" spans="7:12" ht="20.100000000000001" customHeight="1" x14ac:dyDescent="0.2">
      <c r="G300" s="73"/>
      <c r="H300" s="74"/>
      <c r="I300" s="75"/>
      <c r="J300" s="75"/>
      <c r="K300" s="75"/>
      <c r="L300" s="75"/>
    </row>
    <row r="301" spans="7:12" ht="20.100000000000001" customHeight="1" x14ac:dyDescent="0.2">
      <c r="G301" s="73"/>
      <c r="H301" s="74"/>
      <c r="I301" s="75"/>
      <c r="J301" s="75"/>
      <c r="K301" s="75"/>
      <c r="L301" s="75"/>
    </row>
    <row r="302" spans="7:12" ht="20.100000000000001" customHeight="1" x14ac:dyDescent="0.2">
      <c r="G302" s="73"/>
      <c r="H302" s="74"/>
      <c r="I302" s="75"/>
      <c r="J302" s="75"/>
      <c r="K302" s="75"/>
      <c r="L302" s="75"/>
    </row>
    <row r="303" spans="7:12" ht="20.100000000000001" customHeight="1" x14ac:dyDescent="0.2">
      <c r="G303" s="73"/>
      <c r="H303" s="74"/>
      <c r="I303" s="75"/>
      <c r="J303" s="75"/>
      <c r="K303" s="75"/>
      <c r="L303" s="75"/>
    </row>
    <row r="304" spans="7:12" ht="20.100000000000001" customHeight="1" x14ac:dyDescent="0.2">
      <c r="G304" s="73"/>
      <c r="H304" s="74"/>
      <c r="I304" s="75"/>
      <c r="J304" s="75"/>
      <c r="K304" s="75"/>
      <c r="L304" s="75"/>
    </row>
    <row r="305" spans="7:12" ht="20.100000000000001" customHeight="1" x14ac:dyDescent="0.2">
      <c r="G305" s="73"/>
      <c r="H305" s="74"/>
      <c r="I305" s="75"/>
      <c r="J305" s="75"/>
      <c r="K305" s="75"/>
      <c r="L305" s="75"/>
    </row>
    <row r="306" spans="7:12" ht="20.100000000000001" customHeight="1" x14ac:dyDescent="0.2">
      <c r="G306" s="73"/>
      <c r="H306" s="74"/>
      <c r="I306" s="75"/>
      <c r="J306" s="75"/>
      <c r="K306" s="75"/>
      <c r="L306" s="75"/>
    </row>
    <row r="307" spans="7:12" ht="20.100000000000001" customHeight="1" x14ac:dyDescent="0.2">
      <c r="G307" s="73"/>
      <c r="H307" s="74"/>
      <c r="I307" s="75"/>
      <c r="J307" s="75"/>
      <c r="K307" s="75"/>
      <c r="L307" s="75"/>
    </row>
    <row r="308" spans="7:12" ht="20.100000000000001" customHeight="1" x14ac:dyDescent="0.2">
      <c r="G308" s="73"/>
      <c r="H308" s="74"/>
      <c r="I308" s="75"/>
      <c r="J308" s="75"/>
      <c r="K308" s="75"/>
      <c r="L308" s="75"/>
    </row>
    <row r="309" spans="7:12" ht="20.100000000000001" customHeight="1" x14ac:dyDescent="0.2">
      <c r="G309" s="73"/>
      <c r="H309" s="74"/>
      <c r="I309" s="75"/>
      <c r="J309" s="75"/>
      <c r="K309" s="75"/>
      <c r="L309" s="75"/>
    </row>
    <row r="310" spans="7:12" ht="20.100000000000001" customHeight="1" x14ac:dyDescent="0.2">
      <c r="G310" s="73"/>
      <c r="H310" s="74"/>
      <c r="I310" s="75"/>
      <c r="J310" s="75"/>
      <c r="K310" s="75"/>
      <c r="L310" s="75"/>
    </row>
    <row r="311" spans="7:12" ht="20.100000000000001" customHeight="1" x14ac:dyDescent="0.2">
      <c r="G311" s="73"/>
      <c r="H311" s="74"/>
      <c r="I311" s="75"/>
      <c r="J311" s="75"/>
      <c r="K311" s="75"/>
      <c r="L311" s="75"/>
    </row>
    <row r="312" spans="7:12" ht="20.100000000000001" customHeight="1" x14ac:dyDescent="0.2">
      <c r="G312" s="73"/>
      <c r="H312" s="74"/>
      <c r="I312" s="75"/>
      <c r="J312" s="75"/>
      <c r="K312" s="75"/>
      <c r="L312" s="75"/>
    </row>
    <row r="313" spans="7:12" ht="20.100000000000001" customHeight="1" x14ac:dyDescent="0.2">
      <c r="G313" s="73"/>
      <c r="H313" s="74"/>
      <c r="I313" s="75"/>
      <c r="J313" s="75"/>
      <c r="K313" s="75"/>
      <c r="L313" s="75"/>
    </row>
    <row r="314" spans="7:12" ht="20.100000000000001" customHeight="1" x14ac:dyDescent="0.2">
      <c r="G314" s="73"/>
      <c r="H314" s="74"/>
      <c r="I314" s="75"/>
      <c r="J314" s="75"/>
      <c r="K314" s="75"/>
      <c r="L314" s="75"/>
    </row>
    <row r="315" spans="7:12" ht="20.100000000000001" customHeight="1" x14ac:dyDescent="0.2">
      <c r="G315" s="73"/>
      <c r="H315" s="74"/>
      <c r="I315" s="75"/>
      <c r="J315" s="75"/>
      <c r="K315" s="75"/>
      <c r="L315" s="75"/>
    </row>
    <row r="316" spans="7:12" ht="20.100000000000001" customHeight="1" x14ac:dyDescent="0.2">
      <c r="G316" s="73"/>
      <c r="H316" s="74"/>
      <c r="I316" s="75"/>
      <c r="J316" s="75"/>
      <c r="K316" s="75"/>
      <c r="L316" s="75"/>
    </row>
    <row r="317" spans="7:12" ht="20.100000000000001" customHeight="1" x14ac:dyDescent="0.2">
      <c r="G317" s="73"/>
      <c r="H317" s="74"/>
      <c r="I317" s="75"/>
      <c r="J317" s="75"/>
      <c r="K317" s="75"/>
      <c r="L317" s="75"/>
    </row>
    <row r="318" spans="7:12" ht="20.100000000000001" customHeight="1" x14ac:dyDescent="0.2">
      <c r="G318" s="73"/>
      <c r="H318" s="74"/>
      <c r="I318" s="75"/>
      <c r="J318" s="75"/>
      <c r="K318" s="75"/>
      <c r="L318" s="75"/>
    </row>
    <row r="319" spans="7:12" ht="20.100000000000001" customHeight="1" x14ac:dyDescent="0.2">
      <c r="G319" s="73"/>
      <c r="H319" s="74"/>
      <c r="I319" s="75"/>
      <c r="J319" s="75"/>
      <c r="K319" s="75"/>
      <c r="L319" s="75"/>
    </row>
    <row r="320" spans="7:12" ht="20.100000000000001" customHeight="1" x14ac:dyDescent="0.2">
      <c r="G320" s="73"/>
      <c r="H320" s="74"/>
      <c r="I320" s="75"/>
      <c r="J320" s="75"/>
      <c r="K320" s="75"/>
      <c r="L320" s="75"/>
    </row>
    <row r="321" spans="7:12" ht="20.100000000000001" customHeight="1" x14ac:dyDescent="0.2">
      <c r="G321" s="73"/>
      <c r="H321" s="74"/>
      <c r="I321" s="75"/>
      <c r="J321" s="75"/>
      <c r="K321" s="75"/>
      <c r="L321" s="75"/>
    </row>
    <row r="322" spans="7:12" ht="20.100000000000001" customHeight="1" x14ac:dyDescent="0.2">
      <c r="G322" s="73"/>
      <c r="H322" s="74"/>
      <c r="I322" s="75"/>
      <c r="J322" s="75"/>
      <c r="K322" s="75"/>
      <c r="L322" s="75"/>
    </row>
    <row r="323" spans="7:12" ht="20.100000000000001" customHeight="1" x14ac:dyDescent="0.2">
      <c r="G323" s="73"/>
      <c r="H323" s="74"/>
      <c r="I323" s="75"/>
      <c r="J323" s="75"/>
      <c r="K323" s="75"/>
      <c r="L323" s="75"/>
    </row>
    <row r="324" spans="7:12" ht="20.100000000000001" customHeight="1" x14ac:dyDescent="0.2">
      <c r="G324" s="73"/>
      <c r="H324" s="74"/>
      <c r="I324" s="75"/>
      <c r="J324" s="75"/>
      <c r="K324" s="75"/>
      <c r="L324" s="75"/>
    </row>
    <row r="325" spans="7:12" ht="20.100000000000001" customHeight="1" x14ac:dyDescent="0.2">
      <c r="G325" s="73"/>
      <c r="H325" s="74"/>
      <c r="I325" s="75"/>
      <c r="J325" s="75"/>
      <c r="K325" s="75"/>
      <c r="L325" s="75"/>
    </row>
    <row r="326" spans="7:12" ht="20.100000000000001" customHeight="1" x14ac:dyDescent="0.2">
      <c r="G326" s="73"/>
      <c r="H326" s="74"/>
      <c r="I326" s="75"/>
      <c r="J326" s="75"/>
      <c r="K326" s="75"/>
      <c r="L326" s="75"/>
    </row>
    <row r="327" spans="7:12" ht="20.100000000000001" customHeight="1" x14ac:dyDescent="0.2">
      <c r="G327" s="73"/>
      <c r="H327" s="74"/>
      <c r="I327" s="75"/>
      <c r="J327" s="75"/>
      <c r="K327" s="75"/>
      <c r="L327" s="75"/>
    </row>
    <row r="328" spans="7:12" ht="20.100000000000001" customHeight="1" x14ac:dyDescent="0.2">
      <c r="G328" s="73"/>
      <c r="H328" s="74"/>
      <c r="I328" s="75"/>
      <c r="J328" s="75"/>
      <c r="K328" s="75"/>
      <c r="L328" s="75"/>
    </row>
    <row r="329" spans="7:12" ht="20.100000000000001" customHeight="1" x14ac:dyDescent="0.2">
      <c r="G329" s="73"/>
      <c r="H329" s="74"/>
      <c r="I329" s="75"/>
      <c r="J329" s="75"/>
      <c r="K329" s="75"/>
      <c r="L329" s="75"/>
    </row>
    <row r="330" spans="7:12" ht="20.100000000000001" customHeight="1" x14ac:dyDescent="0.2">
      <c r="G330" s="73"/>
      <c r="H330" s="74"/>
      <c r="I330" s="75"/>
      <c r="J330" s="75"/>
      <c r="K330" s="75"/>
      <c r="L330" s="75"/>
    </row>
    <row r="331" spans="7:12" ht="20.100000000000001" customHeight="1" x14ac:dyDescent="0.2">
      <c r="G331" s="73"/>
      <c r="H331" s="74"/>
      <c r="I331" s="75"/>
      <c r="J331" s="75"/>
      <c r="K331" s="75"/>
      <c r="L331" s="75"/>
    </row>
    <row r="332" spans="7:12" ht="20.100000000000001" customHeight="1" x14ac:dyDescent="0.2">
      <c r="G332" s="73"/>
      <c r="H332" s="74"/>
      <c r="I332" s="75"/>
      <c r="J332" s="75"/>
      <c r="K332" s="75"/>
      <c r="L332" s="75"/>
    </row>
    <row r="333" spans="7:12" ht="20.100000000000001" customHeight="1" x14ac:dyDescent="0.2">
      <c r="G333" s="73"/>
      <c r="H333" s="74"/>
      <c r="I333" s="75"/>
      <c r="J333" s="75"/>
      <c r="K333" s="75"/>
      <c r="L333" s="75"/>
    </row>
    <row r="334" spans="7:12" ht="20.100000000000001" customHeight="1" x14ac:dyDescent="0.2">
      <c r="G334" s="73"/>
      <c r="H334" s="74"/>
      <c r="I334" s="75"/>
      <c r="J334" s="75"/>
      <c r="K334" s="75"/>
      <c r="L334" s="75"/>
    </row>
    <row r="335" spans="7:12" ht="20.100000000000001" customHeight="1" x14ac:dyDescent="0.2">
      <c r="G335" s="73"/>
      <c r="H335" s="74"/>
      <c r="I335" s="75"/>
      <c r="J335" s="75"/>
      <c r="K335" s="75"/>
      <c r="L335" s="75"/>
    </row>
    <row r="336" spans="7:12" ht="20.100000000000001" customHeight="1" x14ac:dyDescent="0.2">
      <c r="G336" s="73"/>
      <c r="H336" s="74"/>
      <c r="I336" s="75"/>
      <c r="J336" s="75"/>
      <c r="K336" s="75"/>
      <c r="L336" s="75"/>
    </row>
    <row r="337" spans="7:12" ht="20.100000000000001" customHeight="1" x14ac:dyDescent="0.2">
      <c r="G337" s="73"/>
      <c r="H337" s="74"/>
      <c r="I337" s="75"/>
      <c r="J337" s="75"/>
      <c r="K337" s="75"/>
      <c r="L337" s="75"/>
    </row>
    <row r="338" spans="7:12" ht="20.100000000000001" customHeight="1" x14ac:dyDescent="0.2">
      <c r="G338" s="73"/>
      <c r="H338" s="74"/>
      <c r="I338" s="75"/>
      <c r="J338" s="75"/>
      <c r="K338" s="75"/>
      <c r="L338" s="75"/>
    </row>
    <row r="339" spans="7:12" ht="20.100000000000001" customHeight="1" x14ac:dyDescent="0.2">
      <c r="G339" s="73"/>
      <c r="H339" s="74"/>
      <c r="I339" s="75"/>
      <c r="J339" s="75"/>
      <c r="K339" s="75"/>
      <c r="L339" s="75"/>
    </row>
    <row r="340" spans="7:12" ht="20.100000000000001" customHeight="1" x14ac:dyDescent="0.2">
      <c r="G340" s="73"/>
      <c r="H340" s="74"/>
      <c r="I340" s="75"/>
      <c r="J340" s="75"/>
      <c r="K340" s="75"/>
      <c r="L340" s="75"/>
    </row>
    <row r="341" spans="7:12" ht="20.100000000000001" customHeight="1" x14ac:dyDescent="0.2">
      <c r="G341" s="73"/>
      <c r="H341" s="74"/>
      <c r="I341" s="75"/>
      <c r="J341" s="75"/>
      <c r="K341" s="75"/>
      <c r="L341" s="75"/>
    </row>
    <row r="342" spans="7:12" ht="20.100000000000001" customHeight="1" x14ac:dyDescent="0.2">
      <c r="G342" s="73"/>
      <c r="H342" s="74"/>
      <c r="I342" s="75"/>
      <c r="J342" s="75"/>
      <c r="K342" s="75"/>
      <c r="L342" s="75"/>
    </row>
    <row r="343" spans="7:12" ht="20.100000000000001" customHeight="1" x14ac:dyDescent="0.2">
      <c r="G343" s="73"/>
      <c r="H343" s="74"/>
      <c r="I343" s="75"/>
      <c r="J343" s="75"/>
      <c r="K343" s="75"/>
      <c r="L343" s="75"/>
    </row>
    <row r="344" spans="7:12" ht="20.100000000000001" customHeight="1" x14ac:dyDescent="0.2">
      <c r="G344" s="73"/>
      <c r="H344" s="74"/>
      <c r="I344" s="75"/>
      <c r="J344" s="75"/>
      <c r="K344" s="75"/>
      <c r="L344" s="75"/>
    </row>
    <row r="345" spans="7:12" ht="20.100000000000001" customHeight="1" x14ac:dyDescent="0.2">
      <c r="G345" s="73"/>
      <c r="H345" s="74"/>
      <c r="I345" s="75"/>
      <c r="J345" s="75"/>
      <c r="K345" s="75"/>
      <c r="L345" s="75"/>
    </row>
    <row r="346" spans="7:12" ht="20.100000000000001" customHeight="1" x14ac:dyDescent="0.2">
      <c r="G346" s="73"/>
      <c r="H346" s="74"/>
      <c r="I346" s="75"/>
      <c r="J346" s="75"/>
      <c r="K346" s="75"/>
      <c r="L346" s="75"/>
    </row>
    <row r="347" spans="7:12" ht="20.100000000000001" customHeight="1" x14ac:dyDescent="0.2">
      <c r="G347" s="73"/>
      <c r="H347" s="74"/>
      <c r="I347" s="75"/>
      <c r="J347" s="75"/>
      <c r="K347" s="75"/>
      <c r="L347" s="75"/>
    </row>
    <row r="348" spans="7:12" ht="20.100000000000001" customHeight="1" x14ac:dyDescent="0.2">
      <c r="G348" s="73"/>
      <c r="H348" s="74"/>
      <c r="I348" s="75"/>
      <c r="J348" s="75"/>
      <c r="K348" s="75"/>
      <c r="L348" s="75"/>
    </row>
    <row r="349" spans="7:12" ht="20.100000000000001" customHeight="1" x14ac:dyDescent="0.2">
      <c r="G349" s="73"/>
      <c r="H349" s="74"/>
      <c r="I349" s="75"/>
      <c r="J349" s="75"/>
      <c r="K349" s="75"/>
      <c r="L349" s="75"/>
    </row>
    <row r="350" spans="7:12" ht="20.100000000000001" customHeight="1" x14ac:dyDescent="0.2">
      <c r="G350" s="73"/>
      <c r="H350" s="74"/>
      <c r="I350" s="75"/>
      <c r="J350" s="75"/>
      <c r="K350" s="75"/>
      <c r="L350" s="75"/>
    </row>
    <row r="351" spans="7:12" ht="20.100000000000001" customHeight="1" x14ac:dyDescent="0.2">
      <c r="G351" s="73"/>
      <c r="H351" s="74"/>
      <c r="I351" s="75"/>
      <c r="J351" s="75"/>
      <c r="K351" s="75"/>
      <c r="L351" s="75"/>
    </row>
    <row r="352" spans="7:12" ht="20.100000000000001" customHeight="1" x14ac:dyDescent="0.2">
      <c r="G352" s="73"/>
      <c r="H352" s="74"/>
      <c r="I352" s="75"/>
      <c r="J352" s="75"/>
      <c r="K352" s="75"/>
      <c r="L352" s="75"/>
    </row>
    <row r="353" spans="7:12" ht="20.100000000000001" customHeight="1" x14ac:dyDescent="0.2">
      <c r="G353" s="73"/>
      <c r="H353" s="74"/>
      <c r="I353" s="75"/>
      <c r="J353" s="75"/>
      <c r="K353" s="75"/>
      <c r="L353" s="75"/>
    </row>
    <row r="354" spans="7:12" ht="20.100000000000001" customHeight="1" x14ac:dyDescent="0.2">
      <c r="G354" s="73"/>
      <c r="H354" s="74"/>
      <c r="I354" s="75"/>
      <c r="J354" s="75"/>
      <c r="K354" s="75"/>
      <c r="L354" s="75"/>
    </row>
    <row r="355" spans="7:12" ht="20.100000000000001" customHeight="1" x14ac:dyDescent="0.2">
      <c r="G355" s="73"/>
      <c r="H355" s="74"/>
      <c r="I355" s="75"/>
      <c r="J355" s="75"/>
      <c r="K355" s="75"/>
      <c r="L355" s="75"/>
    </row>
    <row r="356" spans="7:12" ht="20.100000000000001" customHeight="1" x14ac:dyDescent="0.2">
      <c r="G356" s="73"/>
      <c r="H356" s="74"/>
      <c r="I356" s="75"/>
      <c r="J356" s="75"/>
      <c r="K356" s="75"/>
      <c r="L356" s="75"/>
    </row>
    <row r="357" spans="7:12" ht="20.100000000000001" customHeight="1" x14ac:dyDescent="0.2">
      <c r="G357" s="73"/>
      <c r="H357" s="74"/>
      <c r="I357" s="75"/>
      <c r="J357" s="75"/>
      <c r="K357" s="75"/>
      <c r="L357" s="75"/>
    </row>
    <row r="358" spans="7:12" ht="20.100000000000001" customHeight="1" x14ac:dyDescent="0.2">
      <c r="G358" s="73"/>
      <c r="H358" s="74"/>
      <c r="I358" s="75"/>
      <c r="J358" s="75"/>
      <c r="K358" s="75"/>
      <c r="L358" s="75"/>
    </row>
    <row r="359" spans="7:12" ht="20.100000000000001" customHeight="1" x14ac:dyDescent="0.2">
      <c r="G359" s="73"/>
      <c r="H359" s="74"/>
      <c r="I359" s="75"/>
      <c r="J359" s="75"/>
      <c r="K359" s="75"/>
      <c r="L359" s="75"/>
    </row>
    <row r="360" spans="7:12" ht="20.100000000000001" customHeight="1" x14ac:dyDescent="0.2">
      <c r="G360" s="73"/>
      <c r="H360" s="74"/>
      <c r="I360" s="75"/>
      <c r="J360" s="75"/>
      <c r="K360" s="75"/>
      <c r="L360" s="75"/>
    </row>
    <row r="361" spans="7:12" ht="20.100000000000001" customHeight="1" x14ac:dyDescent="0.2">
      <c r="G361" s="73"/>
      <c r="H361" s="74"/>
      <c r="I361" s="75"/>
      <c r="J361" s="75"/>
      <c r="K361" s="75"/>
      <c r="L361" s="75"/>
    </row>
    <row r="362" spans="7:12" ht="20.100000000000001" customHeight="1" x14ac:dyDescent="0.2">
      <c r="G362" s="73"/>
      <c r="H362" s="74"/>
      <c r="I362" s="75"/>
      <c r="J362" s="75"/>
      <c r="K362" s="75"/>
      <c r="L362" s="75"/>
    </row>
    <row r="363" spans="7:12" ht="20.100000000000001" customHeight="1" x14ac:dyDescent="0.2">
      <c r="G363" s="73"/>
      <c r="H363" s="74"/>
      <c r="I363" s="75"/>
      <c r="J363" s="75"/>
      <c r="K363" s="75"/>
      <c r="L363" s="75"/>
    </row>
    <row r="364" spans="7:12" ht="20.100000000000001" customHeight="1" x14ac:dyDescent="0.2">
      <c r="G364" s="73"/>
      <c r="H364" s="74"/>
      <c r="I364" s="75"/>
      <c r="J364" s="75"/>
      <c r="K364" s="75"/>
      <c r="L364" s="75"/>
    </row>
    <row r="365" spans="7:12" ht="20.100000000000001" customHeight="1" x14ac:dyDescent="0.2">
      <c r="G365" s="73"/>
      <c r="H365" s="74"/>
      <c r="I365" s="75"/>
      <c r="J365" s="75"/>
      <c r="K365" s="75"/>
      <c r="L365" s="75"/>
    </row>
    <row r="366" spans="7:12" ht="20.100000000000001" customHeight="1" x14ac:dyDescent="0.2">
      <c r="G366" s="73"/>
      <c r="H366" s="74"/>
      <c r="I366" s="75"/>
      <c r="J366" s="75"/>
      <c r="K366" s="75"/>
      <c r="L366" s="75"/>
    </row>
    <row r="367" spans="7:12" ht="20.100000000000001" customHeight="1" x14ac:dyDescent="0.2">
      <c r="G367" s="73"/>
      <c r="H367" s="74"/>
      <c r="I367" s="75"/>
      <c r="J367" s="75"/>
      <c r="K367" s="75"/>
      <c r="L367" s="75"/>
    </row>
    <row r="368" spans="7:12" ht="20.100000000000001" customHeight="1" x14ac:dyDescent="0.2">
      <c r="G368" s="73"/>
      <c r="H368" s="74"/>
      <c r="I368" s="75"/>
      <c r="J368" s="75"/>
      <c r="K368" s="75"/>
      <c r="L368" s="75"/>
    </row>
    <row r="369" spans="7:12" ht="20.100000000000001" customHeight="1" x14ac:dyDescent="0.2">
      <c r="G369" s="73"/>
      <c r="H369" s="74"/>
      <c r="I369" s="75"/>
      <c r="J369" s="75"/>
      <c r="K369" s="75"/>
      <c r="L369" s="75"/>
    </row>
    <row r="370" spans="7:12" ht="20.100000000000001" customHeight="1" x14ac:dyDescent="0.2">
      <c r="G370" s="73"/>
      <c r="H370" s="74"/>
      <c r="I370" s="75"/>
      <c r="J370" s="75"/>
      <c r="K370" s="75"/>
      <c r="L370" s="75"/>
    </row>
    <row r="371" spans="7:12" ht="20.100000000000001" customHeight="1" x14ac:dyDescent="0.2">
      <c r="G371" s="73"/>
      <c r="H371" s="74"/>
      <c r="I371" s="75"/>
      <c r="J371" s="75"/>
      <c r="K371" s="75"/>
      <c r="L371" s="75"/>
    </row>
    <row r="372" spans="7:12" ht="20.100000000000001" customHeight="1" x14ac:dyDescent="0.2">
      <c r="G372" s="73"/>
      <c r="H372" s="74"/>
      <c r="I372" s="75"/>
      <c r="J372" s="75"/>
      <c r="K372" s="75"/>
      <c r="L372" s="75"/>
    </row>
    <row r="373" spans="7:12" ht="20.100000000000001" customHeight="1" x14ac:dyDescent="0.2">
      <c r="G373" s="73"/>
      <c r="H373" s="74"/>
      <c r="I373" s="75"/>
      <c r="J373" s="75"/>
      <c r="K373" s="75"/>
      <c r="L373" s="75"/>
    </row>
    <row r="374" spans="7:12" ht="20.100000000000001" customHeight="1" x14ac:dyDescent="0.2">
      <c r="G374" s="73"/>
      <c r="H374" s="74"/>
      <c r="I374" s="75"/>
      <c r="J374" s="75"/>
      <c r="K374" s="75"/>
      <c r="L374" s="75"/>
    </row>
    <row r="375" spans="7:12" ht="20.100000000000001" customHeight="1" x14ac:dyDescent="0.2">
      <c r="G375" s="73"/>
      <c r="H375" s="74"/>
      <c r="I375" s="75"/>
      <c r="J375" s="75"/>
      <c r="K375" s="75"/>
      <c r="L375" s="75"/>
    </row>
    <row r="376" spans="7:12" ht="20.100000000000001" customHeight="1" x14ac:dyDescent="0.2">
      <c r="G376" s="73"/>
      <c r="H376" s="74"/>
      <c r="I376" s="75"/>
      <c r="J376" s="75"/>
      <c r="K376" s="75"/>
      <c r="L376" s="75"/>
    </row>
    <row r="377" spans="7:12" ht="20.100000000000001" customHeight="1" x14ac:dyDescent="0.2">
      <c r="G377" s="73"/>
      <c r="H377" s="74"/>
      <c r="I377" s="75"/>
      <c r="J377" s="75"/>
      <c r="K377" s="75"/>
      <c r="L377" s="75"/>
    </row>
    <row r="378" spans="7:12" ht="20.100000000000001" customHeight="1" x14ac:dyDescent="0.2">
      <c r="G378" s="73"/>
      <c r="H378" s="74"/>
      <c r="I378" s="75"/>
      <c r="J378" s="75"/>
      <c r="K378" s="75"/>
      <c r="L378" s="75"/>
    </row>
    <row r="379" spans="7:12" ht="20.100000000000001" customHeight="1" x14ac:dyDescent="0.2">
      <c r="G379" s="73"/>
      <c r="H379" s="74"/>
      <c r="I379" s="75"/>
      <c r="J379" s="75"/>
      <c r="K379" s="75"/>
      <c r="L379" s="75"/>
    </row>
    <row r="380" spans="7:12" ht="20.100000000000001" customHeight="1" x14ac:dyDescent="0.2">
      <c r="G380" s="73"/>
      <c r="H380" s="74"/>
      <c r="I380" s="75"/>
      <c r="J380" s="75"/>
      <c r="K380" s="75"/>
      <c r="L380" s="75"/>
    </row>
    <row r="381" spans="7:12" ht="20.100000000000001" customHeight="1" x14ac:dyDescent="0.2">
      <c r="G381" s="73"/>
      <c r="H381" s="74"/>
      <c r="I381" s="75"/>
      <c r="J381" s="75"/>
      <c r="K381" s="75"/>
      <c r="L381" s="75"/>
    </row>
    <row r="382" spans="7:12" ht="20.100000000000001" customHeight="1" x14ac:dyDescent="0.2">
      <c r="G382" s="73"/>
      <c r="H382" s="74"/>
      <c r="I382" s="75"/>
      <c r="J382" s="75"/>
      <c r="K382" s="75"/>
      <c r="L382" s="75"/>
    </row>
    <row r="383" spans="7:12" ht="20.100000000000001" customHeight="1" x14ac:dyDescent="0.2">
      <c r="G383" s="73"/>
      <c r="H383" s="74"/>
      <c r="I383" s="75"/>
      <c r="J383" s="75"/>
      <c r="K383" s="75"/>
      <c r="L383" s="75"/>
    </row>
    <row r="384" spans="7:12" ht="20.100000000000001" customHeight="1" x14ac:dyDescent="0.2">
      <c r="G384" s="73"/>
      <c r="H384" s="74"/>
      <c r="I384" s="75"/>
      <c r="J384" s="75"/>
      <c r="K384" s="75"/>
      <c r="L384" s="75"/>
    </row>
    <row r="385" spans="7:12" ht="20.100000000000001" customHeight="1" x14ac:dyDescent="0.2">
      <c r="G385" s="73"/>
      <c r="H385" s="74"/>
      <c r="I385" s="75"/>
      <c r="J385" s="75"/>
      <c r="K385" s="75"/>
      <c r="L385" s="75"/>
    </row>
    <row r="386" spans="7:12" ht="20.100000000000001" customHeight="1" x14ac:dyDescent="0.2">
      <c r="G386" s="73"/>
      <c r="H386" s="74"/>
      <c r="I386" s="75"/>
      <c r="J386" s="75"/>
      <c r="K386" s="75"/>
      <c r="L386" s="75"/>
    </row>
    <row r="387" spans="7:12" ht="20.100000000000001" customHeight="1" x14ac:dyDescent="0.2">
      <c r="G387" s="73"/>
      <c r="H387" s="74"/>
      <c r="I387" s="75"/>
      <c r="J387" s="75"/>
      <c r="K387" s="75"/>
      <c r="L387" s="75"/>
    </row>
    <row r="388" spans="7:12" ht="20.100000000000001" customHeight="1" x14ac:dyDescent="0.2">
      <c r="G388" s="73"/>
      <c r="H388" s="74"/>
      <c r="I388" s="75"/>
      <c r="J388" s="75"/>
      <c r="K388" s="75"/>
      <c r="L388" s="75"/>
    </row>
    <row r="389" spans="7:12" ht="20.100000000000001" customHeight="1" x14ac:dyDescent="0.2">
      <c r="G389" s="73"/>
      <c r="H389" s="74"/>
      <c r="I389" s="75"/>
      <c r="J389" s="75"/>
      <c r="K389" s="75"/>
      <c r="L389" s="75"/>
    </row>
    <row r="390" spans="7:12" ht="20.100000000000001" customHeight="1" x14ac:dyDescent="0.2">
      <c r="G390" s="73"/>
      <c r="H390" s="74"/>
      <c r="I390" s="75"/>
      <c r="J390" s="75"/>
      <c r="K390" s="75"/>
      <c r="L390" s="75"/>
    </row>
    <row r="391" spans="7:12" ht="20.100000000000001" customHeight="1" x14ac:dyDescent="0.2">
      <c r="G391" s="73"/>
      <c r="H391" s="74"/>
      <c r="I391" s="75"/>
      <c r="J391" s="75"/>
      <c r="K391" s="75"/>
      <c r="L391" s="75"/>
    </row>
    <row r="392" spans="7:12" ht="20.100000000000001" customHeight="1" x14ac:dyDescent="0.2">
      <c r="G392" s="73"/>
      <c r="H392" s="74"/>
      <c r="I392" s="75"/>
      <c r="J392" s="75"/>
      <c r="K392" s="75"/>
      <c r="L392" s="75"/>
    </row>
    <row r="393" spans="7:12" ht="20.100000000000001" customHeight="1" x14ac:dyDescent="0.2">
      <c r="G393" s="73"/>
      <c r="H393" s="74"/>
      <c r="I393" s="75"/>
      <c r="J393" s="75"/>
      <c r="K393" s="75"/>
      <c r="L393" s="75"/>
    </row>
    <row r="394" spans="7:12" ht="20.100000000000001" customHeight="1" x14ac:dyDescent="0.2">
      <c r="G394" s="73"/>
      <c r="H394" s="74"/>
      <c r="I394" s="75"/>
      <c r="J394" s="75"/>
      <c r="K394" s="75"/>
      <c r="L394" s="75"/>
    </row>
    <row r="395" spans="7:12" ht="20.100000000000001" customHeight="1" x14ac:dyDescent="0.2">
      <c r="G395" s="73"/>
      <c r="H395" s="74"/>
      <c r="I395" s="75"/>
      <c r="J395" s="75"/>
      <c r="K395" s="75"/>
      <c r="L395" s="75"/>
    </row>
    <row r="396" spans="7:12" ht="20.100000000000001" customHeight="1" x14ac:dyDescent="0.2">
      <c r="G396" s="73"/>
      <c r="H396" s="74"/>
      <c r="I396" s="75"/>
      <c r="J396" s="75"/>
      <c r="K396" s="75"/>
      <c r="L396" s="75"/>
    </row>
    <row r="397" spans="7:12" ht="20.100000000000001" customHeight="1" x14ac:dyDescent="0.2">
      <c r="G397" s="73"/>
      <c r="H397" s="74"/>
      <c r="I397" s="75"/>
      <c r="J397" s="75"/>
      <c r="K397" s="75"/>
      <c r="L397" s="75"/>
    </row>
    <row r="398" spans="7:12" ht="20.100000000000001" customHeight="1" x14ac:dyDescent="0.2">
      <c r="G398" s="73"/>
      <c r="H398" s="74"/>
      <c r="I398" s="75"/>
      <c r="J398" s="75"/>
      <c r="K398" s="75"/>
      <c r="L398" s="75"/>
    </row>
    <row r="399" spans="7:12" ht="20.100000000000001" customHeight="1" x14ac:dyDescent="0.2">
      <c r="G399" s="73"/>
      <c r="H399" s="74"/>
      <c r="I399" s="75"/>
      <c r="J399" s="75"/>
      <c r="K399" s="75"/>
      <c r="L399" s="75"/>
    </row>
    <row r="400" spans="7:12" ht="20.100000000000001" customHeight="1" x14ac:dyDescent="0.2">
      <c r="G400" s="73"/>
      <c r="H400" s="74"/>
      <c r="I400" s="75"/>
      <c r="J400" s="75"/>
      <c r="K400" s="75"/>
      <c r="L400" s="75"/>
    </row>
    <row r="401" spans="7:12" ht="20.100000000000001" customHeight="1" x14ac:dyDescent="0.2">
      <c r="G401" s="73"/>
      <c r="H401" s="74"/>
      <c r="I401" s="75"/>
      <c r="J401" s="75"/>
      <c r="K401" s="75"/>
      <c r="L401" s="75"/>
    </row>
    <row r="402" spans="7:12" ht="20.100000000000001" customHeight="1" x14ac:dyDescent="0.2">
      <c r="G402" s="73"/>
      <c r="H402" s="74"/>
      <c r="I402" s="75"/>
      <c r="J402" s="75"/>
      <c r="K402" s="75"/>
      <c r="L402" s="75"/>
    </row>
    <row r="403" spans="7:12" ht="20.100000000000001" customHeight="1" x14ac:dyDescent="0.2">
      <c r="G403" s="73"/>
      <c r="H403" s="74"/>
      <c r="I403" s="75"/>
      <c r="J403" s="75"/>
      <c r="K403" s="75"/>
      <c r="L403" s="75"/>
    </row>
    <row r="404" spans="7:12" ht="20.100000000000001" customHeight="1" x14ac:dyDescent="0.2">
      <c r="G404" s="73"/>
      <c r="H404" s="74"/>
      <c r="I404" s="75"/>
      <c r="J404" s="75"/>
      <c r="K404" s="75"/>
      <c r="L404" s="75"/>
    </row>
    <row r="405" spans="7:12" ht="20.100000000000001" customHeight="1" x14ac:dyDescent="0.2">
      <c r="G405" s="73"/>
      <c r="H405" s="74"/>
      <c r="I405" s="75"/>
      <c r="J405" s="75"/>
      <c r="K405" s="75"/>
      <c r="L405" s="75"/>
    </row>
    <row r="406" spans="7:12" ht="20.100000000000001" customHeight="1" x14ac:dyDescent="0.2">
      <c r="G406" s="73"/>
      <c r="H406" s="74"/>
      <c r="I406" s="75"/>
      <c r="J406" s="75"/>
      <c r="K406" s="75"/>
      <c r="L406" s="75"/>
    </row>
    <row r="407" spans="7:12" ht="20.100000000000001" customHeight="1" x14ac:dyDescent="0.2">
      <c r="G407" s="73"/>
      <c r="H407" s="74"/>
      <c r="I407" s="75"/>
      <c r="J407" s="75"/>
      <c r="K407" s="75"/>
      <c r="L407" s="75"/>
    </row>
    <row r="408" spans="7:12" ht="20.100000000000001" customHeight="1" x14ac:dyDescent="0.2">
      <c r="G408" s="73"/>
      <c r="H408" s="74"/>
      <c r="I408" s="75"/>
      <c r="J408" s="75"/>
      <c r="K408" s="75"/>
      <c r="L408" s="75"/>
    </row>
    <row r="409" spans="7:12" ht="20.100000000000001" customHeight="1" x14ac:dyDescent="0.2">
      <c r="G409" s="73"/>
      <c r="H409" s="74"/>
      <c r="I409" s="75"/>
      <c r="J409" s="75"/>
      <c r="K409" s="75"/>
      <c r="L409" s="75"/>
    </row>
    <row r="410" spans="7:12" ht="20.100000000000001" customHeight="1" x14ac:dyDescent="0.2">
      <c r="G410" s="73"/>
      <c r="H410" s="74"/>
      <c r="I410" s="75"/>
      <c r="J410" s="75"/>
      <c r="K410" s="75"/>
      <c r="L410" s="75"/>
    </row>
    <row r="411" spans="7:12" ht="20.100000000000001" customHeight="1" x14ac:dyDescent="0.2">
      <c r="G411" s="73"/>
      <c r="H411" s="74"/>
      <c r="I411" s="75"/>
      <c r="J411" s="75"/>
      <c r="K411" s="75"/>
      <c r="L411" s="75"/>
    </row>
    <row r="412" spans="7:12" ht="20.100000000000001" customHeight="1" x14ac:dyDescent="0.2">
      <c r="G412" s="73"/>
      <c r="H412" s="74"/>
      <c r="I412" s="75"/>
      <c r="J412" s="75"/>
      <c r="K412" s="75"/>
      <c r="L412" s="75"/>
    </row>
    <row r="413" spans="7:12" ht="20.100000000000001" customHeight="1" x14ac:dyDescent="0.2">
      <c r="G413" s="73"/>
      <c r="H413" s="74"/>
      <c r="I413" s="75"/>
      <c r="J413" s="75"/>
      <c r="K413" s="75"/>
      <c r="L413" s="75"/>
    </row>
    <row r="414" spans="7:12" ht="20.100000000000001" customHeight="1" x14ac:dyDescent="0.2">
      <c r="G414" s="73"/>
      <c r="H414" s="74"/>
      <c r="I414" s="75"/>
      <c r="J414" s="75"/>
      <c r="K414" s="75"/>
      <c r="L414" s="75"/>
    </row>
    <row r="415" spans="7:12" ht="20.100000000000001" customHeight="1" x14ac:dyDescent="0.2">
      <c r="G415" s="73"/>
      <c r="H415" s="74"/>
      <c r="I415" s="75"/>
      <c r="J415" s="75"/>
      <c r="K415" s="75"/>
      <c r="L415" s="75"/>
    </row>
    <row r="416" spans="7:12" ht="20.100000000000001" customHeight="1" x14ac:dyDescent="0.2">
      <c r="G416" s="73"/>
      <c r="H416" s="74"/>
      <c r="I416" s="75"/>
      <c r="J416" s="75"/>
      <c r="K416" s="75"/>
      <c r="L416" s="75"/>
    </row>
    <row r="417" spans="7:12" ht="20.100000000000001" customHeight="1" x14ac:dyDescent="0.2">
      <c r="G417" s="73"/>
      <c r="H417" s="74"/>
      <c r="I417" s="75"/>
      <c r="J417" s="75"/>
      <c r="K417" s="75"/>
      <c r="L417" s="75"/>
    </row>
    <row r="418" spans="7:12" ht="20.100000000000001" customHeight="1" x14ac:dyDescent="0.2">
      <c r="G418" s="73"/>
      <c r="H418" s="74"/>
      <c r="I418" s="75"/>
      <c r="J418" s="75"/>
      <c r="K418" s="75"/>
      <c r="L418" s="75"/>
    </row>
    <row r="419" spans="7:12" ht="20.100000000000001" customHeight="1" x14ac:dyDescent="0.2">
      <c r="G419" s="73"/>
      <c r="H419" s="74"/>
      <c r="I419" s="75"/>
      <c r="J419" s="75"/>
      <c r="K419" s="75"/>
      <c r="L419" s="75"/>
    </row>
    <row r="420" spans="7:12" ht="20.100000000000001" customHeight="1" x14ac:dyDescent="0.2">
      <c r="G420" s="73"/>
      <c r="H420" s="74"/>
      <c r="I420" s="75"/>
      <c r="J420" s="75"/>
      <c r="K420" s="75"/>
      <c r="L420" s="75"/>
    </row>
    <row r="421" spans="7:12" ht="20.100000000000001" customHeight="1" x14ac:dyDescent="0.2">
      <c r="G421" s="73"/>
      <c r="H421" s="74"/>
      <c r="I421" s="75"/>
      <c r="J421" s="75"/>
      <c r="K421" s="75"/>
      <c r="L421" s="75"/>
    </row>
    <row r="422" spans="7:12" ht="20.100000000000001" customHeight="1" x14ac:dyDescent="0.2">
      <c r="G422" s="73"/>
      <c r="H422" s="74"/>
      <c r="I422" s="75"/>
      <c r="J422" s="75"/>
      <c r="K422" s="75"/>
      <c r="L422" s="75"/>
    </row>
    <row r="423" spans="7:12" ht="20.100000000000001" customHeight="1" x14ac:dyDescent="0.2">
      <c r="G423" s="73"/>
      <c r="H423" s="74"/>
      <c r="I423" s="75"/>
      <c r="J423" s="75"/>
      <c r="K423" s="75"/>
      <c r="L423" s="75"/>
    </row>
    <row r="424" spans="7:12" ht="20.100000000000001" customHeight="1" x14ac:dyDescent="0.2">
      <c r="G424" s="73"/>
      <c r="H424" s="74"/>
      <c r="I424" s="75"/>
      <c r="J424" s="75"/>
      <c r="K424" s="75"/>
      <c r="L424" s="75"/>
    </row>
    <row r="425" spans="7:12" ht="20.100000000000001" customHeight="1" x14ac:dyDescent="0.2">
      <c r="G425" s="73"/>
      <c r="H425" s="74"/>
      <c r="I425" s="75"/>
      <c r="J425" s="75"/>
      <c r="K425" s="75"/>
      <c r="L425" s="75"/>
    </row>
    <row r="426" spans="7:12" ht="20.100000000000001" customHeight="1" x14ac:dyDescent="0.2">
      <c r="G426" s="73"/>
      <c r="H426" s="74"/>
      <c r="I426" s="75"/>
      <c r="J426" s="75"/>
      <c r="K426" s="75"/>
      <c r="L426" s="75"/>
    </row>
    <row r="427" spans="7:12" ht="20.100000000000001" customHeight="1" x14ac:dyDescent="0.2">
      <c r="G427" s="73"/>
      <c r="H427" s="74"/>
      <c r="I427" s="75"/>
      <c r="J427" s="75"/>
      <c r="K427" s="75"/>
      <c r="L427" s="75"/>
    </row>
    <row r="428" spans="7:12" ht="20.100000000000001" customHeight="1" x14ac:dyDescent="0.2">
      <c r="G428" s="73"/>
      <c r="H428" s="74"/>
      <c r="I428" s="75"/>
      <c r="J428" s="75"/>
      <c r="K428" s="75"/>
      <c r="L428" s="75"/>
    </row>
    <row r="429" spans="7:12" ht="20.100000000000001" customHeight="1" x14ac:dyDescent="0.2">
      <c r="G429" s="73"/>
      <c r="H429" s="74"/>
      <c r="I429" s="75"/>
      <c r="J429" s="75"/>
      <c r="K429" s="75"/>
      <c r="L429" s="75"/>
    </row>
    <row r="430" spans="7:12" ht="20.100000000000001" customHeight="1" x14ac:dyDescent="0.2">
      <c r="G430" s="73"/>
      <c r="H430" s="74"/>
      <c r="I430" s="75"/>
      <c r="J430" s="75"/>
      <c r="K430" s="75"/>
      <c r="L430" s="75"/>
    </row>
    <row r="431" spans="7:12" ht="20.100000000000001" customHeight="1" x14ac:dyDescent="0.2">
      <c r="G431" s="73"/>
      <c r="H431" s="74"/>
      <c r="I431" s="75"/>
      <c r="J431" s="75"/>
      <c r="K431" s="75"/>
      <c r="L431" s="75"/>
    </row>
    <row r="432" spans="7:12" ht="20.100000000000001" customHeight="1" x14ac:dyDescent="0.2">
      <c r="G432" s="73"/>
      <c r="H432" s="74"/>
      <c r="I432" s="75"/>
      <c r="J432" s="75"/>
      <c r="K432" s="75"/>
      <c r="L432" s="75"/>
    </row>
    <row r="433" spans="7:12" ht="20.100000000000001" customHeight="1" x14ac:dyDescent="0.2">
      <c r="G433" s="73"/>
      <c r="H433" s="74"/>
      <c r="I433" s="75"/>
      <c r="J433" s="75"/>
      <c r="K433" s="75"/>
      <c r="L433" s="75"/>
    </row>
    <row r="434" spans="7:12" ht="20.100000000000001" customHeight="1" x14ac:dyDescent="0.2">
      <c r="G434" s="73"/>
      <c r="H434" s="74"/>
      <c r="I434" s="75"/>
      <c r="J434" s="75"/>
      <c r="K434" s="75"/>
      <c r="L434" s="75"/>
    </row>
    <row r="435" spans="7:12" ht="20.100000000000001" customHeight="1" x14ac:dyDescent="0.2">
      <c r="G435" s="73"/>
      <c r="H435" s="74"/>
      <c r="I435" s="75"/>
      <c r="J435" s="75"/>
      <c r="K435" s="75"/>
      <c r="L435" s="75"/>
    </row>
    <row r="436" spans="7:12" ht="20.100000000000001" customHeight="1" x14ac:dyDescent="0.2">
      <c r="G436" s="73"/>
      <c r="H436" s="74"/>
      <c r="I436" s="75"/>
      <c r="J436" s="75"/>
      <c r="K436" s="75"/>
      <c r="L436" s="75"/>
    </row>
    <row r="437" spans="7:12" ht="20.100000000000001" customHeight="1" x14ac:dyDescent="0.2">
      <c r="G437" s="73"/>
      <c r="H437" s="74"/>
      <c r="I437" s="75"/>
      <c r="J437" s="75"/>
      <c r="K437" s="75"/>
      <c r="L437" s="75"/>
    </row>
    <row r="438" spans="7:12" ht="20.100000000000001" customHeight="1" x14ac:dyDescent="0.2">
      <c r="G438" s="73"/>
      <c r="H438" s="74"/>
      <c r="I438" s="75"/>
      <c r="J438" s="75"/>
      <c r="K438" s="75"/>
      <c r="L438" s="75"/>
    </row>
    <row r="439" spans="7:12" ht="20.100000000000001" customHeight="1" x14ac:dyDescent="0.2">
      <c r="G439" s="73"/>
      <c r="H439" s="74"/>
      <c r="I439" s="75"/>
      <c r="J439" s="75"/>
      <c r="K439" s="75"/>
      <c r="L439" s="75"/>
    </row>
    <row r="440" spans="7:12" ht="20.100000000000001" customHeight="1" x14ac:dyDescent="0.2">
      <c r="G440" s="73"/>
      <c r="H440" s="74"/>
      <c r="I440" s="75"/>
      <c r="J440" s="75"/>
      <c r="K440" s="75"/>
      <c r="L440" s="75"/>
    </row>
    <row r="441" spans="7:12" ht="20.100000000000001" customHeight="1" x14ac:dyDescent="0.2">
      <c r="G441" s="73"/>
      <c r="H441" s="74"/>
      <c r="I441" s="75"/>
      <c r="J441" s="75"/>
      <c r="K441" s="75"/>
      <c r="L441" s="75"/>
    </row>
    <row r="442" spans="7:12" ht="20.100000000000001" customHeight="1" x14ac:dyDescent="0.2">
      <c r="G442" s="73"/>
      <c r="H442" s="74"/>
      <c r="I442" s="75"/>
      <c r="J442" s="75"/>
      <c r="K442" s="75"/>
      <c r="L442" s="75"/>
    </row>
    <row r="443" spans="7:12" ht="20.100000000000001" customHeight="1" x14ac:dyDescent="0.2">
      <c r="G443" s="73"/>
      <c r="H443" s="74"/>
      <c r="I443" s="75"/>
      <c r="J443" s="75"/>
      <c r="K443" s="75"/>
      <c r="L443" s="75"/>
    </row>
    <row r="444" spans="7:12" ht="20.100000000000001" customHeight="1" x14ac:dyDescent="0.2">
      <c r="G444" s="73"/>
      <c r="H444" s="74"/>
      <c r="I444" s="75"/>
      <c r="J444" s="75"/>
      <c r="K444" s="75"/>
      <c r="L444" s="75"/>
    </row>
    <row r="445" spans="7:12" ht="20.100000000000001" customHeight="1" x14ac:dyDescent="0.2">
      <c r="G445" s="73"/>
      <c r="H445" s="74"/>
      <c r="I445" s="75"/>
      <c r="J445" s="75"/>
      <c r="K445" s="75"/>
      <c r="L445" s="75"/>
    </row>
    <row r="446" spans="7:12" ht="20.100000000000001" customHeight="1" x14ac:dyDescent="0.2">
      <c r="G446" s="73"/>
      <c r="H446" s="74"/>
      <c r="I446" s="75"/>
      <c r="J446" s="75"/>
      <c r="K446" s="75"/>
      <c r="L446" s="75"/>
    </row>
    <row r="447" spans="7:12" ht="20.100000000000001" customHeight="1" x14ac:dyDescent="0.2">
      <c r="G447" s="73"/>
      <c r="H447" s="74"/>
      <c r="I447" s="75"/>
      <c r="J447" s="75"/>
      <c r="K447" s="75"/>
      <c r="L447" s="75"/>
    </row>
    <row r="448" spans="7:12" ht="20.100000000000001" customHeight="1" x14ac:dyDescent="0.2">
      <c r="G448" s="73"/>
      <c r="H448" s="74"/>
      <c r="I448" s="75"/>
      <c r="J448" s="75"/>
      <c r="K448" s="75"/>
      <c r="L448" s="75"/>
    </row>
    <row r="449" spans="7:12" ht="20.100000000000001" customHeight="1" x14ac:dyDescent="0.2">
      <c r="G449" s="73"/>
      <c r="H449" s="74"/>
      <c r="I449" s="75"/>
      <c r="J449" s="75"/>
      <c r="K449" s="75"/>
      <c r="L449" s="75"/>
    </row>
    <row r="450" spans="7:12" ht="20.100000000000001" customHeight="1" x14ac:dyDescent="0.2">
      <c r="G450" s="73"/>
      <c r="H450" s="74"/>
      <c r="I450" s="75"/>
      <c r="J450" s="75"/>
      <c r="K450" s="75"/>
      <c r="L450" s="75"/>
    </row>
    <row r="451" spans="7:12" ht="20.100000000000001" customHeight="1" x14ac:dyDescent="0.2">
      <c r="G451" s="73"/>
      <c r="H451" s="74"/>
      <c r="I451" s="75"/>
      <c r="J451" s="75"/>
      <c r="K451" s="75"/>
      <c r="L451" s="75"/>
    </row>
    <row r="452" spans="7:12" ht="20.100000000000001" customHeight="1" x14ac:dyDescent="0.2">
      <c r="G452" s="73"/>
      <c r="H452" s="74"/>
      <c r="I452" s="75"/>
      <c r="J452" s="75"/>
      <c r="K452" s="75"/>
      <c r="L452" s="75"/>
    </row>
    <row r="453" spans="7:12" ht="20.100000000000001" customHeight="1" x14ac:dyDescent="0.2">
      <c r="G453" s="73"/>
      <c r="H453" s="74"/>
      <c r="I453" s="75"/>
      <c r="J453" s="75"/>
      <c r="K453" s="75"/>
      <c r="L453" s="75"/>
    </row>
    <row r="454" spans="7:12" ht="20.100000000000001" customHeight="1" x14ac:dyDescent="0.2">
      <c r="G454" s="73"/>
      <c r="H454" s="74"/>
      <c r="I454" s="75"/>
      <c r="J454" s="75"/>
      <c r="K454" s="75"/>
      <c r="L454" s="75"/>
    </row>
    <row r="455" spans="7:12" ht="20.100000000000001" customHeight="1" x14ac:dyDescent="0.2">
      <c r="G455" s="73"/>
      <c r="H455" s="74"/>
      <c r="I455" s="75"/>
      <c r="J455" s="75"/>
      <c r="K455" s="75"/>
      <c r="L455" s="75"/>
    </row>
    <row r="456" spans="7:12" ht="20.100000000000001" customHeight="1" x14ac:dyDescent="0.2">
      <c r="G456" s="73"/>
      <c r="H456" s="74"/>
      <c r="I456" s="75"/>
      <c r="J456" s="75"/>
      <c r="K456" s="75"/>
      <c r="L456" s="75"/>
    </row>
    <row r="457" spans="7:12" ht="20.100000000000001" customHeight="1" x14ac:dyDescent="0.2">
      <c r="G457" s="73"/>
      <c r="H457" s="74"/>
      <c r="I457" s="75"/>
      <c r="J457" s="75"/>
      <c r="K457" s="75"/>
      <c r="L457" s="75"/>
    </row>
    <row r="458" spans="7:12" ht="20.100000000000001" customHeight="1" x14ac:dyDescent="0.2">
      <c r="G458" s="73"/>
      <c r="H458" s="74"/>
      <c r="I458" s="75"/>
      <c r="J458" s="75"/>
      <c r="K458" s="75"/>
      <c r="L458" s="75"/>
    </row>
    <row r="459" spans="7:12" ht="20.100000000000001" customHeight="1" x14ac:dyDescent="0.2">
      <c r="G459" s="73"/>
      <c r="H459" s="74"/>
      <c r="I459" s="75"/>
      <c r="J459" s="75"/>
      <c r="K459" s="75"/>
      <c r="L459" s="75"/>
    </row>
    <row r="460" spans="7:12" ht="20.100000000000001" customHeight="1" x14ac:dyDescent="0.2">
      <c r="G460" s="73"/>
      <c r="H460" s="74"/>
      <c r="I460" s="75"/>
      <c r="J460" s="75"/>
      <c r="K460" s="75"/>
      <c r="L460" s="75"/>
    </row>
    <row r="461" spans="7:12" ht="20.100000000000001" customHeight="1" x14ac:dyDescent="0.2">
      <c r="G461" s="73"/>
      <c r="H461" s="74"/>
      <c r="I461" s="75"/>
      <c r="J461" s="75"/>
      <c r="K461" s="75"/>
      <c r="L461" s="75"/>
    </row>
    <row r="462" spans="7:12" ht="20.100000000000001" customHeight="1" x14ac:dyDescent="0.2">
      <c r="G462" s="73"/>
      <c r="H462" s="74"/>
      <c r="I462" s="75"/>
      <c r="J462" s="75"/>
      <c r="K462" s="75"/>
      <c r="L462" s="75"/>
    </row>
    <row r="463" spans="7:12" ht="20.100000000000001" customHeight="1" x14ac:dyDescent="0.2">
      <c r="G463" s="73"/>
      <c r="H463" s="74"/>
      <c r="I463" s="75"/>
      <c r="J463" s="75"/>
      <c r="K463" s="75"/>
      <c r="L463" s="75"/>
    </row>
    <row r="464" spans="7:12" ht="20.100000000000001" customHeight="1" x14ac:dyDescent="0.2">
      <c r="G464" s="73"/>
      <c r="H464" s="74"/>
      <c r="I464" s="75"/>
      <c r="J464" s="75"/>
      <c r="K464" s="75"/>
      <c r="L464" s="75"/>
    </row>
    <row r="465" spans="7:12" ht="20.100000000000001" customHeight="1" x14ac:dyDescent="0.2">
      <c r="G465" s="73"/>
      <c r="H465" s="74"/>
      <c r="I465" s="75"/>
      <c r="J465" s="75"/>
      <c r="K465" s="75"/>
      <c r="L465" s="75"/>
    </row>
    <row r="466" spans="7:12" ht="20.100000000000001" customHeight="1" x14ac:dyDescent="0.2">
      <c r="G466" s="73"/>
      <c r="H466" s="74"/>
      <c r="I466" s="75"/>
      <c r="J466" s="75"/>
      <c r="K466" s="75"/>
      <c r="L466" s="75"/>
    </row>
    <row r="467" spans="7:12" ht="20.100000000000001" customHeight="1" x14ac:dyDescent="0.2">
      <c r="G467" s="73"/>
      <c r="H467" s="74"/>
      <c r="I467" s="75"/>
      <c r="J467" s="75"/>
      <c r="K467" s="75"/>
      <c r="L467" s="75"/>
    </row>
    <row r="468" spans="7:12" ht="20.100000000000001" customHeight="1" x14ac:dyDescent="0.2">
      <c r="G468" s="73"/>
      <c r="H468" s="74"/>
      <c r="I468" s="75"/>
      <c r="J468" s="75"/>
      <c r="K468" s="75"/>
      <c r="L468" s="75"/>
    </row>
    <row r="469" spans="7:12" ht="20.100000000000001" customHeight="1" x14ac:dyDescent="0.2">
      <c r="G469" s="73"/>
      <c r="H469" s="74"/>
      <c r="I469" s="75"/>
      <c r="J469" s="75"/>
      <c r="K469" s="75"/>
      <c r="L469" s="75"/>
    </row>
    <row r="470" spans="7:12" ht="20.100000000000001" customHeight="1" x14ac:dyDescent="0.2">
      <c r="G470" s="73"/>
      <c r="H470" s="74"/>
      <c r="I470" s="75"/>
      <c r="J470" s="75"/>
      <c r="K470" s="75"/>
      <c r="L470" s="75"/>
    </row>
    <row r="471" spans="7:12" ht="20.100000000000001" customHeight="1" x14ac:dyDescent="0.2">
      <c r="G471" s="73"/>
      <c r="H471" s="74"/>
      <c r="I471" s="75"/>
      <c r="J471" s="75"/>
      <c r="K471" s="75"/>
      <c r="L471" s="75"/>
    </row>
    <row r="472" spans="7:12" ht="20.100000000000001" customHeight="1" x14ac:dyDescent="0.2">
      <c r="G472" s="73"/>
      <c r="H472" s="74"/>
      <c r="I472" s="75"/>
      <c r="J472" s="75"/>
      <c r="K472" s="75"/>
      <c r="L472" s="75"/>
    </row>
    <row r="473" spans="7:12" ht="20.100000000000001" customHeight="1" x14ac:dyDescent="0.2">
      <c r="G473" s="73"/>
      <c r="H473" s="74"/>
      <c r="I473" s="75"/>
      <c r="J473" s="75"/>
      <c r="K473" s="75"/>
      <c r="L473" s="75"/>
    </row>
    <row r="474" spans="7:12" ht="20.100000000000001" customHeight="1" x14ac:dyDescent="0.2">
      <c r="G474" s="73"/>
      <c r="H474" s="74"/>
      <c r="I474" s="75"/>
      <c r="J474" s="75"/>
      <c r="K474" s="75"/>
      <c r="L474" s="75"/>
    </row>
    <row r="475" spans="7:12" ht="20.100000000000001" customHeight="1" x14ac:dyDescent="0.2">
      <c r="G475" s="73"/>
      <c r="H475" s="74"/>
      <c r="I475" s="75"/>
      <c r="J475" s="75"/>
      <c r="K475" s="75"/>
      <c r="L475" s="75"/>
    </row>
    <row r="476" spans="7:12" ht="20.100000000000001" customHeight="1" x14ac:dyDescent="0.2">
      <c r="G476" s="73"/>
      <c r="H476" s="74"/>
      <c r="I476" s="75"/>
      <c r="J476" s="75"/>
      <c r="K476" s="75"/>
      <c r="L476" s="75"/>
    </row>
    <row r="477" spans="7:12" ht="20.100000000000001" customHeight="1" x14ac:dyDescent="0.2">
      <c r="G477" s="73"/>
      <c r="H477" s="74"/>
      <c r="I477" s="75"/>
      <c r="J477" s="75"/>
      <c r="K477" s="75"/>
      <c r="L477" s="75"/>
    </row>
    <row r="478" spans="7:12" ht="20.100000000000001" customHeight="1" x14ac:dyDescent="0.2">
      <c r="G478" s="73"/>
      <c r="H478" s="74"/>
      <c r="I478" s="75"/>
      <c r="J478" s="75"/>
      <c r="K478" s="75"/>
      <c r="L478" s="75"/>
    </row>
    <row r="479" spans="7:12" ht="20.100000000000001" customHeight="1" x14ac:dyDescent="0.2">
      <c r="G479" s="73"/>
      <c r="H479" s="74"/>
      <c r="I479" s="75"/>
      <c r="J479" s="75"/>
      <c r="K479" s="75"/>
      <c r="L479" s="75"/>
    </row>
    <row r="480" spans="7:12" ht="20.100000000000001" customHeight="1" x14ac:dyDescent="0.2">
      <c r="G480" s="73"/>
      <c r="H480" s="74"/>
      <c r="I480" s="75"/>
      <c r="J480" s="75"/>
      <c r="K480" s="75"/>
      <c r="L480" s="75"/>
    </row>
    <row r="481" spans="7:12" ht="20.100000000000001" customHeight="1" x14ac:dyDescent="0.2">
      <c r="G481" s="73"/>
      <c r="H481" s="74"/>
      <c r="I481" s="75"/>
      <c r="J481" s="75"/>
      <c r="K481" s="75"/>
      <c r="L481" s="75"/>
    </row>
    <row r="482" spans="7:12" ht="20.100000000000001" customHeight="1" x14ac:dyDescent="0.2">
      <c r="G482" s="73"/>
      <c r="H482" s="74"/>
      <c r="I482" s="75"/>
      <c r="J482" s="75"/>
      <c r="K482" s="75"/>
      <c r="L482" s="75"/>
    </row>
    <row r="483" spans="7:12" ht="20.100000000000001" customHeight="1" x14ac:dyDescent="0.2">
      <c r="G483" s="73"/>
      <c r="H483" s="74"/>
      <c r="I483" s="75"/>
      <c r="J483" s="75"/>
      <c r="K483" s="75"/>
      <c r="L483" s="75"/>
    </row>
    <row r="484" spans="7:12" ht="20.100000000000001" customHeight="1" x14ac:dyDescent="0.2">
      <c r="G484" s="73"/>
      <c r="H484" s="74"/>
      <c r="I484" s="75"/>
      <c r="J484" s="75"/>
      <c r="K484" s="75"/>
      <c r="L484" s="75"/>
    </row>
    <row r="485" spans="7:12" ht="20.100000000000001" customHeight="1" x14ac:dyDescent="0.2">
      <c r="G485" s="73"/>
      <c r="H485" s="74"/>
      <c r="I485" s="75"/>
      <c r="J485" s="75"/>
      <c r="K485" s="75"/>
      <c r="L485" s="75"/>
    </row>
    <row r="486" spans="7:12" ht="20.100000000000001" customHeight="1" x14ac:dyDescent="0.2">
      <c r="G486" s="73"/>
      <c r="H486" s="74"/>
      <c r="I486" s="75"/>
      <c r="J486" s="75"/>
      <c r="K486" s="75"/>
      <c r="L486" s="75"/>
    </row>
    <row r="487" spans="7:12" ht="20.100000000000001" customHeight="1" x14ac:dyDescent="0.2">
      <c r="G487" s="73"/>
      <c r="H487" s="74"/>
      <c r="I487" s="75"/>
      <c r="J487" s="75"/>
      <c r="K487" s="75"/>
      <c r="L487" s="75"/>
    </row>
    <row r="488" spans="7:12" ht="20.100000000000001" customHeight="1" x14ac:dyDescent="0.2">
      <c r="G488" s="73"/>
      <c r="H488" s="74"/>
      <c r="I488" s="75"/>
      <c r="J488" s="75"/>
      <c r="K488" s="75"/>
      <c r="L488" s="75"/>
    </row>
    <row r="489" spans="7:12" ht="20.100000000000001" customHeight="1" x14ac:dyDescent="0.2">
      <c r="G489" s="73"/>
      <c r="H489" s="74"/>
      <c r="I489" s="75"/>
      <c r="J489" s="75"/>
      <c r="K489" s="75"/>
      <c r="L489" s="75"/>
    </row>
    <row r="490" spans="7:12" ht="20.100000000000001" customHeight="1" x14ac:dyDescent="0.2">
      <c r="G490" s="73"/>
      <c r="H490" s="74"/>
      <c r="I490" s="75"/>
      <c r="J490" s="75"/>
      <c r="K490" s="75"/>
      <c r="L490" s="75"/>
    </row>
    <row r="491" spans="7:12" ht="20.100000000000001" customHeight="1" x14ac:dyDescent="0.2">
      <c r="G491" s="73"/>
      <c r="H491" s="74"/>
      <c r="I491" s="75"/>
      <c r="J491" s="75"/>
      <c r="K491" s="75"/>
      <c r="L491" s="75"/>
    </row>
    <row r="492" spans="7:12" ht="20.100000000000001" customHeight="1" x14ac:dyDescent="0.2">
      <c r="G492" s="73"/>
      <c r="H492" s="74"/>
      <c r="I492" s="75"/>
      <c r="J492" s="75"/>
      <c r="K492" s="75"/>
      <c r="L492" s="75"/>
    </row>
    <row r="493" spans="7:12" ht="20.100000000000001" customHeight="1" x14ac:dyDescent="0.2">
      <c r="G493" s="73"/>
      <c r="H493" s="74"/>
      <c r="I493" s="75"/>
      <c r="J493" s="75"/>
      <c r="K493" s="75"/>
      <c r="L493" s="75"/>
    </row>
    <row r="494" spans="7:12" ht="20.100000000000001" customHeight="1" x14ac:dyDescent="0.2">
      <c r="G494" s="73"/>
      <c r="H494" s="74"/>
      <c r="I494" s="75"/>
      <c r="J494" s="75"/>
      <c r="K494" s="75"/>
      <c r="L494" s="75"/>
    </row>
    <row r="495" spans="7:12" ht="20.100000000000001" customHeight="1" x14ac:dyDescent="0.2">
      <c r="G495" s="73"/>
      <c r="H495" s="74"/>
      <c r="I495" s="75"/>
      <c r="J495" s="75"/>
      <c r="K495" s="75"/>
      <c r="L495" s="75"/>
    </row>
    <row r="496" spans="7:12" ht="20.100000000000001" customHeight="1" x14ac:dyDescent="0.2">
      <c r="G496" s="73"/>
      <c r="H496" s="74"/>
      <c r="I496" s="75"/>
      <c r="J496" s="75"/>
      <c r="K496" s="75"/>
      <c r="L496" s="75"/>
    </row>
    <row r="497" spans="7:12" ht="20.100000000000001" customHeight="1" x14ac:dyDescent="0.2">
      <c r="G497" s="73"/>
      <c r="H497" s="74"/>
      <c r="I497" s="75"/>
      <c r="J497" s="75"/>
      <c r="K497" s="75"/>
      <c r="L497" s="75"/>
    </row>
    <row r="498" spans="7:12" ht="20.100000000000001" customHeight="1" x14ac:dyDescent="0.2">
      <c r="G498" s="73"/>
      <c r="H498" s="74"/>
      <c r="I498" s="75"/>
      <c r="J498" s="75"/>
      <c r="K498" s="75"/>
      <c r="L498" s="75"/>
    </row>
    <row r="499" spans="7:12" ht="20.100000000000001" customHeight="1" x14ac:dyDescent="0.2">
      <c r="G499" s="73"/>
      <c r="H499" s="74"/>
      <c r="I499" s="75"/>
      <c r="J499" s="75"/>
      <c r="K499" s="75"/>
      <c r="L499" s="75"/>
    </row>
    <row r="500" spans="7:12" ht="20.100000000000001" customHeight="1" x14ac:dyDescent="0.2">
      <c r="G500" s="73"/>
      <c r="H500" s="74"/>
      <c r="I500" s="75"/>
      <c r="J500" s="75"/>
      <c r="K500" s="75"/>
      <c r="L500" s="75"/>
    </row>
    <row r="501" spans="7:12" ht="20.100000000000001" customHeight="1" x14ac:dyDescent="0.2">
      <c r="G501" s="73"/>
      <c r="H501" s="74"/>
      <c r="I501" s="75"/>
      <c r="J501" s="75"/>
      <c r="K501" s="75"/>
      <c r="L501" s="75"/>
    </row>
    <row r="502" spans="7:12" ht="20.100000000000001" customHeight="1" x14ac:dyDescent="0.2">
      <c r="G502" s="73"/>
      <c r="H502" s="74"/>
      <c r="I502" s="75"/>
      <c r="J502" s="75"/>
      <c r="K502" s="75"/>
      <c r="L502" s="75"/>
    </row>
    <row r="503" spans="7:12" ht="20.100000000000001" customHeight="1" x14ac:dyDescent="0.2">
      <c r="G503" s="73"/>
      <c r="H503" s="74"/>
      <c r="I503" s="75"/>
      <c r="J503" s="75"/>
      <c r="K503" s="75"/>
      <c r="L503" s="75"/>
    </row>
    <row r="504" spans="7:12" ht="20.100000000000001" customHeight="1" x14ac:dyDescent="0.2">
      <c r="G504" s="73"/>
      <c r="H504" s="74"/>
      <c r="I504" s="75"/>
      <c r="J504" s="75"/>
      <c r="K504" s="75"/>
      <c r="L504" s="75"/>
    </row>
    <row r="505" spans="7:12" ht="20.100000000000001" customHeight="1" x14ac:dyDescent="0.2">
      <c r="G505" s="73"/>
      <c r="H505" s="74"/>
      <c r="I505" s="75"/>
      <c r="J505" s="75"/>
      <c r="K505" s="75"/>
      <c r="L505" s="75"/>
    </row>
    <row r="506" spans="7:12" ht="20.100000000000001" customHeight="1" x14ac:dyDescent="0.2">
      <c r="G506" s="73"/>
      <c r="H506" s="74"/>
      <c r="I506" s="75"/>
      <c r="J506" s="75"/>
      <c r="K506" s="75"/>
      <c r="L506" s="75"/>
    </row>
    <row r="507" spans="7:12" ht="20.100000000000001" customHeight="1" x14ac:dyDescent="0.2">
      <c r="G507" s="73"/>
      <c r="H507" s="74"/>
      <c r="I507" s="75"/>
      <c r="J507" s="75"/>
      <c r="K507" s="75"/>
      <c r="L507" s="75"/>
    </row>
    <row r="508" spans="7:12" ht="20.100000000000001" customHeight="1" x14ac:dyDescent="0.2">
      <c r="G508" s="73"/>
      <c r="H508" s="74"/>
      <c r="I508" s="75"/>
      <c r="J508" s="75"/>
      <c r="K508" s="75"/>
      <c r="L508" s="75"/>
    </row>
    <row r="509" spans="7:12" ht="20.100000000000001" customHeight="1" x14ac:dyDescent="0.2">
      <c r="G509" s="73"/>
      <c r="H509" s="74"/>
      <c r="I509" s="75"/>
      <c r="J509" s="75"/>
      <c r="K509" s="75"/>
      <c r="L509" s="75"/>
    </row>
    <row r="510" spans="7:12" ht="20.100000000000001" customHeight="1" x14ac:dyDescent="0.2">
      <c r="G510" s="73"/>
      <c r="H510" s="74"/>
      <c r="I510" s="75"/>
      <c r="J510" s="75"/>
      <c r="K510" s="75"/>
      <c r="L510" s="75"/>
    </row>
    <row r="511" spans="7:12" ht="20.100000000000001" customHeight="1" x14ac:dyDescent="0.2">
      <c r="G511" s="73"/>
      <c r="H511" s="74"/>
      <c r="I511" s="75"/>
      <c r="J511" s="75"/>
      <c r="K511" s="75"/>
      <c r="L511" s="75"/>
    </row>
    <row r="512" spans="7:12" ht="20.100000000000001" customHeight="1" x14ac:dyDescent="0.2">
      <c r="G512" s="73"/>
      <c r="H512" s="74"/>
      <c r="I512" s="75"/>
      <c r="J512" s="75"/>
      <c r="K512" s="75"/>
      <c r="L512" s="75"/>
    </row>
    <row r="513" spans="7:12" ht="20.100000000000001" customHeight="1" x14ac:dyDescent="0.2">
      <c r="G513" s="73"/>
      <c r="H513" s="74"/>
      <c r="I513" s="75"/>
      <c r="J513" s="75"/>
      <c r="K513" s="75"/>
      <c r="L513" s="75"/>
    </row>
    <row r="514" spans="7:12" ht="20.100000000000001" customHeight="1" x14ac:dyDescent="0.2">
      <c r="G514" s="73"/>
      <c r="H514" s="74"/>
      <c r="I514" s="75"/>
      <c r="J514" s="75"/>
      <c r="K514" s="75"/>
      <c r="L514" s="75"/>
    </row>
    <row r="515" spans="7:12" ht="20.100000000000001" customHeight="1" x14ac:dyDescent="0.2">
      <c r="G515" s="73"/>
      <c r="H515" s="74"/>
      <c r="I515" s="75"/>
      <c r="J515" s="75"/>
      <c r="K515" s="75"/>
      <c r="L515" s="75"/>
    </row>
    <row r="516" spans="7:12" ht="20.100000000000001" customHeight="1" x14ac:dyDescent="0.2">
      <c r="G516" s="73"/>
      <c r="H516" s="74"/>
      <c r="I516" s="75"/>
      <c r="J516" s="75"/>
      <c r="K516" s="75"/>
      <c r="L516" s="75"/>
    </row>
    <row r="517" spans="7:12" ht="20.100000000000001" customHeight="1" x14ac:dyDescent="0.2">
      <c r="G517" s="73"/>
      <c r="H517" s="74"/>
      <c r="I517" s="75"/>
      <c r="J517" s="75"/>
      <c r="K517" s="75"/>
      <c r="L517" s="75"/>
    </row>
    <row r="518" spans="7:12" ht="20.100000000000001" customHeight="1" x14ac:dyDescent="0.2">
      <c r="G518" s="73"/>
      <c r="H518" s="74"/>
      <c r="I518" s="75"/>
      <c r="J518" s="75"/>
      <c r="K518" s="75"/>
      <c r="L518" s="75"/>
    </row>
    <row r="519" spans="7:12" ht="20.100000000000001" customHeight="1" x14ac:dyDescent="0.2">
      <c r="G519" s="73"/>
      <c r="H519" s="74"/>
      <c r="I519" s="75"/>
      <c r="J519" s="75"/>
      <c r="K519" s="75"/>
      <c r="L519" s="75"/>
    </row>
    <row r="520" spans="7:12" ht="20.100000000000001" customHeight="1" x14ac:dyDescent="0.2">
      <c r="G520" s="73"/>
      <c r="H520" s="74"/>
      <c r="I520" s="75"/>
      <c r="J520" s="75"/>
      <c r="K520" s="75"/>
      <c r="L520" s="75"/>
    </row>
    <row r="521" spans="7:12" ht="20.100000000000001" customHeight="1" x14ac:dyDescent="0.2">
      <c r="G521" s="73"/>
      <c r="H521" s="74"/>
      <c r="I521" s="75"/>
      <c r="J521" s="75"/>
      <c r="K521" s="75"/>
      <c r="L521" s="75"/>
    </row>
    <row r="522" spans="7:12" ht="20.100000000000001" customHeight="1" x14ac:dyDescent="0.2">
      <c r="G522" s="73"/>
      <c r="H522" s="74"/>
      <c r="I522" s="75"/>
      <c r="J522" s="75"/>
      <c r="K522" s="75"/>
      <c r="L522" s="75"/>
    </row>
    <row r="523" spans="7:12" ht="20.100000000000001" customHeight="1" x14ac:dyDescent="0.2">
      <c r="G523" s="73"/>
      <c r="H523" s="74"/>
      <c r="I523" s="75"/>
      <c r="J523" s="75"/>
      <c r="K523" s="75"/>
      <c r="L523" s="75"/>
    </row>
    <row r="524" spans="7:12" ht="20.100000000000001" customHeight="1" x14ac:dyDescent="0.2">
      <c r="G524" s="73"/>
      <c r="H524" s="74"/>
      <c r="I524" s="75"/>
      <c r="J524" s="75"/>
      <c r="K524" s="75"/>
      <c r="L524" s="75"/>
    </row>
    <row r="525" spans="7:12" ht="20.100000000000001" customHeight="1" x14ac:dyDescent="0.2">
      <c r="G525" s="73"/>
      <c r="H525" s="74"/>
      <c r="I525" s="75"/>
      <c r="J525" s="75"/>
      <c r="K525" s="75"/>
      <c r="L525" s="75"/>
    </row>
    <row r="526" spans="7:12" ht="20.100000000000001" customHeight="1" x14ac:dyDescent="0.2">
      <c r="G526" s="73"/>
      <c r="H526" s="74"/>
      <c r="I526" s="75"/>
      <c r="J526" s="75"/>
      <c r="K526" s="75"/>
      <c r="L526" s="75"/>
    </row>
    <row r="527" spans="7:12" ht="20.100000000000001" customHeight="1" x14ac:dyDescent="0.2">
      <c r="G527" s="73"/>
      <c r="H527" s="74"/>
      <c r="I527" s="75"/>
      <c r="J527" s="75"/>
      <c r="K527" s="75"/>
      <c r="L527" s="75"/>
    </row>
    <row r="528" spans="7:12" ht="20.100000000000001" customHeight="1" x14ac:dyDescent="0.2">
      <c r="G528" s="73"/>
      <c r="H528" s="74"/>
      <c r="I528" s="75"/>
      <c r="J528" s="75"/>
      <c r="K528" s="75"/>
      <c r="L528" s="75"/>
    </row>
  </sheetData>
  <sheetProtection formatCells="0" selectLockedCells="1"/>
  <mergeCells count="34">
    <mergeCell ref="O30:P30"/>
    <mergeCell ref="O22:P22"/>
    <mergeCell ref="O23:P23"/>
    <mergeCell ref="O21:P21"/>
    <mergeCell ref="K11:M11"/>
    <mergeCell ref="O28:P28"/>
    <mergeCell ref="O29:P29"/>
    <mergeCell ref="K12:M12"/>
    <mergeCell ref="K13:M13"/>
    <mergeCell ref="O16:P16"/>
    <mergeCell ref="O17:P17"/>
    <mergeCell ref="K15:M15"/>
    <mergeCell ref="K14:M14"/>
    <mergeCell ref="K10:M10"/>
    <mergeCell ref="K5:M5"/>
    <mergeCell ref="K6:M6"/>
    <mergeCell ref="K7:M7"/>
    <mergeCell ref="K8:M8"/>
    <mergeCell ref="A1:B1"/>
    <mergeCell ref="C1:F1"/>
    <mergeCell ref="K1:M1"/>
    <mergeCell ref="G1:I1"/>
    <mergeCell ref="K9:M9"/>
    <mergeCell ref="K2:M2"/>
    <mergeCell ref="K3:M3"/>
    <mergeCell ref="K4:M4"/>
    <mergeCell ref="N1:P1"/>
    <mergeCell ref="O24:P24"/>
    <mergeCell ref="O25:P25"/>
    <mergeCell ref="O26:P26"/>
    <mergeCell ref="O27:P27"/>
    <mergeCell ref="O18:P18"/>
    <mergeCell ref="O19:P19"/>
    <mergeCell ref="O20:P20"/>
  </mergeCells>
  <phoneticPr fontId="4" type="noConversion"/>
  <conditionalFormatting sqref="M16:M29">
    <cfRule type="expression" dxfId="8" priority="1" stopIfTrue="1">
      <formula>NOT(K16=M16)</formula>
    </cfRule>
    <cfRule type="expression" dxfId="7" priority="2" stopIfTrue="1">
      <formula>K16=M16</formula>
    </cfRule>
  </conditionalFormatting>
  <conditionalFormatting sqref="Q2:Q15 J2:J29">
    <cfRule type="expression" dxfId="6" priority="3" stopIfTrue="1">
      <formula>NOT(G2=J2)</formula>
    </cfRule>
    <cfRule type="expression" dxfId="5" priority="4" stopIfTrue="1">
      <formula>G2=J2</formula>
    </cfRule>
  </conditionalFormatting>
  <conditionalFormatting sqref="N2:N15 K16:K29 G3:G29 A1:I1 K1:P1">
    <cfRule type="expression" dxfId="4" priority="5" stopIfTrue="1">
      <formula>$W$30=80</formula>
    </cfRule>
  </conditionalFormatting>
  <conditionalFormatting sqref="P2:P15 L16:L29 I2:I29">
    <cfRule type="expression" dxfId="3" priority="6" stopIfTrue="1">
      <formula>$W$30=80</formula>
    </cfRule>
    <cfRule type="expression" dxfId="2" priority="7" stopIfTrue="1">
      <formula>AND($M$32&lt;40,I2="V")</formula>
    </cfRule>
    <cfRule type="expression" dxfId="1" priority="8" stopIfTrue="1">
      <formula>AND($M$32&lt;40,I2="F")</formula>
    </cfRule>
  </conditionalFormatting>
  <conditionalFormatting sqref="G2">
    <cfRule type="expression" dxfId="0" priority="9" stopIfTrue="1">
      <formula>$W$30=80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122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Conversion Unités</vt:lpstr>
      <vt:lpstr>Dilution 1</vt:lpstr>
      <vt:lpstr>'Conversion Unités'!Zone_d_impression</vt:lpstr>
      <vt:lpstr>'Dilution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Athlan</dc:creator>
  <cp:lastModifiedBy>Rémi Laflamme</cp:lastModifiedBy>
  <cp:lastPrinted>2011-08-24T19:11:16Z</cp:lastPrinted>
  <dcterms:created xsi:type="dcterms:W3CDTF">2003-06-29T14:16:33Z</dcterms:created>
  <dcterms:modified xsi:type="dcterms:W3CDTF">2018-10-26T18:58:17Z</dcterms:modified>
</cp:coreProperties>
</file>