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OPHIE\"/>
    </mc:Choice>
  </mc:AlternateContent>
  <xr:revisionPtr revIDLastSave="0" documentId="13_ncr:1_{536C3E65-BA8F-4C67-8B50-B57D9B983F45}" xr6:coauthVersionLast="45" xr6:coauthVersionMax="45" xr10:uidLastSave="{00000000-0000-0000-0000-000000000000}"/>
  <bookViews>
    <workbookView xWindow="-19320" yWindow="-1980" windowWidth="19440" windowHeight="15000" activeTab="12" xr2:uid="{00000000-000D-0000-FFFF-FFFF00000000}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RECAP" sheetId="15" r:id="rId13"/>
    <sheet name="BD" sheetId="2" r:id="rId14"/>
  </sheets>
  <definedNames>
    <definedName name="_xlnm.Print_Area" localSheetId="7">AOUT!$A$2:$AF$13</definedName>
    <definedName name="_xlnm.Print_Area" localSheetId="3">AVRIL!$A$2:$AE$13</definedName>
    <definedName name="_xlnm.Print_Area" localSheetId="11">DECEMBRE!$A$2:$AF$13</definedName>
    <definedName name="_xlnm.Print_Area" localSheetId="1">FEVRIER!$A$2:$AD$13</definedName>
    <definedName name="_xlnm.Print_Area" localSheetId="0">JANVIER!$A$2:$AF$13</definedName>
    <definedName name="_xlnm.Print_Area" localSheetId="6">JUILLET!$A$2:$AF$13</definedName>
    <definedName name="_xlnm.Print_Area" localSheetId="5">JUIN!$A$2:$AE$13</definedName>
    <definedName name="_xlnm.Print_Area" localSheetId="4">MAI!$A$2:$AF$13</definedName>
    <definedName name="_xlnm.Print_Area" localSheetId="2">MARS!$A$2:$AF$13</definedName>
    <definedName name="_xlnm.Print_Area" localSheetId="10">NOVEMBRE!$A$2:$AE$13</definedName>
    <definedName name="_xlnm.Print_Area" localSheetId="9">OCTOBRE!$A$2:$AF$13</definedName>
    <definedName name="_xlnm.Print_Area" localSheetId="8">SEPTEMBRE!$A$2:$AE$13</definedName>
  </definedNames>
  <calcPr calcId="181029"/>
</workbook>
</file>

<file path=xl/calcChain.xml><?xml version="1.0" encoding="utf-8"?>
<calcChain xmlns="http://schemas.openxmlformats.org/spreadsheetml/2006/main">
  <c r="BA40" i="15" l="1"/>
  <c r="AZ40" i="15"/>
  <c r="AY40" i="15"/>
  <c r="AX40" i="15"/>
  <c r="AW40" i="15"/>
  <c r="AV40" i="15"/>
  <c r="AU40" i="15"/>
  <c r="AU45" i="15" s="1"/>
  <c r="AV45" i="15" s="1"/>
  <c r="AW45" i="15" s="1"/>
  <c r="AL40" i="15"/>
  <c r="AK40" i="15"/>
  <c r="AJ40" i="15"/>
  <c r="AI40" i="15"/>
  <c r="AH40" i="15"/>
  <c r="AG40" i="15"/>
  <c r="AF40" i="15"/>
  <c r="AF51" i="15" s="1"/>
  <c r="W40" i="15"/>
  <c r="V40" i="15"/>
  <c r="U40" i="15"/>
  <c r="T40" i="15"/>
  <c r="S40" i="15"/>
  <c r="R40" i="15"/>
  <c r="Q40" i="15"/>
  <c r="Q51" i="15" s="1"/>
  <c r="H40" i="15"/>
  <c r="G40" i="15"/>
  <c r="F40" i="15"/>
  <c r="E40" i="15"/>
  <c r="D40" i="15"/>
  <c r="C40" i="15"/>
  <c r="B40" i="15"/>
  <c r="B45" i="15" s="1"/>
  <c r="BA21" i="15"/>
  <c r="AZ21" i="15"/>
  <c r="AY21" i="15"/>
  <c r="AX21" i="15"/>
  <c r="AW21" i="15"/>
  <c r="AV21" i="15"/>
  <c r="AU21" i="15"/>
  <c r="AU26" i="15" s="1"/>
  <c r="AV26" i="15" s="1"/>
  <c r="AL21" i="15"/>
  <c r="AK21" i="15"/>
  <c r="AJ21" i="15"/>
  <c r="AI21" i="15"/>
  <c r="AH21" i="15"/>
  <c r="AG21" i="15"/>
  <c r="AF21" i="15"/>
  <c r="AF32" i="15" s="1"/>
  <c r="W21" i="15"/>
  <c r="V21" i="15"/>
  <c r="U21" i="15"/>
  <c r="T21" i="15"/>
  <c r="S21" i="15"/>
  <c r="R21" i="15"/>
  <c r="Q21" i="15"/>
  <c r="Q32" i="15" s="1"/>
  <c r="H21" i="15"/>
  <c r="G21" i="15"/>
  <c r="F21" i="15"/>
  <c r="E21" i="15"/>
  <c r="D21" i="15"/>
  <c r="C21" i="15"/>
  <c r="B21" i="15"/>
  <c r="B26" i="15" s="1"/>
  <c r="BA2" i="15"/>
  <c r="AZ2" i="15"/>
  <c r="AY2" i="15"/>
  <c r="AX2" i="15"/>
  <c r="AW2" i="15"/>
  <c r="AV2" i="15"/>
  <c r="AU2" i="15"/>
  <c r="AU7" i="15" s="1"/>
  <c r="AV7" i="15" s="1"/>
  <c r="AW7" i="15" s="1"/>
  <c r="AL2" i="15"/>
  <c r="AK2" i="15"/>
  <c r="AJ2" i="15"/>
  <c r="AI2" i="15"/>
  <c r="AH2" i="15"/>
  <c r="AG2" i="15"/>
  <c r="AF2" i="15"/>
  <c r="AF13" i="15" s="1"/>
  <c r="W2" i="15"/>
  <c r="V2" i="15"/>
  <c r="U2" i="15"/>
  <c r="T2" i="15"/>
  <c r="S2" i="15"/>
  <c r="R2" i="15"/>
  <c r="Q2" i="15"/>
  <c r="Q7" i="15" s="1"/>
  <c r="H2" i="15"/>
  <c r="G2" i="15"/>
  <c r="F2" i="15"/>
  <c r="E2" i="15"/>
  <c r="D2" i="15"/>
  <c r="C2" i="15"/>
  <c r="B2" i="15"/>
  <c r="B7" i="15" s="1"/>
  <c r="AF45" i="15"/>
  <c r="AG45" i="15" s="1"/>
  <c r="Q45" i="15"/>
  <c r="Q26" i="15"/>
  <c r="AF7" i="15" l="1"/>
  <c r="AG7" i="15" s="1"/>
  <c r="AH13" i="15" s="1"/>
  <c r="R51" i="15"/>
  <c r="AF26" i="15"/>
  <c r="AG26" i="15" s="1"/>
  <c r="AH32" i="15" s="1"/>
  <c r="C7" i="15"/>
  <c r="D7" i="15" s="1"/>
  <c r="E7" i="15" s="1"/>
  <c r="F7" i="15" s="1"/>
  <c r="G7" i="15" s="1"/>
  <c r="H7" i="15" s="1"/>
  <c r="B8" i="15" s="1"/>
  <c r="C8" i="15" s="1"/>
  <c r="D8" i="15" s="1"/>
  <c r="E8" i="15" s="1"/>
  <c r="F8" i="15" s="1"/>
  <c r="G8" i="15" s="1"/>
  <c r="H8" i="15" s="1"/>
  <c r="B9" i="15" s="1"/>
  <c r="C9" i="15" s="1"/>
  <c r="D9" i="15" s="1"/>
  <c r="E9" i="15" s="1"/>
  <c r="F9" i="15" s="1"/>
  <c r="G9" i="15" s="1"/>
  <c r="H9" i="15" s="1"/>
  <c r="B10" i="15" s="1"/>
  <c r="C10" i="15" s="1"/>
  <c r="D10" i="15" s="1"/>
  <c r="E10" i="15" s="1"/>
  <c r="F10" i="15" s="1"/>
  <c r="G10" i="15" s="1"/>
  <c r="H10" i="15" s="1"/>
  <c r="B11" i="15" s="1"/>
  <c r="C11" i="15" s="1"/>
  <c r="D11" i="15" s="1"/>
  <c r="E11" i="15" s="1"/>
  <c r="F11" i="15" s="1"/>
  <c r="G11" i="15" s="1"/>
  <c r="H11" i="15" s="1"/>
  <c r="B12" i="15" s="1"/>
  <c r="C12" i="15" s="1"/>
  <c r="D12" i="15" s="1"/>
  <c r="E12" i="15" s="1"/>
  <c r="F12" i="15" s="1"/>
  <c r="G12" i="15" s="1"/>
  <c r="H12" i="15" s="1"/>
  <c r="C32" i="15"/>
  <c r="C51" i="15"/>
  <c r="AX51" i="15"/>
  <c r="AG51" i="15"/>
  <c r="B51" i="15"/>
  <c r="AX13" i="15"/>
  <c r="AH51" i="15"/>
  <c r="B32" i="15"/>
  <c r="AU51" i="15"/>
  <c r="R13" i="15"/>
  <c r="AV51" i="15"/>
  <c r="AW51" i="15"/>
  <c r="AW32" i="15"/>
  <c r="AW13" i="15"/>
  <c r="R32" i="15"/>
  <c r="AW26" i="15"/>
  <c r="AX32" i="15" s="1"/>
  <c r="AU32" i="15"/>
  <c r="AV32" i="15"/>
  <c r="AG13" i="15"/>
  <c r="Q13" i="15"/>
  <c r="AU13" i="15"/>
  <c r="B13" i="15"/>
  <c r="C13" i="15" s="1"/>
  <c r="D13" i="15" s="1"/>
  <c r="E13" i="15" s="1"/>
  <c r="F13" i="15" s="1"/>
  <c r="G13" i="15" s="1"/>
  <c r="H13" i="15" s="1"/>
  <c r="AV13" i="15"/>
  <c r="R45" i="15"/>
  <c r="C26" i="15"/>
  <c r="C45" i="15"/>
  <c r="AX45" i="15"/>
  <c r="AX7" i="15"/>
  <c r="R26" i="15"/>
  <c r="AH7" i="15"/>
  <c r="AH45" i="15"/>
  <c r="R7" i="15"/>
  <c r="AG32" i="15" l="1"/>
  <c r="AY45" i="15"/>
  <c r="AY51" i="15"/>
  <c r="AI45" i="15"/>
  <c r="AI51" i="15"/>
  <c r="S45" i="15"/>
  <c r="S51" i="15"/>
  <c r="D45" i="15"/>
  <c r="D51" i="15"/>
  <c r="AH26" i="15"/>
  <c r="AI26" i="15" s="1"/>
  <c r="D26" i="15"/>
  <c r="D32" i="15"/>
  <c r="AX26" i="15"/>
  <c r="S26" i="15"/>
  <c r="S32" i="15"/>
  <c r="AI7" i="15"/>
  <c r="AI13" i="15"/>
  <c r="S7" i="15"/>
  <c r="S13" i="15"/>
  <c r="AY7" i="15"/>
  <c r="AY13" i="15"/>
  <c r="B14" i="15"/>
  <c r="C14" i="15" s="1"/>
  <c r="D14" i="15" s="1"/>
  <c r="E14" i="15" s="1"/>
  <c r="F14" i="15" s="1"/>
  <c r="G14" i="15" s="1"/>
  <c r="H14" i="15" s="1"/>
  <c r="AZ45" i="15" l="1"/>
  <c r="AZ51" i="15"/>
  <c r="AJ45" i="15"/>
  <c r="AJ51" i="15"/>
  <c r="T45" i="15"/>
  <c r="T51" i="15"/>
  <c r="E45" i="15"/>
  <c r="E51" i="15"/>
  <c r="AI32" i="15"/>
  <c r="AJ26" i="15"/>
  <c r="AJ32" i="15"/>
  <c r="T26" i="15"/>
  <c r="T32" i="15"/>
  <c r="AY26" i="15"/>
  <c r="AY32" i="15"/>
  <c r="E26" i="15"/>
  <c r="E32" i="15"/>
  <c r="T7" i="15"/>
  <c r="T13" i="15"/>
  <c r="AZ7" i="15"/>
  <c r="AZ13" i="15"/>
  <c r="AJ7" i="15"/>
  <c r="AJ13" i="15"/>
  <c r="B15" i="15"/>
  <c r="C15" i="15" s="1"/>
  <c r="D15" i="15" s="1"/>
  <c r="E15" i="15" s="1"/>
  <c r="F15" i="15" s="1"/>
  <c r="G15" i="15" s="1"/>
  <c r="H15" i="15" s="1"/>
  <c r="BA45" i="15" l="1"/>
  <c r="BA51" i="15"/>
  <c r="AK45" i="15"/>
  <c r="AK51" i="15"/>
  <c r="U45" i="15"/>
  <c r="U51" i="15"/>
  <c r="F45" i="15"/>
  <c r="F51" i="15"/>
  <c r="U26" i="15"/>
  <c r="U32" i="15"/>
  <c r="F26" i="15"/>
  <c r="F32" i="15"/>
  <c r="AZ26" i="15"/>
  <c r="AZ32" i="15"/>
  <c r="AK26" i="15"/>
  <c r="AK32" i="15"/>
  <c r="BA7" i="15"/>
  <c r="BA13" i="15"/>
  <c r="AK7" i="15"/>
  <c r="AK13" i="15"/>
  <c r="U7" i="15"/>
  <c r="U13" i="15"/>
  <c r="B16" i="15"/>
  <c r="C16" i="15" s="1"/>
  <c r="D16" i="15" s="1"/>
  <c r="E16" i="15" s="1"/>
  <c r="F16" i="15" s="1"/>
  <c r="G16" i="15" s="1"/>
  <c r="H16" i="15" s="1"/>
  <c r="AU46" i="15" l="1"/>
  <c r="AU52" i="15"/>
  <c r="AL45" i="15"/>
  <c r="AL51" i="15"/>
  <c r="V45" i="15"/>
  <c r="V51" i="15"/>
  <c r="G45" i="15"/>
  <c r="G51" i="15"/>
  <c r="AL26" i="15"/>
  <c r="AL32" i="15"/>
  <c r="G26" i="15"/>
  <c r="G32" i="15"/>
  <c r="BA26" i="15"/>
  <c r="BA32" i="15"/>
  <c r="V26" i="15"/>
  <c r="V32" i="15"/>
  <c r="AL7" i="15"/>
  <c r="AL13" i="15"/>
  <c r="V7" i="15"/>
  <c r="V13" i="15"/>
  <c r="AU8" i="15"/>
  <c r="AU14" i="15"/>
  <c r="B17" i="15"/>
  <c r="C17" i="15" s="1"/>
  <c r="D17" i="15" s="1"/>
  <c r="E17" i="15" s="1"/>
  <c r="F17" i="15" s="1"/>
  <c r="G17" i="15" s="1"/>
  <c r="H17" i="15" s="1"/>
  <c r="A1" i="13"/>
  <c r="A1" i="12"/>
  <c r="A1" i="11"/>
  <c r="A1" i="10"/>
  <c r="A1" i="9"/>
  <c r="A1" i="8"/>
  <c r="A1" i="7"/>
  <c r="A1" i="6"/>
  <c r="A1" i="5"/>
  <c r="A1" i="4"/>
  <c r="A1" i="3"/>
  <c r="AV46" i="15" l="1"/>
  <c r="AV52" i="15"/>
  <c r="AF46" i="15"/>
  <c r="AF52" i="15"/>
  <c r="W45" i="15"/>
  <c r="W51" i="15"/>
  <c r="H45" i="15"/>
  <c r="H51" i="15"/>
  <c r="W26" i="15"/>
  <c r="W32" i="15"/>
  <c r="H26" i="15"/>
  <c r="H32" i="15"/>
  <c r="AU27" i="15"/>
  <c r="AU33" i="15"/>
  <c r="AF27" i="15"/>
  <c r="AF33" i="15"/>
  <c r="W7" i="15"/>
  <c r="W13" i="15"/>
  <c r="AV14" i="15"/>
  <c r="AV8" i="15"/>
  <c r="AF8" i="15"/>
  <c r="AF14" i="15"/>
  <c r="L3" i="13"/>
  <c r="L2" i="13" s="1"/>
  <c r="AF3" i="13"/>
  <c r="AF2" i="13" s="1"/>
  <c r="AE3" i="13"/>
  <c r="AE2" i="13" s="1"/>
  <c r="AD3" i="13"/>
  <c r="AC3" i="13"/>
  <c r="AC2" i="13" s="1"/>
  <c r="AB3" i="13"/>
  <c r="AB2" i="13" s="1"/>
  <c r="AA3" i="13"/>
  <c r="AA2" i="13" s="1"/>
  <c r="Z3" i="13"/>
  <c r="Z2" i="13" s="1"/>
  <c r="Y3" i="13"/>
  <c r="Y2" i="13" s="1"/>
  <c r="X3" i="13"/>
  <c r="X2" i="13" s="1"/>
  <c r="W3" i="13"/>
  <c r="W2" i="13" s="1"/>
  <c r="V3" i="13"/>
  <c r="V2" i="13" s="1"/>
  <c r="U3" i="13"/>
  <c r="U2" i="13" s="1"/>
  <c r="T3" i="13"/>
  <c r="T2" i="13" s="1"/>
  <c r="S3" i="13"/>
  <c r="S2" i="13" s="1"/>
  <c r="R3" i="13"/>
  <c r="R2" i="13" s="1"/>
  <c r="Q3" i="13"/>
  <c r="Q2" i="13" s="1"/>
  <c r="P3" i="13"/>
  <c r="P2" i="13" s="1"/>
  <c r="O3" i="13"/>
  <c r="O2" i="13" s="1"/>
  <c r="N3" i="13"/>
  <c r="N2" i="13" s="1"/>
  <c r="M3" i="13"/>
  <c r="M2" i="13" s="1"/>
  <c r="K3" i="13"/>
  <c r="K2" i="13" s="1"/>
  <c r="J3" i="13"/>
  <c r="J2" i="13" s="1"/>
  <c r="I3" i="13"/>
  <c r="I2" i="13" s="1"/>
  <c r="H3" i="13"/>
  <c r="H2" i="13" s="1"/>
  <c r="G3" i="13"/>
  <c r="G2" i="13" s="1"/>
  <c r="F3" i="13"/>
  <c r="F2" i="13" s="1"/>
  <c r="E3" i="13"/>
  <c r="E2" i="13" s="1"/>
  <c r="D3" i="13"/>
  <c r="D2" i="13" s="1"/>
  <c r="C3" i="13"/>
  <c r="C2" i="13" s="1"/>
  <c r="B3" i="13"/>
  <c r="B2" i="13" s="1"/>
  <c r="AD2" i="13"/>
  <c r="AD3" i="12"/>
  <c r="AD2" i="12" s="1"/>
  <c r="K3" i="12"/>
  <c r="K2" i="12" s="1"/>
  <c r="AD3" i="11"/>
  <c r="AD2" i="11" s="1"/>
  <c r="AE3" i="12"/>
  <c r="AE2" i="12" s="1"/>
  <c r="AC3" i="12"/>
  <c r="AC2" i="12" s="1"/>
  <c r="AB3" i="12"/>
  <c r="AB2" i="12" s="1"/>
  <c r="AA3" i="12"/>
  <c r="AA2" i="12" s="1"/>
  <c r="Z3" i="12"/>
  <c r="Z2" i="12" s="1"/>
  <c r="Y3" i="12"/>
  <c r="Y2" i="12" s="1"/>
  <c r="X3" i="12"/>
  <c r="X2" i="12" s="1"/>
  <c r="W3" i="12"/>
  <c r="W2" i="12" s="1"/>
  <c r="V3" i="12"/>
  <c r="V2" i="12" s="1"/>
  <c r="U3" i="12"/>
  <c r="U2" i="12" s="1"/>
  <c r="T3" i="12"/>
  <c r="T2" i="12" s="1"/>
  <c r="S3" i="12"/>
  <c r="S2" i="12" s="1"/>
  <c r="R3" i="12"/>
  <c r="R2" i="12" s="1"/>
  <c r="Q3" i="12"/>
  <c r="Q2" i="12" s="1"/>
  <c r="P3" i="12"/>
  <c r="P2" i="12" s="1"/>
  <c r="O3" i="12"/>
  <c r="O2" i="12" s="1"/>
  <c r="N3" i="12"/>
  <c r="N2" i="12" s="1"/>
  <c r="M3" i="12"/>
  <c r="M2" i="12" s="1"/>
  <c r="L3" i="12"/>
  <c r="L2" i="12" s="1"/>
  <c r="J3" i="12"/>
  <c r="J2" i="12" s="1"/>
  <c r="I3" i="12"/>
  <c r="I2" i="12" s="1"/>
  <c r="H3" i="12"/>
  <c r="H2" i="12" s="1"/>
  <c r="G3" i="12"/>
  <c r="G2" i="12" s="1"/>
  <c r="F3" i="12"/>
  <c r="F2" i="12" s="1"/>
  <c r="E3" i="12"/>
  <c r="E2" i="12" s="1"/>
  <c r="D3" i="12"/>
  <c r="D2" i="12" s="1"/>
  <c r="C3" i="12"/>
  <c r="C2" i="12" s="1"/>
  <c r="B3" i="12"/>
  <c r="B2" i="12" s="1"/>
  <c r="T3" i="11"/>
  <c r="T2" i="11" s="1"/>
  <c r="J3" i="11"/>
  <c r="J2" i="11" s="1"/>
  <c r="AF3" i="11"/>
  <c r="AF2" i="11" s="1"/>
  <c r="AE3" i="11"/>
  <c r="AE2" i="11" s="1"/>
  <c r="AC3" i="11"/>
  <c r="AC2" i="11" s="1"/>
  <c r="AB3" i="11"/>
  <c r="AB2" i="11" s="1"/>
  <c r="AA3" i="11"/>
  <c r="Z3" i="11"/>
  <c r="Z2" i="11" s="1"/>
  <c r="Y3" i="11"/>
  <c r="Y2" i="11" s="1"/>
  <c r="X3" i="11"/>
  <c r="X2" i="11" s="1"/>
  <c r="W3" i="11"/>
  <c r="W2" i="11" s="1"/>
  <c r="V3" i="11"/>
  <c r="U3" i="11"/>
  <c r="U2" i="11" s="1"/>
  <c r="S3" i="11"/>
  <c r="S2" i="11" s="1"/>
  <c r="R3" i="11"/>
  <c r="R2" i="11" s="1"/>
  <c r="Q3" i="11"/>
  <c r="Q2" i="11" s="1"/>
  <c r="P3" i="11"/>
  <c r="P2" i="11" s="1"/>
  <c r="O3" i="11"/>
  <c r="O2" i="11" s="1"/>
  <c r="N3" i="11"/>
  <c r="N2" i="11" s="1"/>
  <c r="M3" i="11"/>
  <c r="M2" i="11" s="1"/>
  <c r="L3" i="11"/>
  <c r="L2" i="11" s="1"/>
  <c r="K3" i="11"/>
  <c r="K2" i="11" s="1"/>
  <c r="I3" i="11"/>
  <c r="I2" i="11" s="1"/>
  <c r="H3" i="11"/>
  <c r="H2" i="11" s="1"/>
  <c r="G3" i="11"/>
  <c r="G2" i="11" s="1"/>
  <c r="F3" i="11"/>
  <c r="F2" i="11" s="1"/>
  <c r="E3" i="11"/>
  <c r="E2" i="11" s="1"/>
  <c r="D3" i="11"/>
  <c r="D2" i="11" s="1"/>
  <c r="C3" i="11"/>
  <c r="C2" i="11" s="1"/>
  <c r="B3" i="11"/>
  <c r="B2" i="11" s="1"/>
  <c r="AA2" i="11"/>
  <c r="V2" i="11"/>
  <c r="AC3" i="10"/>
  <c r="AC2" i="10" s="1"/>
  <c r="S3" i="10"/>
  <c r="S2" i="10" s="1"/>
  <c r="I3" i="10"/>
  <c r="I2" i="10" s="1"/>
  <c r="AE3" i="10"/>
  <c r="AE2" i="10" s="1"/>
  <c r="AD3" i="10"/>
  <c r="AD2" i="10" s="1"/>
  <c r="AB3" i="10"/>
  <c r="AB2" i="10" s="1"/>
  <c r="AA3" i="10"/>
  <c r="AA2" i="10" s="1"/>
  <c r="Z3" i="10"/>
  <c r="Z2" i="10" s="1"/>
  <c r="Y3" i="10"/>
  <c r="Y2" i="10" s="1"/>
  <c r="X3" i="10"/>
  <c r="X2" i="10" s="1"/>
  <c r="W3" i="10"/>
  <c r="W2" i="10" s="1"/>
  <c r="V3" i="10"/>
  <c r="V2" i="10" s="1"/>
  <c r="U3" i="10"/>
  <c r="U2" i="10" s="1"/>
  <c r="T3" i="10"/>
  <c r="T2" i="10" s="1"/>
  <c r="R3" i="10"/>
  <c r="R2" i="10" s="1"/>
  <c r="Q3" i="10"/>
  <c r="Q2" i="10" s="1"/>
  <c r="P3" i="10"/>
  <c r="P2" i="10" s="1"/>
  <c r="O3" i="10"/>
  <c r="O2" i="10" s="1"/>
  <c r="N3" i="10"/>
  <c r="M3" i="10"/>
  <c r="M2" i="10" s="1"/>
  <c r="L3" i="10"/>
  <c r="L2" i="10" s="1"/>
  <c r="K3" i="10"/>
  <c r="K2" i="10" s="1"/>
  <c r="J3" i="10"/>
  <c r="J2" i="10" s="1"/>
  <c r="H3" i="10"/>
  <c r="H2" i="10" s="1"/>
  <c r="G3" i="10"/>
  <c r="G2" i="10" s="1"/>
  <c r="F3" i="10"/>
  <c r="F2" i="10" s="1"/>
  <c r="E3" i="10"/>
  <c r="E2" i="10" s="1"/>
  <c r="D3" i="10"/>
  <c r="D2" i="10" s="1"/>
  <c r="C3" i="10"/>
  <c r="C2" i="10" s="1"/>
  <c r="B3" i="10"/>
  <c r="B2" i="10" s="1"/>
  <c r="N2" i="10"/>
  <c r="AB3" i="9"/>
  <c r="R3" i="9"/>
  <c r="R2" i="9" s="1"/>
  <c r="H3" i="9"/>
  <c r="H2" i="9" s="1"/>
  <c r="AF3" i="9"/>
  <c r="AE3" i="9"/>
  <c r="AE2" i="9" s="1"/>
  <c r="AD3" i="9"/>
  <c r="AD2" i="9" s="1"/>
  <c r="AC3" i="9"/>
  <c r="AC2" i="9" s="1"/>
  <c r="AA3" i="9"/>
  <c r="AA2" i="9" s="1"/>
  <c r="Z3" i="9"/>
  <c r="Z2" i="9" s="1"/>
  <c r="Y3" i="9"/>
  <c r="Y2" i="9" s="1"/>
  <c r="X3" i="9"/>
  <c r="X2" i="9" s="1"/>
  <c r="W3" i="9"/>
  <c r="W2" i="9" s="1"/>
  <c r="V3" i="9"/>
  <c r="V2" i="9" s="1"/>
  <c r="U3" i="9"/>
  <c r="U2" i="9" s="1"/>
  <c r="T3" i="9"/>
  <c r="T2" i="9" s="1"/>
  <c r="S3" i="9"/>
  <c r="S2" i="9" s="1"/>
  <c r="Q3" i="9"/>
  <c r="Q2" i="9" s="1"/>
  <c r="P3" i="9"/>
  <c r="P2" i="9" s="1"/>
  <c r="O3" i="9"/>
  <c r="O2" i="9" s="1"/>
  <c r="N3" i="9"/>
  <c r="N2" i="9" s="1"/>
  <c r="M3" i="9"/>
  <c r="M2" i="9" s="1"/>
  <c r="L3" i="9"/>
  <c r="L2" i="9" s="1"/>
  <c r="K3" i="9"/>
  <c r="K2" i="9" s="1"/>
  <c r="J3" i="9"/>
  <c r="J2" i="9" s="1"/>
  <c r="I3" i="9"/>
  <c r="I2" i="9" s="1"/>
  <c r="G3" i="9"/>
  <c r="G2" i="9" s="1"/>
  <c r="F3" i="9"/>
  <c r="F2" i="9" s="1"/>
  <c r="E3" i="9"/>
  <c r="E2" i="9" s="1"/>
  <c r="D3" i="9"/>
  <c r="D2" i="9" s="1"/>
  <c r="C3" i="9"/>
  <c r="C2" i="9" s="1"/>
  <c r="B3" i="9"/>
  <c r="B2" i="9" s="1"/>
  <c r="AF2" i="9"/>
  <c r="AB2" i="9"/>
  <c r="Z3" i="7"/>
  <c r="Z2" i="7" s="1"/>
  <c r="P3" i="7"/>
  <c r="P2" i="7" s="1"/>
  <c r="AA3" i="8"/>
  <c r="AA2" i="8" s="1"/>
  <c r="Z3" i="8"/>
  <c r="Z2" i="8" s="1"/>
  <c r="Q3" i="8"/>
  <c r="Q2" i="8" s="1"/>
  <c r="P3" i="8"/>
  <c r="P2" i="8" s="1"/>
  <c r="H3" i="8"/>
  <c r="H2" i="8" s="1"/>
  <c r="G3" i="8"/>
  <c r="G2" i="8" s="1"/>
  <c r="AF3" i="8"/>
  <c r="AF2" i="8" s="1"/>
  <c r="AE3" i="8"/>
  <c r="AE2" i="8" s="1"/>
  <c r="AD3" i="8"/>
  <c r="AD2" i="8" s="1"/>
  <c r="AC3" i="8"/>
  <c r="AC2" i="8" s="1"/>
  <c r="AB3" i="8"/>
  <c r="AB2" i="8" s="1"/>
  <c r="Y3" i="8"/>
  <c r="Y2" i="8" s="1"/>
  <c r="X3" i="8"/>
  <c r="X2" i="8" s="1"/>
  <c r="W3" i="8"/>
  <c r="W2" i="8" s="1"/>
  <c r="V3" i="8"/>
  <c r="V2" i="8" s="1"/>
  <c r="U3" i="8"/>
  <c r="U2" i="8" s="1"/>
  <c r="T3" i="8"/>
  <c r="T2" i="8" s="1"/>
  <c r="S3" i="8"/>
  <c r="S2" i="8" s="1"/>
  <c r="R3" i="8"/>
  <c r="R2" i="8" s="1"/>
  <c r="O3" i="8"/>
  <c r="O2" i="8" s="1"/>
  <c r="N3" i="8"/>
  <c r="N2" i="8" s="1"/>
  <c r="M3" i="8"/>
  <c r="M2" i="8" s="1"/>
  <c r="L3" i="8"/>
  <c r="L2" i="8" s="1"/>
  <c r="K3" i="8"/>
  <c r="K2" i="8" s="1"/>
  <c r="J3" i="8"/>
  <c r="J2" i="8" s="1"/>
  <c r="I3" i="8"/>
  <c r="I2" i="8" s="1"/>
  <c r="F3" i="8"/>
  <c r="F2" i="8" s="1"/>
  <c r="E3" i="8"/>
  <c r="E2" i="8" s="1"/>
  <c r="D3" i="8"/>
  <c r="D2" i="8" s="1"/>
  <c r="C3" i="8"/>
  <c r="C2" i="8" s="1"/>
  <c r="B3" i="8"/>
  <c r="B2" i="8" s="1"/>
  <c r="F3" i="7"/>
  <c r="F2" i="7" s="1"/>
  <c r="AE3" i="7"/>
  <c r="AE2" i="7" s="1"/>
  <c r="AD3" i="7"/>
  <c r="AD2" i="7" s="1"/>
  <c r="AC3" i="7"/>
  <c r="AC2" i="7" s="1"/>
  <c r="AB3" i="7"/>
  <c r="AB2" i="7" s="1"/>
  <c r="AA3" i="7"/>
  <c r="Y3" i="7"/>
  <c r="Y2" i="7" s="1"/>
  <c r="X3" i="7"/>
  <c r="X2" i="7" s="1"/>
  <c r="W3" i="7"/>
  <c r="W2" i="7" s="1"/>
  <c r="V3" i="7"/>
  <c r="V2" i="7" s="1"/>
  <c r="U3" i="7"/>
  <c r="U2" i="7" s="1"/>
  <c r="T3" i="7"/>
  <c r="T2" i="7" s="1"/>
  <c r="S3" i="7"/>
  <c r="S2" i="7" s="1"/>
  <c r="R3" i="7"/>
  <c r="R2" i="7" s="1"/>
  <c r="Q3" i="7"/>
  <c r="Q2" i="7" s="1"/>
  <c r="O3" i="7"/>
  <c r="O2" i="7" s="1"/>
  <c r="N3" i="7"/>
  <c r="N2" i="7" s="1"/>
  <c r="M3" i="7"/>
  <c r="M2" i="7" s="1"/>
  <c r="L3" i="7"/>
  <c r="L2" i="7" s="1"/>
  <c r="K3" i="7"/>
  <c r="K2" i="7" s="1"/>
  <c r="J3" i="7"/>
  <c r="J2" i="7" s="1"/>
  <c r="I3" i="7"/>
  <c r="I2" i="7" s="1"/>
  <c r="H3" i="7"/>
  <c r="H2" i="7" s="1"/>
  <c r="G3" i="7"/>
  <c r="G2" i="7" s="1"/>
  <c r="E3" i="7"/>
  <c r="E2" i="7" s="1"/>
  <c r="D3" i="7"/>
  <c r="D2" i="7" s="1"/>
  <c r="B3" i="7"/>
  <c r="B2" i="7" s="1"/>
  <c r="C3" i="7"/>
  <c r="C2" i="7" s="1"/>
  <c r="AA2" i="7"/>
  <c r="AF3" i="6"/>
  <c r="AF2" i="6" s="1"/>
  <c r="AE3" i="6"/>
  <c r="AE2" i="6" s="1"/>
  <c r="AD3" i="6"/>
  <c r="AD2" i="6" s="1"/>
  <c r="AC3" i="6"/>
  <c r="AC2" i="6" s="1"/>
  <c r="AB3" i="6"/>
  <c r="AB2" i="6" s="1"/>
  <c r="AA3" i="6"/>
  <c r="AA2" i="6" s="1"/>
  <c r="Z3" i="6"/>
  <c r="Z2" i="6" s="1"/>
  <c r="Y3" i="6"/>
  <c r="X3" i="6"/>
  <c r="X2" i="6" s="1"/>
  <c r="W3" i="6"/>
  <c r="W2" i="6" s="1"/>
  <c r="V3" i="6"/>
  <c r="V2" i="6" s="1"/>
  <c r="U3" i="6"/>
  <c r="U2" i="6" s="1"/>
  <c r="T3" i="6"/>
  <c r="T2" i="6" s="1"/>
  <c r="S3" i="6"/>
  <c r="S2" i="6" s="1"/>
  <c r="R3" i="6"/>
  <c r="R2" i="6" s="1"/>
  <c r="Q3" i="6"/>
  <c r="Q2" i="6" s="1"/>
  <c r="P3" i="6"/>
  <c r="P2" i="6" s="1"/>
  <c r="O3" i="6"/>
  <c r="O2" i="6" s="1"/>
  <c r="N3" i="6"/>
  <c r="N2" i="6" s="1"/>
  <c r="M3" i="6"/>
  <c r="M2" i="6" s="1"/>
  <c r="L3" i="6"/>
  <c r="L2" i="6" s="1"/>
  <c r="K3" i="6"/>
  <c r="K2" i="6" s="1"/>
  <c r="J3" i="6"/>
  <c r="J2" i="6" s="1"/>
  <c r="I3" i="6"/>
  <c r="I2" i="6" s="1"/>
  <c r="H3" i="6"/>
  <c r="G3" i="6"/>
  <c r="G2" i="6" s="1"/>
  <c r="F3" i="6"/>
  <c r="F2" i="6" s="1"/>
  <c r="E3" i="6"/>
  <c r="E2" i="6" s="1"/>
  <c r="D3" i="6"/>
  <c r="D2" i="6" s="1"/>
  <c r="C3" i="6"/>
  <c r="C2" i="6" s="1"/>
  <c r="B3" i="6"/>
  <c r="B2" i="6" s="1"/>
  <c r="Y2" i="6"/>
  <c r="H2" i="6"/>
  <c r="AE3" i="5"/>
  <c r="AE2" i="5" s="1"/>
  <c r="AD3" i="5"/>
  <c r="AD2" i="5" s="1"/>
  <c r="AC3" i="5"/>
  <c r="AC2" i="5" s="1"/>
  <c r="AB3" i="5"/>
  <c r="AB2" i="5" s="1"/>
  <c r="AA3" i="5"/>
  <c r="AA2" i="5" s="1"/>
  <c r="Z3" i="5"/>
  <c r="Z2" i="5" s="1"/>
  <c r="Y3" i="5"/>
  <c r="Y2" i="5" s="1"/>
  <c r="X3" i="5"/>
  <c r="X2" i="5" s="1"/>
  <c r="W3" i="5"/>
  <c r="W2" i="5" s="1"/>
  <c r="V3" i="5"/>
  <c r="V2" i="5" s="1"/>
  <c r="U3" i="5"/>
  <c r="U2" i="5" s="1"/>
  <c r="T3" i="5"/>
  <c r="T2" i="5" s="1"/>
  <c r="S3" i="5"/>
  <c r="S2" i="5" s="1"/>
  <c r="R3" i="5"/>
  <c r="R2" i="5" s="1"/>
  <c r="Q3" i="5"/>
  <c r="Q2" i="5" s="1"/>
  <c r="P3" i="5"/>
  <c r="P2" i="5" s="1"/>
  <c r="O3" i="5"/>
  <c r="O2" i="5" s="1"/>
  <c r="N3" i="5"/>
  <c r="N2" i="5" s="1"/>
  <c r="M3" i="5"/>
  <c r="M2" i="5" s="1"/>
  <c r="L3" i="5"/>
  <c r="L2" i="5" s="1"/>
  <c r="K3" i="5"/>
  <c r="K2" i="5" s="1"/>
  <c r="J3" i="5"/>
  <c r="J2" i="5" s="1"/>
  <c r="I3" i="5"/>
  <c r="I2" i="5" s="1"/>
  <c r="H3" i="5"/>
  <c r="H2" i="5" s="1"/>
  <c r="G3" i="5"/>
  <c r="G2" i="5" s="1"/>
  <c r="F3" i="5"/>
  <c r="F2" i="5" s="1"/>
  <c r="E3" i="5"/>
  <c r="E2" i="5" s="1"/>
  <c r="D3" i="5"/>
  <c r="D2" i="5" s="1"/>
  <c r="C3" i="5"/>
  <c r="C2" i="5" s="1"/>
  <c r="B3" i="5"/>
  <c r="B2" i="5" s="1"/>
  <c r="AF3" i="4"/>
  <c r="AF2" i="4" s="1"/>
  <c r="AE3" i="4"/>
  <c r="AE2" i="4" s="1"/>
  <c r="AD3" i="4"/>
  <c r="AD2" i="4" s="1"/>
  <c r="AC3" i="4"/>
  <c r="AC2" i="4" s="1"/>
  <c r="AB3" i="4"/>
  <c r="AB2" i="4" s="1"/>
  <c r="AA3" i="4"/>
  <c r="AA2" i="4" s="1"/>
  <c r="Z3" i="4"/>
  <c r="Z2" i="4" s="1"/>
  <c r="Y3" i="4"/>
  <c r="Y2" i="4" s="1"/>
  <c r="X3" i="4"/>
  <c r="X2" i="4" s="1"/>
  <c r="W3" i="4"/>
  <c r="W2" i="4" s="1"/>
  <c r="V3" i="4"/>
  <c r="V2" i="4" s="1"/>
  <c r="U3" i="4"/>
  <c r="U2" i="4" s="1"/>
  <c r="T3" i="4"/>
  <c r="T2" i="4" s="1"/>
  <c r="S3" i="4"/>
  <c r="S2" i="4" s="1"/>
  <c r="R3" i="4"/>
  <c r="R2" i="4" s="1"/>
  <c r="Q3" i="4"/>
  <c r="Q2" i="4" s="1"/>
  <c r="P3" i="4"/>
  <c r="P2" i="4" s="1"/>
  <c r="O3" i="4"/>
  <c r="O2" i="4" s="1"/>
  <c r="N3" i="4"/>
  <c r="N2" i="4" s="1"/>
  <c r="M3" i="4"/>
  <c r="M2" i="4" s="1"/>
  <c r="L3" i="4"/>
  <c r="L2" i="4" s="1"/>
  <c r="K3" i="4"/>
  <c r="K2" i="4" s="1"/>
  <c r="J3" i="4"/>
  <c r="J2" i="4" s="1"/>
  <c r="I3" i="4"/>
  <c r="I2" i="4" s="1"/>
  <c r="H3" i="4"/>
  <c r="H2" i="4" s="1"/>
  <c r="G3" i="4"/>
  <c r="G2" i="4" s="1"/>
  <c r="F3" i="4"/>
  <c r="F2" i="4" s="1"/>
  <c r="E3" i="4"/>
  <c r="E2" i="4" s="1"/>
  <c r="D3" i="4"/>
  <c r="D2" i="4" s="1"/>
  <c r="C3" i="4"/>
  <c r="C2" i="4" s="1"/>
  <c r="B3" i="4"/>
  <c r="B2" i="4" s="1"/>
  <c r="V3" i="3"/>
  <c r="V2" i="3" s="1"/>
  <c r="AD3" i="3"/>
  <c r="AD2" i="3" s="1"/>
  <c r="AC3" i="3"/>
  <c r="AC2" i="3" s="1"/>
  <c r="AB3" i="3"/>
  <c r="AB2" i="3" s="1"/>
  <c r="AA3" i="3"/>
  <c r="AA2" i="3" s="1"/>
  <c r="Z3" i="3"/>
  <c r="Z2" i="3" s="1"/>
  <c r="Y3" i="3"/>
  <c r="Y2" i="3" s="1"/>
  <c r="X3" i="3"/>
  <c r="X2" i="3" s="1"/>
  <c r="W3" i="3"/>
  <c r="W2" i="3" s="1"/>
  <c r="U3" i="3"/>
  <c r="U2" i="3" s="1"/>
  <c r="T3" i="3"/>
  <c r="T2" i="3" s="1"/>
  <c r="S3" i="3"/>
  <c r="S2" i="3" s="1"/>
  <c r="R3" i="3"/>
  <c r="R2" i="3" s="1"/>
  <c r="Q3" i="3"/>
  <c r="Q2" i="3" s="1"/>
  <c r="P3" i="3"/>
  <c r="P2" i="3" s="1"/>
  <c r="O3" i="3"/>
  <c r="O2" i="3" s="1"/>
  <c r="N3" i="3"/>
  <c r="N2" i="3" s="1"/>
  <c r="M3" i="3"/>
  <c r="M2" i="3" s="1"/>
  <c r="L3" i="3"/>
  <c r="L2" i="3" s="1"/>
  <c r="K3" i="3"/>
  <c r="K2" i="3" s="1"/>
  <c r="J3" i="3"/>
  <c r="J2" i="3" s="1"/>
  <c r="I3" i="3"/>
  <c r="I2" i="3" s="1"/>
  <c r="H3" i="3"/>
  <c r="H2" i="3" s="1"/>
  <c r="G3" i="3"/>
  <c r="G2" i="3" s="1"/>
  <c r="F3" i="3"/>
  <c r="F2" i="3" s="1"/>
  <c r="E3" i="3"/>
  <c r="E2" i="3" s="1"/>
  <c r="D3" i="3"/>
  <c r="D2" i="3" s="1"/>
  <c r="C3" i="3"/>
  <c r="C2" i="3" s="1"/>
  <c r="B3" i="3"/>
  <c r="B2" i="3" s="1"/>
  <c r="B1" i="2"/>
  <c r="B3" i="2" s="1"/>
  <c r="AF3" i="1"/>
  <c r="AF2" i="1" s="1"/>
  <c r="AE3" i="1"/>
  <c r="AE2" i="1" s="1"/>
  <c r="AD3" i="1"/>
  <c r="AD2" i="1" s="1"/>
  <c r="AC3" i="1"/>
  <c r="AC2" i="1" s="1"/>
  <c r="AB3" i="1"/>
  <c r="AB2" i="1" s="1"/>
  <c r="AA3" i="1"/>
  <c r="AA2" i="1" s="1"/>
  <c r="Z3" i="1"/>
  <c r="Z2" i="1" s="1"/>
  <c r="Y3" i="1"/>
  <c r="Y2" i="1" s="1"/>
  <c r="X3" i="1"/>
  <c r="X2" i="1" s="1"/>
  <c r="W3" i="1"/>
  <c r="W2" i="1" s="1"/>
  <c r="V3" i="1"/>
  <c r="V2" i="1" s="1"/>
  <c r="U3" i="1"/>
  <c r="U2" i="1" s="1"/>
  <c r="T3" i="1"/>
  <c r="T2" i="1" s="1"/>
  <c r="S3" i="1"/>
  <c r="S2" i="1" s="1"/>
  <c r="R3" i="1"/>
  <c r="R2" i="1" s="1"/>
  <c r="Q3" i="1"/>
  <c r="Q2" i="1" s="1"/>
  <c r="P3" i="1"/>
  <c r="P2" i="1" s="1"/>
  <c r="O3" i="1"/>
  <c r="O2" i="1" s="1"/>
  <c r="N3" i="1"/>
  <c r="N2" i="1" s="1"/>
  <c r="M3" i="1"/>
  <c r="M2" i="1" s="1"/>
  <c r="L3" i="1"/>
  <c r="L2" i="1" s="1"/>
  <c r="K3" i="1"/>
  <c r="K2" i="1" s="1"/>
  <c r="J3" i="1"/>
  <c r="J2" i="1" s="1"/>
  <c r="I3" i="1"/>
  <c r="I2" i="1" s="1"/>
  <c r="H3" i="1"/>
  <c r="H2" i="1" s="1"/>
  <c r="G3" i="1"/>
  <c r="G2" i="1" s="1"/>
  <c r="F3" i="1"/>
  <c r="F2" i="1" s="1"/>
  <c r="E3" i="1"/>
  <c r="E2" i="1" s="1"/>
  <c r="D3" i="1"/>
  <c r="D2" i="1" s="1"/>
  <c r="C3" i="1"/>
  <c r="C2" i="1" s="1"/>
  <c r="B3" i="1"/>
  <c r="B2" i="1" s="1"/>
  <c r="AW46" i="15" l="1"/>
  <c r="AW52" i="15"/>
  <c r="AG46" i="15"/>
  <c r="AG52" i="15"/>
  <c r="Q46" i="15"/>
  <c r="Q52" i="15"/>
  <c r="B46" i="15"/>
  <c r="B52" i="15"/>
  <c r="B27" i="15"/>
  <c r="B33" i="15"/>
  <c r="AG27" i="15"/>
  <c r="AG33" i="15"/>
  <c r="AV33" i="15"/>
  <c r="AV27" i="15"/>
  <c r="Q27" i="15"/>
  <c r="Q33" i="15"/>
  <c r="AG8" i="15"/>
  <c r="AG14" i="15"/>
  <c r="AW8" i="15"/>
  <c r="AW14" i="15"/>
  <c r="Q8" i="15"/>
  <c r="Q14" i="15"/>
  <c r="B18" i="15"/>
  <c r="C18" i="15" s="1"/>
  <c r="D18" i="15" s="1"/>
  <c r="E18" i="15" s="1"/>
  <c r="F18" i="15" s="1"/>
  <c r="G18" i="15" s="1"/>
  <c r="H18" i="15" s="1"/>
  <c r="B4" i="2"/>
  <c r="B9" i="2" s="1"/>
  <c r="B16" i="2" s="1"/>
  <c r="B12" i="2"/>
  <c r="B13" i="2"/>
  <c r="B6" i="2"/>
  <c r="B10" i="2"/>
  <c r="B14" i="2"/>
  <c r="B7" i="2"/>
  <c r="B11" i="2"/>
  <c r="AX46" i="15" l="1"/>
  <c r="AX52" i="15"/>
  <c r="AH46" i="15"/>
  <c r="AH52" i="15"/>
  <c r="R46" i="15"/>
  <c r="R52" i="15"/>
  <c r="C46" i="15"/>
  <c r="C52" i="15"/>
  <c r="AW27" i="15"/>
  <c r="AW33" i="15"/>
  <c r="AH27" i="15"/>
  <c r="AH33" i="15"/>
  <c r="R27" i="15"/>
  <c r="R33" i="15"/>
  <c r="C27" i="15"/>
  <c r="C33" i="15"/>
  <c r="R8" i="15"/>
  <c r="R14" i="15"/>
  <c r="AX8" i="15"/>
  <c r="AX14" i="15"/>
  <c r="AH8" i="15"/>
  <c r="AH14" i="15"/>
  <c r="B5" i="2"/>
  <c r="B8" i="2"/>
  <c r="AY46" i="15" l="1"/>
  <c r="AY52" i="15"/>
  <c r="AI46" i="15"/>
  <c r="AI52" i="15"/>
  <c r="S46" i="15"/>
  <c r="S52" i="15"/>
  <c r="D46" i="15"/>
  <c r="D52" i="15"/>
  <c r="D27" i="15"/>
  <c r="D33" i="15"/>
  <c r="AI27" i="15"/>
  <c r="AI33" i="15"/>
  <c r="S27" i="15"/>
  <c r="S33" i="15"/>
  <c r="AX27" i="15"/>
  <c r="AX33" i="15"/>
  <c r="AI8" i="15"/>
  <c r="AI14" i="15"/>
  <c r="AY8" i="15"/>
  <c r="AY14" i="15"/>
  <c r="S8" i="15"/>
  <c r="S14" i="15"/>
  <c r="AZ46" i="15" l="1"/>
  <c r="AZ52" i="15"/>
  <c r="AJ46" i="15"/>
  <c r="AJ52" i="15"/>
  <c r="T46" i="15"/>
  <c r="T52" i="15"/>
  <c r="E46" i="15"/>
  <c r="E52" i="15"/>
  <c r="AY27" i="15"/>
  <c r="AY33" i="15"/>
  <c r="AJ27" i="15"/>
  <c r="AJ33" i="15"/>
  <c r="T27" i="15"/>
  <c r="T33" i="15"/>
  <c r="E27" i="15"/>
  <c r="E33" i="15"/>
  <c r="AZ8" i="15"/>
  <c r="AZ14" i="15"/>
  <c r="T8" i="15"/>
  <c r="T14" i="15"/>
  <c r="AJ8" i="15"/>
  <c r="AJ14" i="15"/>
  <c r="BA46" i="15" l="1"/>
  <c r="BA52" i="15"/>
  <c r="AK46" i="15"/>
  <c r="AK52" i="15"/>
  <c r="U46" i="15"/>
  <c r="U52" i="15"/>
  <c r="F46" i="15"/>
  <c r="F52" i="15"/>
  <c r="F27" i="15"/>
  <c r="F33" i="15"/>
  <c r="AK27" i="15"/>
  <c r="AK33" i="15"/>
  <c r="U27" i="15"/>
  <c r="U33" i="15"/>
  <c r="AZ27" i="15"/>
  <c r="AZ33" i="15"/>
  <c r="U8" i="15"/>
  <c r="U14" i="15"/>
  <c r="AK8" i="15"/>
  <c r="AK14" i="15"/>
  <c r="BA8" i="15"/>
  <c r="BA14" i="15"/>
  <c r="AU47" i="15" l="1"/>
  <c r="AU53" i="15"/>
  <c r="AL46" i="15"/>
  <c r="AL52" i="15"/>
  <c r="V46" i="15"/>
  <c r="V52" i="15"/>
  <c r="G46" i="15"/>
  <c r="G52" i="15"/>
  <c r="BA27" i="15"/>
  <c r="BA33" i="15"/>
  <c r="AL27" i="15"/>
  <c r="AL33" i="15"/>
  <c r="V27" i="15"/>
  <c r="V33" i="15"/>
  <c r="G27" i="15"/>
  <c r="G33" i="15"/>
  <c r="AL8" i="15"/>
  <c r="AL14" i="15"/>
  <c r="AU9" i="15"/>
  <c r="AU15" i="15"/>
  <c r="V8" i="15"/>
  <c r="V14" i="15"/>
  <c r="AV47" i="15" l="1"/>
  <c r="AV53" i="15"/>
  <c r="AF47" i="15"/>
  <c r="AF53" i="15"/>
  <c r="W46" i="15"/>
  <c r="W52" i="15"/>
  <c r="H46" i="15"/>
  <c r="H52" i="15"/>
  <c r="AF28" i="15"/>
  <c r="AF34" i="15"/>
  <c r="H27" i="15"/>
  <c r="H33" i="15"/>
  <c r="W27" i="15"/>
  <c r="W33" i="15"/>
  <c r="AU28" i="15"/>
  <c r="AU34" i="15"/>
  <c r="AV9" i="15"/>
  <c r="AV15" i="15"/>
  <c r="W8" i="15"/>
  <c r="W14" i="15"/>
  <c r="AF9" i="15"/>
  <c r="AF15" i="15"/>
  <c r="AW47" i="15" l="1"/>
  <c r="AW53" i="15"/>
  <c r="AG47" i="15"/>
  <c r="AG53" i="15"/>
  <c r="Q47" i="15"/>
  <c r="Q53" i="15"/>
  <c r="B47" i="15"/>
  <c r="B53" i="15"/>
  <c r="B28" i="15"/>
  <c r="B34" i="15"/>
  <c r="AV28" i="15"/>
  <c r="AV34" i="15"/>
  <c r="Q28" i="15"/>
  <c r="Q34" i="15"/>
  <c r="AG28" i="15"/>
  <c r="AG34" i="15"/>
  <c r="Q9" i="15"/>
  <c r="Q15" i="15"/>
  <c r="AG9" i="15"/>
  <c r="AG15" i="15"/>
  <c r="AW9" i="15"/>
  <c r="AW15" i="15"/>
  <c r="AX47" i="15" l="1"/>
  <c r="AX53" i="15"/>
  <c r="AH47" i="15"/>
  <c r="AH53" i="15"/>
  <c r="R47" i="15"/>
  <c r="R53" i="15"/>
  <c r="C47" i="15"/>
  <c r="C53" i="15"/>
  <c r="AH28" i="15"/>
  <c r="AH34" i="15"/>
  <c r="AW28" i="15"/>
  <c r="AW34" i="15"/>
  <c r="R28" i="15"/>
  <c r="R34" i="15"/>
  <c r="C28" i="15"/>
  <c r="C34" i="15"/>
  <c r="AH9" i="15"/>
  <c r="AH15" i="15"/>
  <c r="AX9" i="15"/>
  <c r="AX15" i="15"/>
  <c r="R9" i="15"/>
  <c r="R15" i="15"/>
  <c r="AY47" i="15" l="1"/>
  <c r="AY53" i="15"/>
  <c r="AI47" i="15"/>
  <c r="AI53" i="15"/>
  <c r="S47" i="15"/>
  <c r="S53" i="15"/>
  <c r="D47" i="15"/>
  <c r="D53" i="15"/>
  <c r="AX28" i="15"/>
  <c r="AX34" i="15"/>
  <c r="D28" i="15"/>
  <c r="D34" i="15"/>
  <c r="S28" i="15"/>
  <c r="S34" i="15"/>
  <c r="AI28" i="15"/>
  <c r="AI34" i="15"/>
  <c r="AY9" i="15"/>
  <c r="AY15" i="15"/>
  <c r="S9" i="15"/>
  <c r="S15" i="15"/>
  <c r="AI9" i="15"/>
  <c r="AI15" i="15"/>
  <c r="AZ47" i="15" l="1"/>
  <c r="AZ53" i="15"/>
  <c r="AJ47" i="15"/>
  <c r="AJ53" i="15"/>
  <c r="T47" i="15"/>
  <c r="T53" i="15"/>
  <c r="E47" i="15"/>
  <c r="E53" i="15"/>
  <c r="AJ28" i="15"/>
  <c r="AJ34" i="15"/>
  <c r="E28" i="15"/>
  <c r="E34" i="15"/>
  <c r="T28" i="15"/>
  <c r="T34" i="15"/>
  <c r="AY28" i="15"/>
  <c r="AY34" i="15"/>
  <c r="T9" i="15"/>
  <c r="T15" i="15"/>
  <c r="AJ9" i="15"/>
  <c r="AJ15" i="15"/>
  <c r="AZ9" i="15"/>
  <c r="AZ15" i="15"/>
  <c r="BA47" i="15" l="1"/>
  <c r="BA53" i="15"/>
  <c r="AK47" i="15"/>
  <c r="AK53" i="15"/>
  <c r="U47" i="15"/>
  <c r="U53" i="15"/>
  <c r="F47" i="15"/>
  <c r="F53" i="15"/>
  <c r="AZ28" i="15"/>
  <c r="AZ34" i="15"/>
  <c r="F28" i="15"/>
  <c r="F34" i="15"/>
  <c r="U28" i="15"/>
  <c r="U34" i="15"/>
  <c r="AK28" i="15"/>
  <c r="AK34" i="15"/>
  <c r="AK9" i="15"/>
  <c r="AK15" i="15"/>
  <c r="BA9" i="15"/>
  <c r="BA15" i="15"/>
  <c r="U9" i="15"/>
  <c r="U15" i="15"/>
  <c r="AU48" i="15" l="1"/>
  <c r="AU54" i="15"/>
  <c r="AL47" i="15"/>
  <c r="AL53" i="15"/>
  <c r="V47" i="15"/>
  <c r="V53" i="15"/>
  <c r="G47" i="15"/>
  <c r="G53" i="15"/>
  <c r="AL28" i="15"/>
  <c r="AL34" i="15"/>
  <c r="G28" i="15"/>
  <c r="G34" i="15"/>
  <c r="V28" i="15"/>
  <c r="V34" i="15"/>
  <c r="BA28" i="15"/>
  <c r="BA34" i="15"/>
  <c r="AU10" i="15"/>
  <c r="AU16" i="15"/>
  <c r="V9" i="15"/>
  <c r="V15" i="15"/>
  <c r="AL9" i="15"/>
  <c r="AL15" i="15"/>
  <c r="AV48" i="15" l="1"/>
  <c r="AV54" i="15"/>
  <c r="AF48" i="15"/>
  <c r="AF54" i="15"/>
  <c r="W47" i="15"/>
  <c r="W53" i="15"/>
  <c r="H47" i="15"/>
  <c r="H53" i="15"/>
  <c r="AU29" i="15"/>
  <c r="AU35" i="15"/>
  <c r="H28" i="15"/>
  <c r="H34" i="15"/>
  <c r="W28" i="15"/>
  <c r="W34" i="15"/>
  <c r="AF29" i="15"/>
  <c r="AF35" i="15"/>
  <c r="W9" i="15"/>
  <c r="W15" i="15"/>
  <c r="AF10" i="15"/>
  <c r="AF16" i="15"/>
  <c r="AV10" i="15"/>
  <c r="AV16" i="15"/>
  <c r="AW48" i="15" l="1"/>
  <c r="AW54" i="15"/>
  <c r="AG48" i="15"/>
  <c r="AG54" i="15"/>
  <c r="Q48" i="15"/>
  <c r="Q54" i="15"/>
  <c r="B48" i="15"/>
  <c r="B54" i="15"/>
  <c r="AG29" i="15"/>
  <c r="AG35" i="15"/>
  <c r="B29" i="15"/>
  <c r="B35" i="15"/>
  <c r="Q29" i="15"/>
  <c r="Q35" i="15"/>
  <c r="AV29" i="15"/>
  <c r="AV35" i="15"/>
  <c r="AG10" i="15"/>
  <c r="AG16" i="15"/>
  <c r="AW10" i="15"/>
  <c r="AW16" i="15"/>
  <c r="Q10" i="15"/>
  <c r="Q16" i="15"/>
  <c r="AX48" i="15" l="1"/>
  <c r="AX54" i="15"/>
  <c r="AH48" i="15"/>
  <c r="AH54" i="15"/>
  <c r="R48" i="15"/>
  <c r="R54" i="15"/>
  <c r="C48" i="15"/>
  <c r="C54" i="15"/>
  <c r="AW29" i="15"/>
  <c r="AW35" i="15"/>
  <c r="C29" i="15"/>
  <c r="C35" i="15"/>
  <c r="R29" i="15"/>
  <c r="R35" i="15"/>
  <c r="AH29" i="15"/>
  <c r="AH35" i="15"/>
  <c r="AX10" i="15"/>
  <c r="AX16" i="15"/>
  <c r="R10" i="15"/>
  <c r="R16" i="15"/>
  <c r="AH10" i="15"/>
  <c r="AH16" i="15"/>
  <c r="AY48" i="15" l="1"/>
  <c r="AY54" i="15"/>
  <c r="AI48" i="15"/>
  <c r="AI54" i="15"/>
  <c r="S48" i="15"/>
  <c r="S54" i="15"/>
  <c r="D48" i="15"/>
  <c r="D54" i="15"/>
  <c r="AI29" i="15"/>
  <c r="AI35" i="15"/>
  <c r="D29" i="15"/>
  <c r="D35" i="15"/>
  <c r="S29" i="15"/>
  <c r="S35" i="15"/>
  <c r="AX29" i="15"/>
  <c r="AX35" i="15"/>
  <c r="S10" i="15"/>
  <c r="S16" i="15"/>
  <c r="AI10" i="15"/>
  <c r="AI16" i="15"/>
  <c r="AY10" i="15"/>
  <c r="AY16" i="15"/>
  <c r="AZ48" i="15" l="1"/>
  <c r="AZ54" i="15"/>
  <c r="AJ48" i="15"/>
  <c r="AJ54" i="15"/>
  <c r="T48" i="15"/>
  <c r="T54" i="15"/>
  <c r="E48" i="15"/>
  <c r="E54" i="15"/>
  <c r="E29" i="15"/>
  <c r="E35" i="15"/>
  <c r="AY29" i="15"/>
  <c r="AY35" i="15"/>
  <c r="T29" i="15"/>
  <c r="T35" i="15"/>
  <c r="AJ29" i="15"/>
  <c r="AJ35" i="15"/>
  <c r="AJ10" i="15"/>
  <c r="AJ16" i="15"/>
  <c r="AZ10" i="15"/>
  <c r="AZ16" i="15"/>
  <c r="T10" i="15"/>
  <c r="T16" i="15"/>
  <c r="BA48" i="15" l="1"/>
  <c r="BA54" i="15"/>
  <c r="AK48" i="15"/>
  <c r="AK54" i="15"/>
  <c r="U48" i="15"/>
  <c r="U54" i="15"/>
  <c r="F48" i="15"/>
  <c r="F54" i="15"/>
  <c r="AK29" i="15"/>
  <c r="AK35" i="15"/>
  <c r="AZ29" i="15"/>
  <c r="AZ35" i="15"/>
  <c r="U29" i="15"/>
  <c r="U35" i="15"/>
  <c r="F29" i="15"/>
  <c r="F35" i="15"/>
  <c r="BA10" i="15"/>
  <c r="BA16" i="15"/>
  <c r="U10" i="15"/>
  <c r="U16" i="15"/>
  <c r="AK10" i="15"/>
  <c r="AK16" i="15"/>
  <c r="AU49" i="15" l="1"/>
  <c r="AU55" i="15"/>
  <c r="AL48" i="15"/>
  <c r="AL54" i="15"/>
  <c r="V48" i="15"/>
  <c r="V54" i="15"/>
  <c r="G48" i="15"/>
  <c r="G54" i="15"/>
  <c r="G29" i="15"/>
  <c r="G35" i="15"/>
  <c r="BA29" i="15"/>
  <c r="BA35" i="15"/>
  <c r="V29" i="15"/>
  <c r="V35" i="15"/>
  <c r="AL29" i="15"/>
  <c r="AL35" i="15"/>
  <c r="V10" i="15"/>
  <c r="V16" i="15"/>
  <c r="AL10" i="15"/>
  <c r="AL16" i="15"/>
  <c r="AU11" i="15"/>
  <c r="AU17" i="15"/>
  <c r="AV49" i="15" l="1"/>
  <c r="AV55" i="15"/>
  <c r="AF49" i="15"/>
  <c r="AF55" i="15"/>
  <c r="W48" i="15"/>
  <c r="W54" i="15"/>
  <c r="H48" i="15"/>
  <c r="H54" i="15"/>
  <c r="AF30" i="15"/>
  <c r="AF36" i="15"/>
  <c r="AU30" i="15"/>
  <c r="AU36" i="15"/>
  <c r="W29" i="15"/>
  <c r="W35" i="15"/>
  <c r="H29" i="15"/>
  <c r="H35" i="15"/>
  <c r="AF11" i="15"/>
  <c r="AF17" i="15"/>
  <c r="AV11" i="15"/>
  <c r="AV17" i="15"/>
  <c r="W10" i="15"/>
  <c r="W16" i="15"/>
  <c r="AW49" i="15" l="1"/>
  <c r="AW55" i="15"/>
  <c r="AG49" i="15"/>
  <c r="AG55" i="15"/>
  <c r="Q49" i="15"/>
  <c r="Q55" i="15"/>
  <c r="B49" i="15"/>
  <c r="B55" i="15"/>
  <c r="B30" i="15"/>
  <c r="B36" i="15"/>
  <c r="AV30" i="15"/>
  <c r="AV36" i="15"/>
  <c r="Q30" i="15"/>
  <c r="Q36" i="15"/>
  <c r="AG30" i="15"/>
  <c r="AG36" i="15"/>
  <c r="AW11" i="15"/>
  <c r="AW17" i="15"/>
  <c r="Q11" i="15"/>
  <c r="Q17" i="15"/>
  <c r="AG11" i="15"/>
  <c r="AG17" i="15"/>
  <c r="AX49" i="15" l="1"/>
  <c r="AX55" i="15"/>
  <c r="AH49" i="15"/>
  <c r="AH55" i="15"/>
  <c r="R49" i="15"/>
  <c r="R55" i="15"/>
  <c r="C49" i="15"/>
  <c r="C55" i="15"/>
  <c r="AH30" i="15"/>
  <c r="AH36" i="15"/>
  <c r="AW30" i="15"/>
  <c r="AW36" i="15"/>
  <c r="R30" i="15"/>
  <c r="R36" i="15"/>
  <c r="C30" i="15"/>
  <c r="C36" i="15"/>
  <c r="R11" i="15"/>
  <c r="R17" i="15"/>
  <c r="AH11" i="15"/>
  <c r="AH17" i="15"/>
  <c r="AX11" i="15"/>
  <c r="AX17" i="15"/>
  <c r="AY49" i="15" l="1"/>
  <c r="AY55" i="15"/>
  <c r="AI49" i="15"/>
  <c r="AI55" i="15"/>
  <c r="S49" i="15"/>
  <c r="S55" i="15"/>
  <c r="D49" i="15"/>
  <c r="D55" i="15"/>
  <c r="D30" i="15"/>
  <c r="D36" i="15"/>
  <c r="AX30" i="15"/>
  <c r="AX36" i="15"/>
  <c r="S30" i="15"/>
  <c r="S36" i="15"/>
  <c r="AI30" i="15"/>
  <c r="AI36" i="15"/>
  <c r="AI11" i="15"/>
  <c r="AI17" i="15"/>
  <c r="AY11" i="15"/>
  <c r="AY17" i="15"/>
  <c r="S11" i="15"/>
  <c r="S17" i="15"/>
  <c r="AZ49" i="15" l="1"/>
  <c r="AZ55" i="15"/>
  <c r="AJ49" i="15"/>
  <c r="AJ55" i="15"/>
  <c r="T49" i="15"/>
  <c r="T55" i="15"/>
  <c r="E49" i="15"/>
  <c r="E55" i="15"/>
  <c r="AY30" i="15"/>
  <c r="AY36" i="15"/>
  <c r="AJ30" i="15"/>
  <c r="AJ36" i="15"/>
  <c r="T30" i="15"/>
  <c r="T36" i="15"/>
  <c r="E30" i="15"/>
  <c r="E36" i="15"/>
  <c r="AZ11" i="15"/>
  <c r="AZ17" i="15"/>
  <c r="T11" i="15"/>
  <c r="T17" i="15"/>
  <c r="AJ11" i="15"/>
  <c r="AJ17" i="15"/>
  <c r="BA49" i="15" l="1"/>
  <c r="BA55" i="15"/>
  <c r="AK49" i="15"/>
  <c r="AK55" i="15"/>
  <c r="U49" i="15"/>
  <c r="U55" i="15"/>
  <c r="F49" i="15"/>
  <c r="F55" i="15"/>
  <c r="F30" i="15"/>
  <c r="F36" i="15"/>
  <c r="AK30" i="15"/>
  <c r="AK36" i="15"/>
  <c r="U30" i="15"/>
  <c r="U36" i="15"/>
  <c r="AZ30" i="15"/>
  <c r="AZ36" i="15"/>
  <c r="U11" i="15"/>
  <c r="U17" i="15"/>
  <c r="AK11" i="15"/>
  <c r="AK17" i="15"/>
  <c r="BA11" i="15"/>
  <c r="BA17" i="15"/>
  <c r="AU50" i="15" l="1"/>
  <c r="AU56" i="15"/>
  <c r="AL49" i="15"/>
  <c r="AL55" i="15"/>
  <c r="V49" i="15"/>
  <c r="V55" i="15"/>
  <c r="G49" i="15"/>
  <c r="G55" i="15"/>
  <c r="BA30" i="15"/>
  <c r="BA36" i="15"/>
  <c r="AL30" i="15"/>
  <c r="AL36" i="15"/>
  <c r="V30" i="15"/>
  <c r="V36" i="15"/>
  <c r="G30" i="15"/>
  <c r="G36" i="15"/>
  <c r="AL11" i="15"/>
  <c r="AL17" i="15"/>
  <c r="AU12" i="15"/>
  <c r="AU18" i="15"/>
  <c r="V11" i="15"/>
  <c r="V17" i="15"/>
  <c r="AV50" i="15" l="1"/>
  <c r="AV56" i="15"/>
  <c r="AF50" i="15"/>
  <c r="AF56" i="15"/>
  <c r="W49" i="15"/>
  <c r="W55" i="15"/>
  <c r="H49" i="15"/>
  <c r="H55" i="15"/>
  <c r="AF31" i="15"/>
  <c r="AF37" i="15"/>
  <c r="H30" i="15"/>
  <c r="H36" i="15"/>
  <c r="W30" i="15"/>
  <c r="W36" i="15"/>
  <c r="AU31" i="15"/>
  <c r="AU37" i="15"/>
  <c r="AV12" i="15"/>
  <c r="AV18" i="15"/>
  <c r="W11" i="15"/>
  <c r="W17" i="15"/>
  <c r="AF12" i="15"/>
  <c r="AF18" i="15"/>
  <c r="AW50" i="15" l="1"/>
  <c r="AW56" i="15"/>
  <c r="AG50" i="15"/>
  <c r="AG56" i="15"/>
  <c r="Q50" i="15"/>
  <c r="Q56" i="15"/>
  <c r="B50" i="15"/>
  <c r="B56" i="15"/>
  <c r="AV31" i="15"/>
  <c r="AV37" i="15"/>
  <c r="B31" i="15"/>
  <c r="B37" i="15"/>
  <c r="Q31" i="15"/>
  <c r="Q37" i="15"/>
  <c r="AG31" i="15"/>
  <c r="AG37" i="15"/>
  <c r="Q12" i="15"/>
  <c r="Q18" i="15"/>
  <c r="AG12" i="15"/>
  <c r="AG18" i="15"/>
  <c r="AW12" i="15"/>
  <c r="AW18" i="15"/>
  <c r="AX50" i="15" l="1"/>
  <c r="AX56" i="15"/>
  <c r="AH50" i="15"/>
  <c r="AH56" i="15"/>
  <c r="R50" i="15"/>
  <c r="R56" i="15"/>
  <c r="C50" i="15"/>
  <c r="C56" i="15"/>
  <c r="C31" i="15"/>
  <c r="C37" i="15"/>
  <c r="AH31" i="15"/>
  <c r="AH37" i="15"/>
  <c r="R31" i="15"/>
  <c r="R37" i="15"/>
  <c r="AW31" i="15"/>
  <c r="AW37" i="15"/>
  <c r="AH12" i="15"/>
  <c r="AH18" i="15"/>
  <c r="AX12" i="15"/>
  <c r="AX18" i="15"/>
  <c r="R12" i="15"/>
  <c r="R18" i="15"/>
  <c r="AY50" i="15" l="1"/>
  <c r="AY56" i="15"/>
  <c r="AI50" i="15"/>
  <c r="AI56" i="15"/>
  <c r="S50" i="15"/>
  <c r="S56" i="15"/>
  <c r="D50" i="15"/>
  <c r="D56" i="15"/>
  <c r="AX31" i="15"/>
  <c r="AX37" i="15"/>
  <c r="AI31" i="15"/>
  <c r="AI37" i="15"/>
  <c r="S31" i="15"/>
  <c r="S37" i="15"/>
  <c r="D31" i="15"/>
  <c r="D37" i="15"/>
  <c r="AY12" i="15"/>
  <c r="AY18" i="15"/>
  <c r="S12" i="15"/>
  <c r="S18" i="15"/>
  <c r="AI12" i="15"/>
  <c r="AI18" i="15"/>
  <c r="AZ50" i="15" l="1"/>
  <c r="AZ56" i="15"/>
  <c r="AJ50" i="15"/>
  <c r="AJ56" i="15"/>
  <c r="T50" i="15"/>
  <c r="T56" i="15"/>
  <c r="E50" i="15"/>
  <c r="E56" i="15"/>
  <c r="AJ31" i="15"/>
  <c r="AJ37" i="15"/>
  <c r="E31" i="15"/>
  <c r="E37" i="15"/>
  <c r="T31" i="15"/>
  <c r="T37" i="15"/>
  <c r="AY31" i="15"/>
  <c r="AY37" i="15"/>
  <c r="T12" i="15"/>
  <c r="T18" i="15"/>
  <c r="AJ12" i="15"/>
  <c r="AJ18" i="15"/>
  <c r="AZ12" i="15"/>
  <c r="AZ18" i="15"/>
  <c r="BA50" i="15" l="1"/>
  <c r="BA56" i="15"/>
  <c r="AK50" i="15"/>
  <c r="AK56" i="15"/>
  <c r="U50" i="15"/>
  <c r="U56" i="15"/>
  <c r="F50" i="15"/>
  <c r="F56" i="15"/>
  <c r="F31" i="15"/>
  <c r="F37" i="15"/>
  <c r="AZ31" i="15"/>
  <c r="AZ37" i="15"/>
  <c r="U31" i="15"/>
  <c r="U37" i="15"/>
  <c r="AK31" i="15"/>
  <c r="AK37" i="15"/>
  <c r="AK12" i="15"/>
  <c r="AK18" i="15"/>
  <c r="BA12" i="15"/>
  <c r="BA18" i="15"/>
  <c r="U12" i="15"/>
  <c r="U18" i="15"/>
  <c r="AL50" i="15" l="1"/>
  <c r="AL56" i="15"/>
  <c r="V50" i="15"/>
  <c r="V56" i="15"/>
  <c r="G50" i="15"/>
  <c r="G56" i="15"/>
  <c r="BA31" i="15"/>
  <c r="BA37" i="15"/>
  <c r="AL31" i="15"/>
  <c r="AL37" i="15"/>
  <c r="V31" i="15"/>
  <c r="V37" i="15"/>
  <c r="G31" i="15"/>
  <c r="G37" i="15"/>
  <c r="V12" i="15"/>
  <c r="V18" i="15"/>
  <c r="AL12" i="15"/>
  <c r="AL18" i="15"/>
  <c r="W50" i="15" l="1"/>
  <c r="W56" i="15"/>
  <c r="H50" i="15"/>
  <c r="H56" i="15"/>
  <c r="H31" i="15"/>
  <c r="H37" i="15"/>
  <c r="W31" i="15"/>
  <c r="W37" i="15"/>
  <c r="W12" i="15"/>
  <c r="W18" i="15"/>
</calcChain>
</file>

<file path=xl/sharedStrings.xml><?xml version="1.0" encoding="utf-8"?>
<sst xmlns="http://schemas.openxmlformats.org/spreadsheetml/2006/main" count="182" uniqueCount="38">
  <si>
    <t>Art et Tout petit</t>
  </si>
  <si>
    <t>Reunion P Projet</t>
  </si>
  <si>
    <t>Reunion EJE</t>
  </si>
  <si>
    <t>Reunion Institutionnelle</t>
  </si>
  <si>
    <t>Projets NVC</t>
  </si>
  <si>
    <t>Pâques</t>
  </si>
  <si>
    <t>Lundi de Pâques</t>
  </si>
  <si>
    <t>Ascension</t>
  </si>
  <si>
    <t>Pentecôte</t>
  </si>
  <si>
    <t>8 Mai</t>
  </si>
  <si>
    <t>14 juillet</t>
  </si>
  <si>
    <t>15 Août</t>
  </si>
  <si>
    <t>11  Novembre</t>
  </si>
  <si>
    <t>25 Décembre</t>
  </si>
  <si>
    <t>Lundi de Pentecôte</t>
  </si>
  <si>
    <r>
      <t>1</t>
    </r>
    <r>
      <rPr>
        <b/>
        <vertAlign val="superscript"/>
        <sz val="12"/>
        <color indexed="8"/>
        <rFont val="Calibri"/>
        <family val="2"/>
      </rPr>
      <t>er</t>
    </r>
    <r>
      <rPr>
        <b/>
        <sz val="12"/>
        <color indexed="8"/>
        <rFont val="Calibri"/>
        <family val="2"/>
      </rPr>
      <t xml:space="preserve"> janvier</t>
    </r>
  </si>
  <si>
    <r>
      <t>1</t>
    </r>
    <r>
      <rPr>
        <b/>
        <vertAlign val="superscript"/>
        <sz val="12"/>
        <color indexed="8"/>
        <rFont val="Calibri"/>
        <family val="2"/>
      </rPr>
      <t>er</t>
    </r>
    <r>
      <rPr>
        <b/>
        <sz val="12"/>
        <color indexed="8"/>
        <rFont val="Calibri"/>
        <family val="2"/>
      </rPr>
      <t xml:space="preserve"> Mai</t>
    </r>
  </si>
  <si>
    <r>
      <t>1</t>
    </r>
    <r>
      <rPr>
        <b/>
        <vertAlign val="superscript"/>
        <sz val="12"/>
        <color indexed="8"/>
        <rFont val="Calibri"/>
        <family val="2"/>
      </rPr>
      <t>er</t>
    </r>
    <r>
      <rPr>
        <b/>
        <sz val="12"/>
        <color indexed="8"/>
        <rFont val="Calibri"/>
        <family val="2"/>
      </rPr>
      <t xml:space="preserve"> Novembre</t>
    </r>
  </si>
  <si>
    <t>ANNEE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</si>
  <si>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</si>
  <si>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</si>
  <si>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</si>
  <si>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</si>
  <si>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</si>
  <si>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</si>
  <si>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</si>
  <si>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</si>
  <si>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</si>
  <si>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</si>
  <si>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</si>
  <si>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</si>
  <si>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vacances scolaire</t>
  </si>
  <si>
    <t>L</t>
  </si>
  <si>
    <t>M</t>
  </si>
  <si>
    <t>J</t>
  </si>
  <si>
    <t>V</t>
  </si>
  <si>
    <t>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</si>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</sst>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00000"/>
  </numFmts>
  <fonts count="10" x14ac:knownFonts="1">
    <font>
      <sz val="11"/>
      <color indexed="8"/>
      <name val="Calibri"/>
    </font>
    <font>
      <b/>
      <sz val="11"/>
      <color indexed="8"/>
      <name val="Calibri"/>
    </font>
    <font>
      <sz val="11"/>
      <color indexed="8"/>
      <name val="Calibri"/>
      <family val="2"/>
    </font>
    <font>
      <b/>
      <sz val="12"/>
      <color theme="3" tint="0.39997558519241921"/>
      <name val="Calibri"/>
      <family val="2"/>
    </font>
    <font>
      <b/>
      <sz val="20"/>
      <color theme="3" tint="0.39997558519241921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vertAlign val="superscript"/>
      <sz val="12"/>
      <color indexed="8"/>
      <name val="Calibri"/>
      <family val="2"/>
    </font>
    <font>
      <i/>
      <sz val="11"/>
      <color indexed="8"/>
      <name val="Calibri"/>
      <family val="2"/>
    </font>
    <font>
      <b/>
      <sz val="11"/>
      <color theme="3" tint="0.3999755851924192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theme="0"/>
        <bgColor indexed="8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65"/>
        <bgColor theme="3" tint="0.39994506668294322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lightGray">
        <fgColor theme="3" tint="0.39991454817346722"/>
        <bgColor indexed="65"/>
      </patternFill>
    </fill>
    <fill>
      <patternFill patternType="lightGray">
        <fgColor theme="0" tint="-0.34998626667073579"/>
        <bgColor indexed="65"/>
      </patternFill>
    </fill>
  </fills>
  <borders count="4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theme="3" tint="0.59999389629810485"/>
      </right>
      <top/>
      <bottom/>
      <diagonal/>
    </border>
    <border>
      <left/>
      <right/>
      <top/>
      <bottom style="thick">
        <color theme="3" tint="0.5999938962981048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 tint="0.59999389629810485"/>
      </left>
      <right style="dashed">
        <color theme="1" tint="0.499984740745262"/>
      </right>
      <top style="thick">
        <color theme="3" tint="0.59999389629810485"/>
      </top>
      <bottom style="dashed">
        <color theme="3" tint="0.59999389629810485"/>
      </bottom>
      <diagonal/>
    </border>
    <border>
      <left style="thick">
        <color theme="3" tint="0.59999389629810485"/>
      </left>
      <right style="dashed">
        <color theme="1" tint="0.499984740745262"/>
      </right>
      <top style="dashed">
        <color theme="3" tint="0.59999389629810485"/>
      </top>
      <bottom style="dashed">
        <color theme="3" tint="0.59999389629810485"/>
      </bottom>
      <diagonal/>
    </border>
    <border>
      <left style="dashed">
        <color theme="1" tint="0.499984740745262"/>
      </left>
      <right style="dashed">
        <color theme="1" tint="0.499984740745262"/>
      </right>
      <top style="thick">
        <color theme="3" tint="0.59999389629810485"/>
      </top>
      <bottom style="dashed">
        <color theme="3" tint="0.59999389629810485"/>
      </bottom>
      <diagonal/>
    </border>
    <border>
      <left style="dashed">
        <color theme="1" tint="0.499984740745262"/>
      </left>
      <right style="dashed">
        <color theme="1" tint="0.499984740745262"/>
      </right>
      <top style="dashed">
        <color theme="3" tint="0.59999389629810485"/>
      </top>
      <bottom style="dashed">
        <color theme="3" tint="0.59999389629810485"/>
      </bottom>
      <diagonal/>
    </border>
    <border>
      <left/>
      <right/>
      <top style="thick">
        <color theme="3" tint="0.59999389629810485"/>
      </top>
      <bottom style="dashed">
        <color theme="3" tint="0.59999389629810485"/>
      </bottom>
      <diagonal/>
    </border>
    <border>
      <left/>
      <right style="thick">
        <color theme="3" tint="0.59999389629810485"/>
      </right>
      <top style="thick">
        <color theme="3" tint="0.59999389629810485"/>
      </top>
      <bottom style="dashed">
        <color theme="3" tint="0.59999389629810485"/>
      </bottom>
      <diagonal/>
    </border>
    <border>
      <left/>
      <right style="thick">
        <color theme="3" tint="0.59999389629810485"/>
      </right>
      <top style="dashed">
        <color theme="3" tint="0.59999389629810485"/>
      </top>
      <bottom style="dashed">
        <color theme="3" tint="0.59999389629810485"/>
      </bottom>
      <diagonal/>
    </border>
    <border>
      <left/>
      <right style="dashed">
        <color theme="1" tint="0.499984740745262"/>
      </right>
      <top style="thick">
        <color theme="3" tint="0.59999389629810485"/>
      </top>
      <bottom style="dashed">
        <color theme="3" tint="0.59999389629810485"/>
      </bottom>
      <diagonal/>
    </border>
    <border>
      <left/>
      <right style="dashed">
        <color theme="1" tint="0.499984740745262"/>
      </right>
      <top style="dashed">
        <color theme="3" tint="0.59999389629810485"/>
      </top>
      <bottom style="dashed">
        <color theme="3" tint="0.59999389629810485"/>
      </bottom>
      <diagonal/>
    </border>
    <border>
      <left style="thick">
        <color theme="3" tint="0.59999389629810485"/>
      </left>
      <right style="dashed">
        <color theme="1" tint="0.499984740745262"/>
      </right>
      <top style="dashed">
        <color theme="3" tint="0.59999389629810485"/>
      </top>
      <bottom/>
      <diagonal/>
    </border>
    <border>
      <left style="dashed">
        <color theme="1" tint="0.499984740745262"/>
      </left>
      <right style="dashed">
        <color theme="1" tint="0.499984740745262"/>
      </right>
      <top style="dashed">
        <color theme="3" tint="0.59999389629810485"/>
      </top>
      <bottom/>
      <diagonal/>
    </border>
    <border>
      <left/>
      <right style="dashed">
        <color theme="1" tint="0.499984740745262"/>
      </right>
      <top style="dashed">
        <color theme="3" tint="0.59999389629810485"/>
      </top>
      <bottom/>
      <diagonal/>
    </border>
    <border>
      <left/>
      <right style="thick">
        <color theme="3" tint="0.59999389629810485"/>
      </right>
      <top style="dashed">
        <color theme="3" tint="0.59999389629810485"/>
      </top>
      <bottom/>
      <diagonal/>
    </border>
    <border>
      <left style="thick">
        <color rgb="FF3399FF"/>
      </left>
      <right style="dashed">
        <color theme="1" tint="0.499984740745262"/>
      </right>
      <top style="thick">
        <color rgb="FF3399FF"/>
      </top>
      <bottom style="dashed">
        <color theme="3" tint="0.59999389629810485"/>
      </bottom>
      <diagonal/>
    </border>
    <border>
      <left style="dashed">
        <color theme="1" tint="0.499984740745262"/>
      </left>
      <right style="dashed">
        <color theme="1" tint="0.499984740745262"/>
      </right>
      <top style="thick">
        <color rgb="FF3399FF"/>
      </top>
      <bottom style="dashed">
        <color theme="3" tint="0.59999389629810485"/>
      </bottom>
      <diagonal/>
    </border>
    <border>
      <left/>
      <right/>
      <top style="thick">
        <color rgb="FF3399FF"/>
      </top>
      <bottom style="dashed">
        <color theme="3" tint="0.59999389629810485"/>
      </bottom>
      <diagonal/>
    </border>
    <border>
      <left/>
      <right style="dashed">
        <color theme="1" tint="0.499984740745262"/>
      </right>
      <top style="thick">
        <color rgb="FF3399FF"/>
      </top>
      <bottom style="dashed">
        <color theme="3" tint="0.59999389629810485"/>
      </bottom>
      <diagonal/>
    </border>
    <border>
      <left/>
      <right style="thick">
        <color rgb="FF3399FF"/>
      </right>
      <top style="thick">
        <color rgb="FF3399FF"/>
      </top>
      <bottom style="dashed">
        <color theme="3" tint="0.59999389629810485"/>
      </bottom>
      <diagonal/>
    </border>
    <border>
      <left style="thick">
        <color rgb="FF3399FF"/>
      </left>
      <right style="dashed">
        <color theme="1" tint="0.499984740745262"/>
      </right>
      <top style="dashed">
        <color theme="3" tint="0.59999389629810485"/>
      </top>
      <bottom style="dashed">
        <color theme="3" tint="0.59999389629810485"/>
      </bottom>
      <diagonal/>
    </border>
    <border>
      <left/>
      <right style="thick">
        <color rgb="FF3399FF"/>
      </right>
      <top style="dashed">
        <color theme="3" tint="0.59999389629810485"/>
      </top>
      <bottom style="dashed">
        <color theme="3" tint="0.59999389629810485"/>
      </bottom>
      <diagonal/>
    </border>
    <border>
      <left style="thick">
        <color rgb="FF3399FF"/>
      </left>
      <right style="dashed">
        <color theme="1" tint="0.499984740745262"/>
      </right>
      <top/>
      <bottom style="thick">
        <color rgb="FF3399FF"/>
      </bottom>
      <diagonal/>
    </border>
    <border>
      <left style="dashed">
        <color theme="1" tint="0.499984740745262"/>
      </left>
      <right style="dashed">
        <color theme="1" tint="0.499984740745262"/>
      </right>
      <top/>
      <bottom style="thick">
        <color rgb="FF3399FF"/>
      </bottom>
      <diagonal/>
    </border>
    <border>
      <left/>
      <right style="dashed">
        <color theme="1" tint="0.499984740745262"/>
      </right>
      <top/>
      <bottom style="thick">
        <color rgb="FF3399FF"/>
      </bottom>
      <diagonal/>
    </border>
    <border>
      <left/>
      <right style="thick">
        <color rgb="FF3399FF"/>
      </right>
      <top/>
      <bottom style="thick">
        <color rgb="FF3399FF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4" tint="0.39997558519241921"/>
      </bottom>
      <diagonal/>
    </border>
    <border>
      <left style="thin">
        <color indexed="8"/>
      </left>
      <right/>
      <top style="thin">
        <color indexed="8"/>
      </top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4" tint="0.39997558519241921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theme="4" tint="0.39997558519241921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theme="4" tint="0.39997558519241921"/>
      </bottom>
      <diagonal/>
    </border>
  </borders>
  <cellStyleXfs count="1">
    <xf numFmtId="0" fontId="0" fillId="0" borderId="0" applyFill="0" applyProtection="0"/>
  </cellStyleXfs>
  <cellXfs count="99">
    <xf numFmtId="0" fontId="0" fillId="0" borderId="0" xfId="0" applyFill="1" applyProtection="1"/>
    <xf numFmtId="0" fontId="1" fillId="0" borderId="3" xfId="0" applyFont="1" applyFill="1" applyBorder="1" applyAlignment="1" applyProtection="1">
      <alignment horizontal="center"/>
    </xf>
    <xf numFmtId="164" fontId="0" fillId="0" borderId="1" xfId="0" applyNumberFormat="1" applyFill="1" applyBorder="1" applyAlignment="1" applyProtection="1">
      <alignment horizontal="center"/>
    </xf>
    <xf numFmtId="165" fontId="0" fillId="0" borderId="1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165" fontId="0" fillId="4" borderId="1" xfId="0" applyNumberFormat="1" applyFill="1" applyBorder="1" applyAlignment="1" applyProtection="1">
      <alignment horizontal="center"/>
    </xf>
    <xf numFmtId="164" fontId="0" fillId="4" borderId="1" xfId="0" applyNumberFormat="1" applyFill="1" applyBorder="1" applyAlignment="1" applyProtection="1">
      <alignment horizontal="center"/>
    </xf>
    <xf numFmtId="0" fontId="2" fillId="0" borderId="0" xfId="0" applyFont="1" applyFill="1" applyProtection="1"/>
    <xf numFmtId="0" fontId="0" fillId="0" borderId="5" xfId="0" applyFill="1" applyBorder="1" applyProtection="1"/>
    <xf numFmtId="0" fontId="5" fillId="0" borderId="0" xfId="0" applyFont="1" applyFill="1" applyProtection="1"/>
    <xf numFmtId="49" fontId="6" fillId="0" borderId="5" xfId="0" applyNumberFormat="1" applyFont="1" applyFill="1" applyBorder="1" applyProtection="1"/>
    <xf numFmtId="0" fontId="3" fillId="0" borderId="0" xfId="0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14" fontId="5" fillId="0" borderId="5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/>
    </xf>
    <xf numFmtId="14" fontId="0" fillId="0" borderId="5" xfId="0" applyNumberFormat="1" applyFill="1" applyBorder="1" applyProtection="1"/>
    <xf numFmtId="0" fontId="8" fillId="5" borderId="4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0" fillId="0" borderId="6" xfId="0" applyFill="1" applyBorder="1" applyProtection="1"/>
    <xf numFmtId="0" fontId="0" fillId="0" borderId="0" xfId="0" applyFill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0" fillId="6" borderId="0" xfId="0" applyFill="1" applyBorder="1" applyAlignment="1" applyProtection="1">
      <alignment horizontal="center" vertical="center"/>
    </xf>
    <xf numFmtId="0" fontId="0" fillId="7" borderId="0" xfId="0" applyFill="1" applyAlignment="1" applyProtection="1">
      <alignment horizontal="center" vertical="center"/>
    </xf>
    <xf numFmtId="0" fontId="0" fillId="7" borderId="0" xfId="0" applyFill="1" applyBorder="1" applyAlignment="1" applyProtection="1">
      <alignment horizontal="center" vertical="center"/>
    </xf>
    <xf numFmtId="0" fontId="0" fillId="8" borderId="0" xfId="0" applyFill="1" applyBorder="1" applyAlignment="1" applyProtection="1">
      <alignment horizontal="center" vertical="center"/>
    </xf>
    <xf numFmtId="0" fontId="0" fillId="8" borderId="0" xfId="0" applyFill="1" applyAlignment="1" applyProtection="1">
      <alignment horizontal="center" vertical="center"/>
    </xf>
    <xf numFmtId="164" fontId="2" fillId="0" borderId="9" xfId="0" applyNumberFormat="1" applyFont="1" applyFill="1" applyBorder="1" applyAlignment="1" applyProtection="1">
      <alignment horizontal="center" vertical="center"/>
    </xf>
    <xf numFmtId="164" fontId="0" fillId="0" borderId="11" xfId="0" applyNumberFormat="1" applyFill="1" applyBorder="1" applyAlignment="1" applyProtection="1">
      <alignment horizontal="center" vertical="center"/>
    </xf>
    <xf numFmtId="164" fontId="0" fillId="0" borderId="13" xfId="0" applyNumberFormat="1" applyFill="1" applyBorder="1" applyAlignment="1" applyProtection="1">
      <alignment horizontal="center" vertical="center"/>
    </xf>
    <xf numFmtId="164" fontId="0" fillId="0" borderId="10" xfId="0" applyNumberFormat="1" applyFill="1" applyBorder="1" applyAlignment="1" applyProtection="1">
      <alignment horizontal="center" vertical="center"/>
    </xf>
    <xf numFmtId="164" fontId="0" fillId="0" borderId="12" xfId="0" applyNumberForma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164" fontId="0" fillId="8" borderId="0" xfId="0" applyNumberFormat="1" applyFill="1" applyBorder="1" applyAlignment="1" applyProtection="1">
      <alignment horizontal="center" vertical="center"/>
    </xf>
    <xf numFmtId="0" fontId="0" fillId="8" borderId="0" xfId="0" applyFill="1" applyProtection="1"/>
    <xf numFmtId="0" fontId="0" fillId="8" borderId="0" xfId="0" applyFill="1" applyAlignment="1" applyProtection="1">
      <alignment horizontal="center"/>
    </xf>
    <xf numFmtId="0" fontId="9" fillId="8" borderId="0" xfId="0" applyFont="1" applyFill="1" applyBorder="1" applyAlignment="1" applyProtection="1">
      <alignment horizontal="center" vertical="center"/>
    </xf>
    <xf numFmtId="164" fontId="0" fillId="9" borderId="16" xfId="0" applyNumberFormat="1" applyFill="1" applyBorder="1" applyAlignment="1" applyProtection="1">
      <alignment horizontal="center" vertical="center"/>
    </xf>
    <xf numFmtId="164" fontId="0" fillId="9" borderId="14" xfId="0" applyNumberFormat="1" applyFill="1" applyBorder="1" applyAlignment="1" applyProtection="1">
      <alignment horizontal="center" vertical="center"/>
    </xf>
    <xf numFmtId="164" fontId="0" fillId="9" borderId="17" xfId="0" applyNumberFormat="1" applyFill="1" applyBorder="1" applyAlignment="1" applyProtection="1">
      <alignment horizontal="center" vertical="center"/>
    </xf>
    <xf numFmtId="164" fontId="0" fillId="9" borderId="15" xfId="0" applyNumberFormat="1" applyFill="1" applyBorder="1" applyAlignment="1" applyProtection="1">
      <alignment horizontal="center" vertical="center"/>
    </xf>
    <xf numFmtId="164" fontId="0" fillId="0" borderId="18" xfId="0" applyNumberFormat="1" applyFill="1" applyBorder="1" applyAlignment="1" applyProtection="1">
      <alignment horizontal="center" vertical="center"/>
    </xf>
    <xf numFmtId="164" fontId="0" fillId="0" borderId="19" xfId="0" applyNumberFormat="1" applyFill="1" applyBorder="1" applyAlignment="1" applyProtection="1">
      <alignment horizontal="center" vertical="center"/>
    </xf>
    <xf numFmtId="164" fontId="0" fillId="9" borderId="20" xfId="0" applyNumberFormat="1" applyFill="1" applyBorder="1" applyAlignment="1" applyProtection="1">
      <alignment horizontal="center" vertical="center"/>
    </xf>
    <xf numFmtId="164" fontId="0" fillId="9" borderId="21" xfId="0" applyNumberFormat="1" applyFill="1" applyBorder="1" applyAlignment="1" applyProtection="1">
      <alignment horizontal="center" vertical="center"/>
    </xf>
    <xf numFmtId="164" fontId="2" fillId="0" borderId="22" xfId="0" applyNumberFormat="1" applyFont="1" applyFill="1" applyBorder="1" applyAlignment="1" applyProtection="1">
      <alignment horizontal="center" vertical="center"/>
    </xf>
    <xf numFmtId="164" fontId="0" fillId="0" borderId="23" xfId="0" applyNumberFormat="1" applyFill="1" applyBorder="1" applyAlignment="1" applyProtection="1">
      <alignment horizontal="center" vertical="center"/>
    </xf>
    <xf numFmtId="164" fontId="0" fillId="0" borderId="24" xfId="0" applyNumberFormat="1" applyFill="1" applyBorder="1" applyAlignment="1" applyProtection="1">
      <alignment horizontal="center" vertical="center"/>
    </xf>
    <xf numFmtId="164" fontId="0" fillId="0" borderId="27" xfId="0" applyNumberFormat="1" applyFill="1" applyBorder="1" applyAlignment="1" applyProtection="1">
      <alignment horizontal="center" vertical="center"/>
    </xf>
    <xf numFmtId="164" fontId="0" fillId="0" borderId="29" xfId="0" applyNumberFormat="1" applyFill="1" applyBorder="1" applyAlignment="1" applyProtection="1">
      <alignment horizontal="center" vertical="center"/>
    </xf>
    <xf numFmtId="164" fontId="0" fillId="0" borderId="30" xfId="0" applyNumberFormat="1" applyFill="1" applyBorder="1" applyAlignment="1" applyProtection="1">
      <alignment horizontal="center" vertical="center"/>
    </xf>
    <xf numFmtId="164" fontId="0" fillId="10" borderId="25" xfId="0" applyNumberFormat="1" applyFill="1" applyBorder="1" applyAlignment="1" applyProtection="1">
      <alignment horizontal="center" vertical="center"/>
    </xf>
    <xf numFmtId="164" fontId="0" fillId="10" borderId="26" xfId="0" applyNumberFormat="1" applyFill="1" applyBorder="1" applyAlignment="1" applyProtection="1">
      <alignment horizontal="center" vertical="center"/>
    </xf>
    <xf numFmtId="164" fontId="0" fillId="10" borderId="17" xfId="0" applyNumberFormat="1" applyFill="1" applyBorder="1" applyAlignment="1" applyProtection="1">
      <alignment horizontal="center" vertical="center"/>
    </xf>
    <xf numFmtId="164" fontId="0" fillId="10" borderId="28" xfId="0" applyNumberFormat="1" applyFill="1" applyBorder="1" applyAlignment="1" applyProtection="1">
      <alignment horizontal="center" vertical="center"/>
    </xf>
    <xf numFmtId="164" fontId="0" fillId="10" borderId="31" xfId="0" applyNumberFormat="1" applyFill="1" applyBorder="1" applyAlignment="1" applyProtection="1">
      <alignment horizontal="center" vertical="center"/>
    </xf>
    <xf numFmtId="164" fontId="0" fillId="10" borderId="32" xfId="0" applyNumberFormat="1" applyFill="1" applyBorder="1" applyAlignment="1" applyProtection="1">
      <alignment horizontal="center" vertical="center"/>
    </xf>
    <xf numFmtId="165" fontId="0" fillId="0" borderId="2" xfId="0" applyNumberFormat="1" applyFill="1" applyBorder="1" applyAlignment="1" applyProtection="1">
      <alignment horizontal="center"/>
    </xf>
    <xf numFmtId="164" fontId="0" fillId="0" borderId="2" xfId="0" applyNumberFormat="1" applyFill="1" applyBorder="1" applyAlignment="1" applyProtection="1">
      <alignment horizontal="center"/>
    </xf>
    <xf numFmtId="165" fontId="0" fillId="4" borderId="5" xfId="0" applyNumberFormat="1" applyFill="1" applyBorder="1" applyAlignment="1" applyProtection="1">
      <alignment horizontal="center"/>
    </xf>
    <xf numFmtId="164" fontId="0" fillId="4" borderId="5" xfId="0" applyNumberFormat="1" applyFill="1" applyBorder="1" applyAlignment="1" applyProtection="1">
      <alignment horizont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0" fillId="2" borderId="33" xfId="0" applyFill="1" applyBorder="1" applyAlignment="1" applyProtection="1">
      <alignment horizontal="center" vertical="center" wrapText="1"/>
    </xf>
    <xf numFmtId="0" fontId="0" fillId="4" borderId="33" xfId="0" applyFill="1" applyBorder="1" applyAlignment="1" applyProtection="1">
      <alignment horizontal="center" vertical="center" wrapText="1"/>
    </xf>
    <xf numFmtId="0" fontId="0" fillId="2" borderId="35" xfId="0" applyFill="1" applyBorder="1" applyAlignment="1" applyProtection="1">
      <alignment horizontal="center" vertical="center" wrapText="1"/>
    </xf>
    <xf numFmtId="0" fontId="0" fillId="4" borderId="34" xfId="0" applyFill="1" applyBorder="1" applyAlignment="1" applyProtection="1">
      <alignment horizontal="center" vertical="center" wrapText="1"/>
    </xf>
    <xf numFmtId="0" fontId="0" fillId="4" borderId="35" xfId="0" applyFill="1" applyBorder="1" applyAlignment="1" applyProtection="1">
      <alignment horizontal="center" vertical="center" wrapText="1"/>
    </xf>
    <xf numFmtId="0" fontId="0" fillId="2" borderId="34" xfId="0" applyFill="1" applyBorder="1" applyAlignment="1" applyProtection="1">
      <alignment horizontal="center" vertical="center" wrapText="1"/>
    </xf>
    <xf numFmtId="0" fontId="0" fillId="4" borderId="8" xfId="0" applyFill="1" applyBorder="1" applyAlignment="1" applyProtection="1">
      <alignment horizontal="center" vertical="center" wrapText="1"/>
    </xf>
    <xf numFmtId="0" fontId="0" fillId="4" borderId="36" xfId="0" applyFill="1" applyBorder="1" applyAlignment="1" applyProtection="1">
      <alignment horizontal="center" vertical="center" wrapText="1"/>
    </xf>
    <xf numFmtId="0" fontId="0" fillId="3" borderId="33" xfId="0" applyFill="1" applyBorder="1" applyAlignment="1" applyProtection="1">
      <alignment horizontal="center" vertical="center" wrapText="1"/>
    </xf>
    <xf numFmtId="0" fontId="0" fillId="3" borderId="35" xfId="0" applyFill="1" applyBorder="1" applyAlignment="1" applyProtection="1">
      <alignment horizontal="center" vertical="center" wrapText="1"/>
    </xf>
    <xf numFmtId="0" fontId="0" fillId="3" borderId="34" xfId="0" applyFill="1" applyBorder="1" applyAlignment="1" applyProtection="1">
      <alignment horizontal="center" vertical="center" wrapText="1"/>
    </xf>
    <xf numFmtId="0" fontId="2" fillId="3" borderId="33" xfId="0" applyFont="1" applyFill="1" applyBorder="1" applyAlignment="1" applyProtection="1">
      <alignment horizontal="center" vertical="center" wrapText="1"/>
    </xf>
    <xf numFmtId="0" fontId="2" fillId="3" borderId="35" xfId="0" applyFont="1" applyFill="1" applyBorder="1" applyAlignment="1" applyProtection="1">
      <alignment horizontal="center" vertical="center" wrapText="1"/>
    </xf>
    <xf numFmtId="0" fontId="0" fillId="4" borderId="38" xfId="0" applyFill="1" applyBorder="1" applyAlignment="1" applyProtection="1">
      <alignment horizontal="center" vertical="center" wrapText="1"/>
    </xf>
    <xf numFmtId="0" fontId="0" fillId="4" borderId="39" xfId="0" applyFill="1" applyBorder="1" applyAlignment="1" applyProtection="1">
      <alignment horizontal="center" vertical="center" wrapText="1"/>
    </xf>
    <xf numFmtId="165" fontId="0" fillId="0" borderId="37" xfId="0" applyNumberFormat="1" applyFill="1" applyBorder="1" applyAlignment="1" applyProtection="1">
      <alignment horizontal="center"/>
    </xf>
    <xf numFmtId="164" fontId="0" fillId="0" borderId="37" xfId="0" applyNumberFormat="1" applyFill="1" applyBorder="1" applyAlignment="1" applyProtection="1">
      <alignment horizontal="center"/>
    </xf>
    <xf numFmtId="0" fontId="0" fillId="2" borderId="38" xfId="0" applyFill="1" applyBorder="1" applyAlignment="1" applyProtection="1">
      <alignment horizontal="center" vertical="center" wrapText="1"/>
    </xf>
    <xf numFmtId="0" fontId="0" fillId="2" borderId="39" xfId="0" applyFill="1" applyBorder="1" applyAlignment="1" applyProtection="1">
      <alignment horizontal="center" vertical="center" wrapText="1"/>
    </xf>
    <xf numFmtId="0" fontId="0" fillId="3" borderId="38" xfId="0" applyFill="1" applyBorder="1" applyAlignment="1" applyProtection="1">
      <alignment horizontal="center" vertical="center" wrapText="1"/>
    </xf>
    <xf numFmtId="0" fontId="0" fillId="3" borderId="39" xfId="0" applyFill="1" applyBorder="1" applyAlignment="1" applyProtection="1">
      <alignment horizontal="center" vertical="center" wrapText="1"/>
    </xf>
    <xf numFmtId="0" fontId="0" fillId="3" borderId="40" xfId="0" applyFill="1" applyBorder="1" applyAlignment="1" applyProtection="1">
      <alignment horizontal="center" vertical="center" wrapText="1"/>
    </xf>
    <xf numFmtId="165" fontId="0" fillId="4" borderId="37" xfId="0" applyNumberFormat="1" applyFill="1" applyBorder="1" applyAlignment="1" applyProtection="1">
      <alignment horizontal="center"/>
    </xf>
    <xf numFmtId="164" fontId="0" fillId="4" borderId="37" xfId="0" applyNumberFormat="1" applyFill="1" applyBorder="1" applyAlignment="1" applyProtection="1">
      <alignment horizontal="center"/>
    </xf>
  </cellXfs>
  <cellStyles count="1">
    <cellStyle name="Normal" xfId="0" builtinId="0"/>
  </cellStyles>
  <dxfs count="332"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0" tint="-0.34998626667073579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 patternType="lightGray">
          <fgColor theme="3" tint="0.39994506668294322"/>
        </patternFill>
      </fill>
    </dxf>
    <dxf>
      <fill>
        <patternFill>
          <bgColor theme="6" tint="0.59996337778862885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theme="6" tint="0.59996337778862885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theme="6" tint="0.59996337778862885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theme="6" tint="0.59996337778862885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theme="6" tint="0.59996337778862885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theme="6" tint="0.59996337778862885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theme="6" tint="0.59996337778862885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theme="6" tint="0.59996337778862885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theme="6" tint="0.59996337778862885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theme="6" tint="0.59996337778862885"/>
        </patternFill>
      </fill>
    </dxf>
    <dxf>
      <fill>
        <patternFill patternType="lightGray"/>
      </fill>
    </dxf>
    <dxf>
      <fill>
        <patternFill patternType="lightGray"/>
      </fill>
    </dxf>
    <dxf>
      <font>
        <color theme="0"/>
      </font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>
          <bgColor theme="6" tint="0.59996337778862885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theme="6" tint="0.59996337778862885"/>
        </patternFill>
      </fill>
    </dxf>
    <dxf>
      <fill>
        <patternFill patternType="lightGray"/>
      </fill>
    </dxf>
    <dxf>
      <fill>
        <patternFill patternType="lightGray"/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7F7F7"/>
      <rgbColor rgb="000000CD"/>
      <rgbColor rgb="0098FB98"/>
      <rgbColor rgb="0088BBFF"/>
      <rgbColor rgb="00E8E8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99FF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24396</xdr:rowOff>
    </xdr:from>
    <xdr:ext cx="514350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DE6E433-6E34-4082-BD38-061262C2E1D6}"/>
            </a:ext>
          </a:extLst>
        </xdr:cNvPr>
        <xdr:cNvSpPr/>
      </xdr:nvSpPr>
      <xdr:spPr>
        <a:xfrm>
          <a:off x="1409700" y="24396"/>
          <a:ext cx="51435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JANVIER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24396</xdr:rowOff>
    </xdr:from>
    <xdr:ext cx="514350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BFA9646-423F-499E-B835-D0E58EFD036B}"/>
            </a:ext>
          </a:extLst>
        </xdr:cNvPr>
        <xdr:cNvSpPr/>
      </xdr:nvSpPr>
      <xdr:spPr>
        <a:xfrm>
          <a:off x="1409700" y="24396"/>
          <a:ext cx="51435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FEVRIER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24396</xdr:rowOff>
    </xdr:from>
    <xdr:ext cx="514350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F1EF75C-DD8F-4B60-8F15-A1241B7FCDF3}"/>
            </a:ext>
          </a:extLst>
        </xdr:cNvPr>
        <xdr:cNvSpPr/>
      </xdr:nvSpPr>
      <xdr:spPr>
        <a:xfrm>
          <a:off x="1409700" y="24396"/>
          <a:ext cx="51435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MARS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24396</xdr:rowOff>
    </xdr:from>
    <xdr:ext cx="514350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9860977-45FC-4F7C-89B8-7CA6613D4B77}"/>
            </a:ext>
          </a:extLst>
        </xdr:cNvPr>
        <xdr:cNvSpPr/>
      </xdr:nvSpPr>
      <xdr:spPr>
        <a:xfrm>
          <a:off x="1409700" y="24396"/>
          <a:ext cx="51435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AVRIL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24396</xdr:rowOff>
    </xdr:from>
    <xdr:ext cx="514350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D67C455-CC93-476B-AFF2-01340124BAB8}"/>
            </a:ext>
          </a:extLst>
        </xdr:cNvPr>
        <xdr:cNvSpPr/>
      </xdr:nvSpPr>
      <xdr:spPr>
        <a:xfrm>
          <a:off x="1409700" y="24396"/>
          <a:ext cx="51435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MAI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24396</xdr:rowOff>
    </xdr:from>
    <xdr:ext cx="514350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7A9AB61-0B61-45E5-AB9A-709BE7C44503}"/>
            </a:ext>
          </a:extLst>
        </xdr:cNvPr>
        <xdr:cNvSpPr/>
      </xdr:nvSpPr>
      <xdr:spPr>
        <a:xfrm>
          <a:off x="1409700" y="24396"/>
          <a:ext cx="51435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JUIN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24396</xdr:rowOff>
    </xdr:from>
    <xdr:ext cx="514350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113A3C8-8D6E-4D61-84C1-AE4E5D3D356D}"/>
            </a:ext>
          </a:extLst>
        </xdr:cNvPr>
        <xdr:cNvSpPr/>
      </xdr:nvSpPr>
      <xdr:spPr>
        <a:xfrm>
          <a:off x="1409700" y="24396"/>
          <a:ext cx="51435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JUILLET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24396</xdr:rowOff>
    </xdr:from>
    <xdr:ext cx="514350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79DFA12-89A9-4D19-BCC5-1813BC33C24C}"/>
            </a:ext>
          </a:extLst>
        </xdr:cNvPr>
        <xdr:cNvSpPr/>
      </xdr:nvSpPr>
      <xdr:spPr>
        <a:xfrm>
          <a:off x="1409700" y="24396"/>
          <a:ext cx="51435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AOUT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24396</xdr:rowOff>
    </xdr:from>
    <xdr:ext cx="514350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A5D9910-9F35-406E-9574-FE1AA757B90A}"/>
            </a:ext>
          </a:extLst>
        </xdr:cNvPr>
        <xdr:cNvSpPr/>
      </xdr:nvSpPr>
      <xdr:spPr>
        <a:xfrm>
          <a:off x="1409700" y="24396"/>
          <a:ext cx="51435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SEPTEMBRE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24396</xdr:rowOff>
    </xdr:from>
    <xdr:ext cx="514350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4BB9176-E611-4696-A85D-5534015C6A94}"/>
            </a:ext>
          </a:extLst>
        </xdr:cNvPr>
        <xdr:cNvSpPr/>
      </xdr:nvSpPr>
      <xdr:spPr>
        <a:xfrm>
          <a:off x="1409700" y="24396"/>
          <a:ext cx="51435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OCTOBRE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24396</xdr:rowOff>
    </xdr:from>
    <xdr:ext cx="514350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505E037-D8A9-42B2-AAA9-286BB11099FD}"/>
            </a:ext>
          </a:extLst>
        </xdr:cNvPr>
        <xdr:cNvSpPr/>
      </xdr:nvSpPr>
      <xdr:spPr>
        <a:xfrm>
          <a:off x="1409700" y="24396"/>
          <a:ext cx="51435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NOVEMBRE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24396</xdr:rowOff>
    </xdr:from>
    <xdr:ext cx="514350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3FC8197-7BDA-4E59-BEDF-A7485C3C2070}"/>
            </a:ext>
          </a:extLst>
        </xdr:cNvPr>
        <xdr:cNvSpPr/>
      </xdr:nvSpPr>
      <xdr:spPr>
        <a:xfrm>
          <a:off x="1409700" y="24396"/>
          <a:ext cx="514350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DECEMBRE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23</xdr:row>
      <xdr:rowOff>0</xdr:rowOff>
    </xdr:from>
    <xdr:ext cx="2466975" cy="36195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C228A8C-2BF9-4F78-B157-334BBE547491}"/>
            </a:ext>
          </a:extLst>
        </xdr:cNvPr>
        <xdr:cNvSpPr/>
      </xdr:nvSpPr>
      <xdr:spPr>
        <a:xfrm>
          <a:off x="381000" y="2105025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FEVRIER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2466975" cy="361950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16C2B7B0-876C-4113-B9E8-95E5EE724736}"/>
            </a:ext>
          </a:extLst>
        </xdr:cNvPr>
        <xdr:cNvSpPr/>
      </xdr:nvSpPr>
      <xdr:spPr>
        <a:xfrm>
          <a:off x="381000" y="1905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JANVIER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16</xdr:col>
      <xdr:colOff>0</xdr:colOff>
      <xdr:row>4</xdr:row>
      <xdr:rowOff>0</xdr:rowOff>
    </xdr:from>
    <xdr:ext cx="2466975" cy="361950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22727F9D-99E4-4353-9B98-9EFE54B1FA3A}"/>
            </a:ext>
          </a:extLst>
        </xdr:cNvPr>
        <xdr:cNvSpPr/>
      </xdr:nvSpPr>
      <xdr:spPr>
        <a:xfrm>
          <a:off x="3162300" y="1905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AVRIL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31</xdr:col>
      <xdr:colOff>0</xdr:colOff>
      <xdr:row>4</xdr:row>
      <xdr:rowOff>0</xdr:rowOff>
    </xdr:from>
    <xdr:ext cx="2466975" cy="361950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EA912B30-402C-41DE-98BE-98E16E8E1668}"/>
            </a:ext>
          </a:extLst>
        </xdr:cNvPr>
        <xdr:cNvSpPr/>
      </xdr:nvSpPr>
      <xdr:spPr>
        <a:xfrm>
          <a:off x="5943600" y="1905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JUILLET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46</xdr:col>
      <xdr:colOff>0</xdr:colOff>
      <xdr:row>4</xdr:row>
      <xdr:rowOff>0</xdr:rowOff>
    </xdr:from>
    <xdr:ext cx="2466975" cy="361950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554C324-D990-4AD6-850D-D2787CC1672E}"/>
            </a:ext>
          </a:extLst>
        </xdr:cNvPr>
        <xdr:cNvSpPr/>
      </xdr:nvSpPr>
      <xdr:spPr>
        <a:xfrm>
          <a:off x="8724900" y="1905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OCTOBRE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16</xdr:col>
      <xdr:colOff>0</xdr:colOff>
      <xdr:row>23</xdr:row>
      <xdr:rowOff>0</xdr:rowOff>
    </xdr:from>
    <xdr:ext cx="2466975" cy="361950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F94C165C-2B69-420B-9F5F-3FD8319667B0}"/>
            </a:ext>
          </a:extLst>
        </xdr:cNvPr>
        <xdr:cNvSpPr/>
      </xdr:nvSpPr>
      <xdr:spPr>
        <a:xfrm>
          <a:off x="3162300" y="2105025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MAI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31</xdr:col>
      <xdr:colOff>0</xdr:colOff>
      <xdr:row>23</xdr:row>
      <xdr:rowOff>0</xdr:rowOff>
    </xdr:from>
    <xdr:ext cx="2466975" cy="361950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FE15C21-07BA-4FA9-A324-425190F1BADB}"/>
            </a:ext>
          </a:extLst>
        </xdr:cNvPr>
        <xdr:cNvSpPr/>
      </xdr:nvSpPr>
      <xdr:spPr>
        <a:xfrm>
          <a:off x="5943600" y="2105025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AOUT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46</xdr:col>
      <xdr:colOff>0</xdr:colOff>
      <xdr:row>23</xdr:row>
      <xdr:rowOff>0</xdr:rowOff>
    </xdr:from>
    <xdr:ext cx="2466975" cy="361950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CEA1ADF9-1AC5-4A27-8384-D77B8D2F3CD5}"/>
            </a:ext>
          </a:extLst>
        </xdr:cNvPr>
        <xdr:cNvSpPr/>
      </xdr:nvSpPr>
      <xdr:spPr>
        <a:xfrm>
          <a:off x="8724900" y="2105025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NOVEMBRE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1</xdr:col>
      <xdr:colOff>0</xdr:colOff>
      <xdr:row>42</xdr:row>
      <xdr:rowOff>0</xdr:rowOff>
    </xdr:from>
    <xdr:ext cx="2466975" cy="361950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B1BAD6C2-400A-4146-94D2-DF90814DFE31}"/>
            </a:ext>
          </a:extLst>
        </xdr:cNvPr>
        <xdr:cNvSpPr/>
      </xdr:nvSpPr>
      <xdr:spPr>
        <a:xfrm>
          <a:off x="381000" y="401955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MARS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16</xdr:col>
      <xdr:colOff>0</xdr:colOff>
      <xdr:row>42</xdr:row>
      <xdr:rowOff>0</xdr:rowOff>
    </xdr:from>
    <xdr:ext cx="2466975" cy="361950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CF753A8E-585D-47CB-A6B4-6FC381CB0E6B}"/>
            </a:ext>
          </a:extLst>
        </xdr:cNvPr>
        <xdr:cNvSpPr/>
      </xdr:nvSpPr>
      <xdr:spPr>
        <a:xfrm>
          <a:off x="3162300" y="401955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JUIN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31</xdr:col>
      <xdr:colOff>0</xdr:colOff>
      <xdr:row>42</xdr:row>
      <xdr:rowOff>0</xdr:rowOff>
    </xdr:from>
    <xdr:ext cx="2466975" cy="361950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A3BCE63A-EC81-49A9-BEF6-886C3CDDA3F4}"/>
            </a:ext>
          </a:extLst>
        </xdr:cNvPr>
        <xdr:cNvSpPr/>
      </xdr:nvSpPr>
      <xdr:spPr>
        <a:xfrm>
          <a:off x="5943600" y="401955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SEPTEMBRE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46</xdr:col>
      <xdr:colOff>0</xdr:colOff>
      <xdr:row>42</xdr:row>
      <xdr:rowOff>0</xdr:rowOff>
    </xdr:from>
    <xdr:ext cx="2466975" cy="361950"/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B199E61E-661F-4F0D-A134-EC5497E57609}"/>
            </a:ext>
          </a:extLst>
        </xdr:cNvPr>
        <xdr:cNvSpPr/>
      </xdr:nvSpPr>
      <xdr:spPr>
        <a:xfrm>
          <a:off x="8724900" y="401955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DECEMBRE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16</xdr:col>
      <xdr:colOff>0</xdr:colOff>
      <xdr:row>4</xdr:row>
      <xdr:rowOff>0</xdr:rowOff>
    </xdr:from>
    <xdr:ext cx="2466975" cy="361950"/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8AB94148-338F-46E0-A8D3-F1F0F2292BF8}"/>
            </a:ext>
          </a:extLst>
        </xdr:cNvPr>
        <xdr:cNvSpPr/>
      </xdr:nvSpPr>
      <xdr:spPr>
        <a:xfrm>
          <a:off x="381000" y="3810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FEVRIER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31</xdr:col>
      <xdr:colOff>0</xdr:colOff>
      <xdr:row>4</xdr:row>
      <xdr:rowOff>0</xdr:rowOff>
    </xdr:from>
    <xdr:ext cx="2466975" cy="361950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A67E066D-11F5-472D-BD7B-4C297891D38E}"/>
            </a:ext>
          </a:extLst>
        </xdr:cNvPr>
        <xdr:cNvSpPr/>
      </xdr:nvSpPr>
      <xdr:spPr>
        <a:xfrm>
          <a:off x="381000" y="3810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MARS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46</xdr:col>
      <xdr:colOff>0</xdr:colOff>
      <xdr:row>4</xdr:row>
      <xdr:rowOff>0</xdr:rowOff>
    </xdr:from>
    <xdr:ext cx="2466975" cy="361950"/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1946ACC9-5479-4ECE-95ED-A1A8DE58D3BB}"/>
            </a:ext>
          </a:extLst>
        </xdr:cNvPr>
        <xdr:cNvSpPr/>
      </xdr:nvSpPr>
      <xdr:spPr>
        <a:xfrm>
          <a:off x="381000" y="3810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AVRIL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1</xdr:col>
      <xdr:colOff>0</xdr:colOff>
      <xdr:row>23</xdr:row>
      <xdr:rowOff>0</xdr:rowOff>
    </xdr:from>
    <xdr:ext cx="2466975" cy="361950"/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8E3E826C-1FC0-4BBF-A759-4E2D30AE4DDF}"/>
            </a:ext>
          </a:extLst>
        </xdr:cNvPr>
        <xdr:cNvSpPr/>
      </xdr:nvSpPr>
      <xdr:spPr>
        <a:xfrm>
          <a:off x="381000" y="3810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MAI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16</xdr:col>
      <xdr:colOff>0</xdr:colOff>
      <xdr:row>23</xdr:row>
      <xdr:rowOff>0</xdr:rowOff>
    </xdr:from>
    <xdr:ext cx="2466975" cy="361950"/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1BEE50B3-CDD8-4BC1-B994-62F98F2705C2}"/>
            </a:ext>
          </a:extLst>
        </xdr:cNvPr>
        <xdr:cNvSpPr/>
      </xdr:nvSpPr>
      <xdr:spPr>
        <a:xfrm>
          <a:off x="381000" y="3810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JUIN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31</xdr:col>
      <xdr:colOff>0</xdr:colOff>
      <xdr:row>23</xdr:row>
      <xdr:rowOff>0</xdr:rowOff>
    </xdr:from>
    <xdr:ext cx="2466975" cy="361950"/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F98D8434-AAD7-4C6E-BD33-2CDD21F8148B}"/>
            </a:ext>
          </a:extLst>
        </xdr:cNvPr>
        <xdr:cNvSpPr/>
      </xdr:nvSpPr>
      <xdr:spPr>
        <a:xfrm>
          <a:off x="381000" y="3810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JUILLET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46</xdr:col>
      <xdr:colOff>0</xdr:colOff>
      <xdr:row>23</xdr:row>
      <xdr:rowOff>0</xdr:rowOff>
    </xdr:from>
    <xdr:ext cx="2466975" cy="361950"/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5EC1251C-2CAF-4ADA-B00E-631C33986131}"/>
            </a:ext>
          </a:extLst>
        </xdr:cNvPr>
        <xdr:cNvSpPr/>
      </xdr:nvSpPr>
      <xdr:spPr>
        <a:xfrm>
          <a:off x="381000" y="3810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AOUT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1</xdr:col>
      <xdr:colOff>0</xdr:colOff>
      <xdr:row>42</xdr:row>
      <xdr:rowOff>0</xdr:rowOff>
    </xdr:from>
    <xdr:ext cx="2466975" cy="361950"/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23CD9032-2B20-4415-A8EF-70C5DD5DED6B}"/>
            </a:ext>
          </a:extLst>
        </xdr:cNvPr>
        <xdr:cNvSpPr/>
      </xdr:nvSpPr>
      <xdr:spPr>
        <a:xfrm>
          <a:off x="381000" y="3810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SETEMBRE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16</xdr:col>
      <xdr:colOff>0</xdr:colOff>
      <xdr:row>42</xdr:row>
      <xdr:rowOff>0</xdr:rowOff>
    </xdr:from>
    <xdr:ext cx="2466975" cy="361950"/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DB3ECFF2-E3F7-4871-87FD-513CD79D279E}"/>
            </a:ext>
          </a:extLst>
        </xdr:cNvPr>
        <xdr:cNvSpPr/>
      </xdr:nvSpPr>
      <xdr:spPr>
        <a:xfrm>
          <a:off x="381000" y="3810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OCTOBRE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31</xdr:col>
      <xdr:colOff>0</xdr:colOff>
      <xdr:row>42</xdr:row>
      <xdr:rowOff>0</xdr:rowOff>
    </xdr:from>
    <xdr:ext cx="2466975" cy="361950"/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581C2C9F-5A74-4355-8BF4-53F7AA2BDA1C}"/>
            </a:ext>
          </a:extLst>
        </xdr:cNvPr>
        <xdr:cNvSpPr/>
      </xdr:nvSpPr>
      <xdr:spPr>
        <a:xfrm>
          <a:off x="381000" y="3810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NOVEMBRE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  <xdr:oneCellAnchor>
    <xdr:from>
      <xdr:col>46</xdr:col>
      <xdr:colOff>0</xdr:colOff>
      <xdr:row>42</xdr:row>
      <xdr:rowOff>0</xdr:rowOff>
    </xdr:from>
    <xdr:ext cx="2466975" cy="361950"/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7190E8C2-190C-4CEA-8A04-F81FA65FC0D6}"/>
            </a:ext>
          </a:extLst>
        </xdr:cNvPr>
        <xdr:cNvSpPr/>
      </xdr:nvSpPr>
      <xdr:spPr>
        <a:xfrm>
          <a:off x="381000" y="381000"/>
          <a:ext cx="2466975" cy="361950"/>
        </a:xfrm>
        <a:prstGeom prst="rect">
          <a:avLst/>
        </a:prstGeom>
        <a:solidFill>
          <a:schemeClr val="bg1">
            <a:lumMod val="85000"/>
          </a:schemeClr>
        </a:solidFill>
        <a:ln w="28575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 cap="none" spc="50">
              <a:ln w="0">
                <a:solidFill>
                  <a:schemeClr val="tx2">
                    <a:lumMod val="60000"/>
                    <a:lumOff val="40000"/>
                  </a:schemeClr>
                </a:solidFill>
              </a:ln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DECEMBRE</a:t>
          </a:r>
          <a:endParaRPr lang="fr-FR" sz="5400" b="1" cap="none" spc="50">
            <a:ln w="0">
              <a:solidFill>
                <a:schemeClr val="tx2">
                  <a:lumMod val="60000"/>
                  <a:lumOff val="40000"/>
                </a:schemeClr>
              </a:solidFill>
            </a:ln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F13"/>
  <sheetViews>
    <sheetView showGridLines="0" showRuler="0" zoomScale="60" zoomScaleNormal="60" workbookViewId="0">
      <selection activeCell="L13" sqref="L13"/>
    </sheetView>
  </sheetViews>
  <sheetFormatPr baseColWidth="10" defaultColWidth="8.85546875" defaultRowHeight="15" x14ac:dyDescent="0.25"/>
  <cols>
    <col min="1" max="1" width="21.140625" customWidth="1"/>
    <col min="2" max="32" width="7.7109375" customWidth="1"/>
  </cols>
  <sheetData>
    <row r="1" spans="1:32" ht="75.75" customHeight="1" x14ac:dyDescent="0.25">
      <c r="A1" s="12">
        <v>2020</v>
      </c>
    </row>
    <row r="2" spans="1:32" x14ac:dyDescent="0.25">
      <c r="A2" s="17" t="s">
        <v>31</v>
      </c>
      <c r="B2" s="4" t="str">
        <f>CHOOSE(WEEKDAY(B$3,2),"L","M","M","J","V","S","D")</f>
        <v>M</v>
      </c>
      <c r="C2" s="3" t="str">
        <f t="shared" ref="C2:AF2" si="0">CHOOSE(WEEKDAY(C$3,2),"L","M","M","J","V","S","D")</f>
        <v>J</v>
      </c>
      <c r="D2" s="5" t="str">
        <f t="shared" si="0"/>
        <v>V</v>
      </c>
      <c r="E2" s="5" t="str">
        <f t="shared" si="0"/>
        <v>S</v>
      </c>
      <c r="F2" s="3" t="str">
        <f t="shared" si="0"/>
        <v>D</v>
      </c>
      <c r="G2" s="3" t="str">
        <f t="shared" si="0"/>
        <v>L</v>
      </c>
      <c r="H2" s="3" t="str">
        <f t="shared" si="0"/>
        <v>M</v>
      </c>
      <c r="I2" s="3" t="str">
        <f t="shared" si="0"/>
        <v>M</v>
      </c>
      <c r="J2" s="3" t="str">
        <f t="shared" si="0"/>
        <v>J</v>
      </c>
      <c r="K2" s="5" t="str">
        <f t="shared" si="0"/>
        <v>V</v>
      </c>
      <c r="L2" s="5" t="str">
        <f t="shared" si="0"/>
        <v>S</v>
      </c>
      <c r="M2" s="3" t="str">
        <f t="shared" si="0"/>
        <v>D</v>
      </c>
      <c r="N2" s="3" t="str">
        <f t="shared" si="0"/>
        <v>L</v>
      </c>
      <c r="O2" s="3" t="str">
        <f t="shared" si="0"/>
        <v>M</v>
      </c>
      <c r="P2" s="3" t="str">
        <f t="shared" si="0"/>
        <v>M</v>
      </c>
      <c r="Q2" s="3" t="str">
        <f t="shared" si="0"/>
        <v>J</v>
      </c>
      <c r="R2" s="5" t="str">
        <f t="shared" si="0"/>
        <v>V</v>
      </c>
      <c r="S2" s="5" t="str">
        <f t="shared" si="0"/>
        <v>S</v>
      </c>
      <c r="T2" s="3" t="str">
        <f t="shared" si="0"/>
        <v>D</v>
      </c>
      <c r="U2" s="3" t="str">
        <f t="shared" si="0"/>
        <v>L</v>
      </c>
      <c r="V2" s="3" t="str">
        <f t="shared" si="0"/>
        <v>M</v>
      </c>
      <c r="W2" s="3" t="str">
        <f t="shared" si="0"/>
        <v>M</v>
      </c>
      <c r="X2" s="3" t="str">
        <f t="shared" si="0"/>
        <v>J</v>
      </c>
      <c r="Y2" s="5" t="str">
        <f t="shared" si="0"/>
        <v>V</v>
      </c>
      <c r="Z2" s="5" t="str">
        <f t="shared" si="0"/>
        <v>S</v>
      </c>
      <c r="AA2" s="3" t="str">
        <f t="shared" si="0"/>
        <v>D</v>
      </c>
      <c r="AB2" s="3" t="str">
        <f t="shared" si="0"/>
        <v>L</v>
      </c>
      <c r="AC2" s="3" t="str">
        <f t="shared" si="0"/>
        <v>M</v>
      </c>
      <c r="AD2" s="3" t="str">
        <f t="shared" si="0"/>
        <v>M</v>
      </c>
      <c r="AE2" s="61" t="str">
        <f t="shared" si="0"/>
        <v>J</v>
      </c>
      <c r="AF2" s="63" t="str">
        <f t="shared" si="0"/>
        <v>V</v>
      </c>
    </row>
    <row r="3" spans="1:32" x14ac:dyDescent="0.25">
      <c r="A3" s="1"/>
      <c r="B3" s="2">
        <f>DATE($A$1,1,1)</f>
        <v>43831</v>
      </c>
      <c r="C3" s="2">
        <f>DATE($A$1,1,2)</f>
        <v>43832</v>
      </c>
      <c r="D3" s="6">
        <f>DATE($A$1,1,3)</f>
        <v>43833</v>
      </c>
      <c r="E3" s="6">
        <f>DATE($A$1,1,4)</f>
        <v>43834</v>
      </c>
      <c r="F3" s="2">
        <f>DATE($A$1,1,5)</f>
        <v>43835</v>
      </c>
      <c r="G3" s="2">
        <f>DATE($A$1,1,6)</f>
        <v>43836</v>
      </c>
      <c r="H3" s="2">
        <f>DATE($A$1,1,7)</f>
        <v>43837</v>
      </c>
      <c r="I3" s="2">
        <f>DATE($A$1,1,8)</f>
        <v>43838</v>
      </c>
      <c r="J3" s="2">
        <f>DATE($A$1,1,9)</f>
        <v>43839</v>
      </c>
      <c r="K3" s="6">
        <f>DATE($A$1,1,10)</f>
        <v>43840</v>
      </c>
      <c r="L3" s="6">
        <f>DATE($A$1,1,11)</f>
        <v>43841</v>
      </c>
      <c r="M3" s="2">
        <f>DATE($A$1,1,12)</f>
        <v>43842</v>
      </c>
      <c r="N3" s="2">
        <f>DATE($A$1,1,13)</f>
        <v>43843</v>
      </c>
      <c r="O3" s="2">
        <f>DATE($A$1,1,14)</f>
        <v>43844</v>
      </c>
      <c r="P3" s="2">
        <f>DATE($A$1,1,15)</f>
        <v>43845</v>
      </c>
      <c r="Q3" s="2">
        <f>DATE($A$1,1,16)</f>
        <v>43846</v>
      </c>
      <c r="R3" s="6">
        <f>DATE($A$1,1,17)</f>
        <v>43847</v>
      </c>
      <c r="S3" s="6">
        <f>DATE($A$1,1,18)</f>
        <v>43848</v>
      </c>
      <c r="T3" s="2">
        <f>DATE($A$1,1,19)</f>
        <v>43849</v>
      </c>
      <c r="U3" s="2">
        <f>DATE($A$1,1,20)</f>
        <v>43850</v>
      </c>
      <c r="V3" s="2">
        <f>DATE($A$1,1,21)</f>
        <v>43851</v>
      </c>
      <c r="W3" s="2">
        <f>DATE($A$1,1,22)</f>
        <v>43852</v>
      </c>
      <c r="X3" s="2">
        <f>DATE($A$1,1,23)</f>
        <v>43853</v>
      </c>
      <c r="Y3" s="6">
        <f>DATE($A$1,1,24)</f>
        <v>43854</v>
      </c>
      <c r="Z3" s="6">
        <f>DATE($A$1,1,25)</f>
        <v>43855</v>
      </c>
      <c r="AA3" s="2">
        <f>DATE($A$1,1,26)</f>
        <v>43856</v>
      </c>
      <c r="AB3" s="2">
        <f>DATE($A$1,1,27)</f>
        <v>43857</v>
      </c>
      <c r="AC3" s="2">
        <f>DATE($A$1,1,28)</f>
        <v>43858</v>
      </c>
      <c r="AD3" s="2">
        <f>DATE($A$1,1,29)</f>
        <v>43859</v>
      </c>
      <c r="AE3" s="62">
        <f>DATE($A$1,1,30)</f>
        <v>43860</v>
      </c>
      <c r="AF3" s="64">
        <f>DATE($A$1,1,31)</f>
        <v>43861</v>
      </c>
    </row>
    <row r="4" spans="1:32" ht="60" customHeight="1" thickBot="1" x14ac:dyDescent="0.3">
      <c r="A4" s="65" t="s">
        <v>1</v>
      </c>
      <c r="B4" s="77"/>
      <c r="C4" s="77">
        <v>4</v>
      </c>
      <c r="D4" s="78"/>
      <c r="E4" s="79"/>
      <c r="F4" s="77"/>
      <c r="G4" s="77"/>
      <c r="H4" s="77"/>
      <c r="I4" s="77"/>
      <c r="J4" s="77"/>
      <c r="K4" s="78"/>
      <c r="L4" s="79"/>
      <c r="M4" s="77"/>
      <c r="N4" s="79"/>
      <c r="O4" s="77"/>
      <c r="P4" s="77"/>
      <c r="Q4" s="77"/>
      <c r="R4" s="79"/>
      <c r="S4" s="79"/>
      <c r="T4" s="80"/>
      <c r="U4" s="77"/>
      <c r="V4" s="77"/>
      <c r="W4" s="77"/>
      <c r="X4" s="77"/>
      <c r="Y4" s="79"/>
      <c r="Z4" s="79"/>
      <c r="AA4" s="77"/>
      <c r="AB4" s="77"/>
      <c r="AC4" s="77"/>
      <c r="AD4" s="77"/>
      <c r="AE4" s="77"/>
      <c r="AF4" s="82"/>
    </row>
    <row r="5" spans="1:32" ht="60" customHeight="1" x14ac:dyDescent="0.25">
      <c r="A5" s="66"/>
      <c r="B5" s="75"/>
      <c r="C5" s="75"/>
      <c r="D5" s="76"/>
      <c r="E5" s="76"/>
      <c r="F5" s="75"/>
      <c r="G5" s="75"/>
      <c r="H5" s="75"/>
      <c r="I5" s="75"/>
      <c r="J5" s="75"/>
      <c r="K5" s="76"/>
      <c r="L5" s="76"/>
      <c r="M5" s="75"/>
      <c r="N5" s="76"/>
      <c r="O5" s="75"/>
      <c r="P5" s="75"/>
      <c r="Q5" s="75"/>
      <c r="R5" s="76"/>
      <c r="S5" s="76"/>
      <c r="T5" s="75"/>
      <c r="U5" s="75"/>
      <c r="V5" s="75"/>
      <c r="W5" s="75"/>
      <c r="X5" s="75"/>
      <c r="Y5" s="76"/>
      <c r="Z5" s="76"/>
      <c r="AA5" s="75"/>
      <c r="AB5" s="75"/>
      <c r="AC5" s="75"/>
      <c r="AD5" s="75"/>
      <c r="AE5" s="75"/>
      <c r="AF5" s="81"/>
    </row>
    <row r="6" spans="1:32" ht="60" customHeight="1" thickBot="1" x14ac:dyDescent="0.3">
      <c r="A6" s="65" t="s">
        <v>2</v>
      </c>
      <c r="B6" s="84"/>
      <c r="C6" s="84"/>
      <c r="D6" s="79"/>
      <c r="E6" s="79"/>
      <c r="F6" s="84"/>
      <c r="G6" s="84"/>
      <c r="H6" s="84"/>
      <c r="I6" s="84"/>
      <c r="J6" s="84"/>
      <c r="K6" s="79"/>
      <c r="L6" s="79"/>
      <c r="M6" s="84"/>
      <c r="N6" s="78"/>
      <c r="O6" s="84"/>
      <c r="P6" s="84"/>
      <c r="Q6" s="84"/>
      <c r="R6" s="79"/>
      <c r="S6" s="79"/>
      <c r="T6" s="85"/>
      <c r="U6" s="84"/>
      <c r="V6" s="84"/>
      <c r="W6" s="84"/>
      <c r="X6" s="84"/>
      <c r="Y6" s="79"/>
      <c r="Z6" s="79"/>
      <c r="AA6" s="84"/>
      <c r="AB6" s="84"/>
      <c r="AC6" s="84"/>
      <c r="AD6" s="84"/>
      <c r="AE6" s="84"/>
      <c r="AF6" s="82"/>
    </row>
    <row r="7" spans="1:32" ht="60" customHeight="1" x14ac:dyDescent="0.25">
      <c r="A7" s="66"/>
      <c r="B7" s="83"/>
      <c r="C7" s="83"/>
      <c r="D7" s="76"/>
      <c r="E7" s="76"/>
      <c r="F7" s="83"/>
      <c r="G7" s="83"/>
      <c r="H7" s="83"/>
      <c r="I7" s="83"/>
      <c r="J7" s="83"/>
      <c r="K7" s="76"/>
      <c r="L7" s="76"/>
      <c r="M7" s="83"/>
      <c r="N7" s="76"/>
      <c r="O7" s="83"/>
      <c r="P7" s="83"/>
      <c r="Q7" s="83"/>
      <c r="R7" s="76"/>
      <c r="S7" s="76"/>
      <c r="T7" s="83"/>
      <c r="U7" s="83"/>
      <c r="V7" s="83"/>
      <c r="W7" s="83"/>
      <c r="X7" s="83"/>
      <c r="Y7" s="76"/>
      <c r="Z7" s="76"/>
      <c r="AA7" s="83"/>
      <c r="AB7" s="83"/>
      <c r="AC7" s="83"/>
      <c r="AD7" s="83"/>
      <c r="AE7" s="83"/>
      <c r="AF7" s="81"/>
    </row>
    <row r="8" spans="1:32" ht="60" customHeight="1" thickBot="1" x14ac:dyDescent="0.3">
      <c r="A8" s="65" t="s">
        <v>4</v>
      </c>
      <c r="B8" s="77"/>
      <c r="C8" s="77"/>
      <c r="D8" s="79"/>
      <c r="E8" s="79"/>
      <c r="F8" s="77"/>
      <c r="G8" s="77"/>
      <c r="H8" s="77"/>
      <c r="I8" s="77"/>
      <c r="J8" s="77"/>
      <c r="K8" s="79"/>
      <c r="L8" s="79"/>
      <c r="M8" s="77"/>
      <c r="N8" s="79"/>
      <c r="O8" s="77"/>
      <c r="P8" s="77"/>
      <c r="Q8" s="77"/>
      <c r="R8" s="79"/>
      <c r="S8" s="79"/>
      <c r="T8" s="77"/>
      <c r="U8" s="77"/>
      <c r="V8" s="77"/>
      <c r="W8" s="77"/>
      <c r="X8" s="77"/>
      <c r="Y8" s="79"/>
      <c r="Z8" s="79"/>
      <c r="AA8" s="77"/>
      <c r="AB8" s="77"/>
      <c r="AC8" s="77"/>
      <c r="AD8" s="77"/>
      <c r="AE8" s="77"/>
      <c r="AF8" s="82"/>
    </row>
    <row r="9" spans="1:32" ht="60" customHeight="1" x14ac:dyDescent="0.25">
      <c r="A9" s="66"/>
      <c r="B9" s="75"/>
      <c r="C9" s="75"/>
      <c r="D9" s="76"/>
      <c r="E9" s="76"/>
      <c r="F9" s="75"/>
      <c r="G9" s="75"/>
      <c r="H9" s="75"/>
      <c r="I9" s="75"/>
      <c r="J9" s="75"/>
      <c r="K9" s="76"/>
      <c r="L9" s="76"/>
      <c r="M9" s="75"/>
      <c r="N9" s="76"/>
      <c r="O9" s="75"/>
      <c r="P9" s="75"/>
      <c r="Q9" s="75"/>
      <c r="R9" s="76"/>
      <c r="S9" s="76"/>
      <c r="T9" s="75"/>
      <c r="U9" s="75"/>
      <c r="V9" s="75"/>
      <c r="W9" s="75"/>
      <c r="X9" s="75"/>
      <c r="Y9" s="76"/>
      <c r="Z9" s="76"/>
      <c r="AA9" s="75"/>
      <c r="AB9" s="75"/>
      <c r="AC9" s="75"/>
      <c r="AD9" s="75"/>
      <c r="AE9" s="75"/>
      <c r="AF9" s="81"/>
    </row>
    <row r="10" spans="1:32" ht="60" customHeight="1" thickBot="1" x14ac:dyDescent="0.3">
      <c r="A10" s="65" t="s">
        <v>0</v>
      </c>
      <c r="B10" s="84"/>
      <c r="C10" s="84"/>
      <c r="D10" s="79"/>
      <c r="E10" s="79"/>
      <c r="F10" s="84"/>
      <c r="G10" s="87"/>
      <c r="H10" s="84"/>
      <c r="I10" s="84"/>
      <c r="J10" s="84"/>
      <c r="K10" s="79"/>
      <c r="L10" s="79"/>
      <c r="M10" s="84"/>
      <c r="N10" s="79"/>
      <c r="O10" s="84"/>
      <c r="P10" s="84"/>
      <c r="Q10" s="84"/>
      <c r="R10" s="79"/>
      <c r="S10" s="79"/>
      <c r="T10" s="85"/>
      <c r="U10" s="84"/>
      <c r="V10" s="84"/>
      <c r="W10" s="84"/>
      <c r="X10" s="84"/>
      <c r="Y10" s="79"/>
      <c r="Z10" s="79"/>
      <c r="AA10" s="84"/>
      <c r="AB10" s="84"/>
      <c r="AC10" s="84"/>
      <c r="AD10" s="84"/>
      <c r="AE10" s="84"/>
      <c r="AF10" s="82"/>
    </row>
    <row r="11" spans="1:32" ht="60" customHeight="1" x14ac:dyDescent="0.25">
      <c r="A11" s="66"/>
      <c r="B11" s="83"/>
      <c r="C11" s="83"/>
      <c r="D11" s="76"/>
      <c r="E11" s="76"/>
      <c r="F11" s="83"/>
      <c r="G11" s="86"/>
      <c r="H11" s="83"/>
      <c r="I11" s="83"/>
      <c r="J11" s="83"/>
      <c r="K11" s="76"/>
      <c r="L11" s="76"/>
      <c r="M11" s="83"/>
      <c r="N11" s="76"/>
      <c r="O11" s="83"/>
      <c r="P11" s="83"/>
      <c r="Q11" s="83"/>
      <c r="R11" s="76"/>
      <c r="S11" s="76"/>
      <c r="T11" s="83"/>
      <c r="U11" s="83"/>
      <c r="V11" s="83"/>
      <c r="W11" s="83"/>
      <c r="X11" s="83"/>
      <c r="Y11" s="76"/>
      <c r="Z11" s="76"/>
      <c r="AA11" s="83"/>
      <c r="AB11" s="83"/>
      <c r="AC11" s="83"/>
      <c r="AD11" s="83"/>
      <c r="AE11" s="83"/>
      <c r="AF11" s="81"/>
    </row>
    <row r="12" spans="1:32" ht="60" customHeight="1" thickBot="1" x14ac:dyDescent="0.3">
      <c r="A12" s="67" t="s">
        <v>3</v>
      </c>
      <c r="B12" s="77"/>
      <c r="C12" s="77"/>
      <c r="D12" s="79"/>
      <c r="E12" s="79"/>
      <c r="F12" s="77"/>
      <c r="G12" s="77"/>
      <c r="H12" s="77"/>
      <c r="I12" s="77"/>
      <c r="J12" s="77"/>
      <c r="K12" s="79"/>
      <c r="L12" s="79"/>
      <c r="M12" s="77"/>
      <c r="N12" s="77"/>
      <c r="O12" s="77"/>
      <c r="P12" s="77"/>
      <c r="Q12" s="77"/>
      <c r="R12" s="78"/>
      <c r="S12" s="79"/>
      <c r="T12" s="77"/>
      <c r="U12" s="77"/>
      <c r="V12" s="77"/>
      <c r="W12" s="77"/>
      <c r="X12" s="77"/>
      <c r="Y12" s="79"/>
      <c r="Z12" s="79"/>
      <c r="AA12" s="77"/>
      <c r="AB12" s="77"/>
      <c r="AC12" s="77"/>
      <c r="AD12" s="77"/>
      <c r="AE12" s="77"/>
      <c r="AF12" s="82"/>
    </row>
    <row r="13" spans="1:32" ht="60" customHeight="1" x14ac:dyDescent="0.25">
      <c r="A13" s="68"/>
      <c r="B13" s="83"/>
      <c r="C13" s="83"/>
      <c r="D13" s="76"/>
      <c r="E13" s="76"/>
      <c r="F13" s="83"/>
      <c r="G13" s="83"/>
      <c r="H13" s="83"/>
      <c r="I13" s="83"/>
      <c r="J13" s="83"/>
      <c r="K13" s="76"/>
      <c r="L13" s="76"/>
      <c r="M13" s="83"/>
      <c r="N13" s="83"/>
      <c r="O13" s="83"/>
      <c r="P13" s="83"/>
      <c r="Q13" s="83"/>
      <c r="R13" s="76"/>
      <c r="S13" s="76"/>
      <c r="T13" s="83"/>
      <c r="U13" s="83"/>
      <c r="V13" s="83"/>
      <c r="W13" s="83"/>
      <c r="X13" s="83"/>
      <c r="Y13" s="76"/>
      <c r="Z13" s="76"/>
      <c r="AA13" s="83"/>
      <c r="AB13" s="83"/>
      <c r="AC13" s="83"/>
      <c r="AD13" s="83"/>
      <c r="AE13" s="83"/>
      <c r="AF13" s="81"/>
    </row>
  </sheetData>
  <sheetProtection formatCells="0" formatColumns="0" formatRows="0" insertColumns="0" insertRows="0" insertHyperlinks="0" deleteColumns="0" deleteRows="0" sort="0" autoFilter="0" pivotTables="0"/>
  <mergeCells count="5">
    <mergeCell ref="A4:A5"/>
    <mergeCell ref="A6:A7"/>
    <mergeCell ref="A8:A9"/>
    <mergeCell ref="A10:A11"/>
    <mergeCell ref="A12:A13"/>
  </mergeCells>
  <conditionalFormatting sqref="B2:AF13">
    <cfRule type="expression" dxfId="331" priority="2" stopIfTrue="1">
      <formula>OR(B$2="S",B$2="D")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76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682B01F3-ADA5-4B64-BE16-42CB0290EB48}">
            <xm:f>NOT(ISNA(VLOOKUP(B$3,BD!$B$3:$B$14,1,0)))</xm:f>
            <x14:dxf>
              <fill>
                <patternFill patternType="lightGray"/>
              </fill>
            </x14:dxf>
          </x14:cfRule>
          <xm:sqref>B2:AF13</xm:sqref>
        </x14:conditionalFormatting>
        <x14:conditionalFormatting xmlns:xm="http://schemas.microsoft.com/office/excel/2006/main">
          <x14:cfRule type="expression" priority="6" stopIfTrue="1" id="{5BD784E3-0632-4DF0-BFEB-5D65844FFFB5}">
            <xm:f>NOT(ISNA(VLOOKUP(B$3,BD!$E$3:$E$33,1,0)))</xm:f>
            <x14:dxf>
              <fill>
                <patternFill>
                  <bgColor theme="6" tint="0.59996337778862885"/>
                </patternFill>
              </fill>
            </x14:dxf>
          </x14:cfRule>
          <xm:sqref>B2:AF2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BD!$A$18:$A$48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D13"/>
  <sheetViews>
    <sheetView showGridLines="0" showRuler="0" zoomScale="60" zoomScaleNormal="60" workbookViewId="0">
      <selection activeCell="A12" sqref="A12:A13"/>
    </sheetView>
  </sheetViews>
  <sheetFormatPr baseColWidth="10" defaultColWidth="8.85546875" defaultRowHeight="15" x14ac:dyDescent="0.25"/>
  <cols>
    <col min="1" max="1" width="21.140625" customWidth="1"/>
    <col min="2" max="30" width="7.7109375" customWidth="1"/>
  </cols>
  <sheetData>
    <row r="1" spans="1:30" ht="75.75" customHeight="1" x14ac:dyDescent="0.25">
      <c r="A1" s="12">
        <f>JANVIER!$A$1</f>
        <v>2020</v>
      </c>
    </row>
    <row r="2" spans="1:30" x14ac:dyDescent="0.25">
      <c r="A2" s="17" t="s">
        <v>31</v>
      </c>
      <c r="B2" s="4" t="str">
        <f>CHOOSE(WEEKDAY(B$3,2),"L","M","M","J","V","S","D")</f>
        <v>S</v>
      </c>
      <c r="C2" s="3" t="str">
        <f t="shared" ref="C2:AD2" si="0">CHOOSE(WEEKDAY(C$3,2),"L","M","M","J","V","S","D")</f>
        <v>D</v>
      </c>
      <c r="D2" s="5" t="str">
        <f t="shared" si="0"/>
        <v>L</v>
      </c>
      <c r="E2" s="5" t="str">
        <f t="shared" si="0"/>
        <v>M</v>
      </c>
      <c r="F2" s="3" t="str">
        <f t="shared" si="0"/>
        <v>M</v>
      </c>
      <c r="G2" s="3" t="str">
        <f t="shared" si="0"/>
        <v>J</v>
      </c>
      <c r="H2" s="3" t="str">
        <f t="shared" si="0"/>
        <v>V</v>
      </c>
      <c r="I2" s="3" t="str">
        <f t="shared" si="0"/>
        <v>S</v>
      </c>
      <c r="J2" s="3" t="str">
        <f t="shared" si="0"/>
        <v>D</v>
      </c>
      <c r="K2" s="5" t="str">
        <f t="shared" si="0"/>
        <v>L</v>
      </c>
      <c r="L2" s="5" t="str">
        <f t="shared" si="0"/>
        <v>M</v>
      </c>
      <c r="M2" s="3" t="str">
        <f t="shared" si="0"/>
        <v>M</v>
      </c>
      <c r="N2" s="3" t="str">
        <f t="shared" si="0"/>
        <v>J</v>
      </c>
      <c r="O2" s="3" t="str">
        <f t="shared" si="0"/>
        <v>V</v>
      </c>
      <c r="P2" s="3" t="str">
        <f t="shared" si="0"/>
        <v>S</v>
      </c>
      <c r="Q2" s="3" t="str">
        <f t="shared" si="0"/>
        <v>D</v>
      </c>
      <c r="R2" s="5" t="str">
        <f t="shared" si="0"/>
        <v>L</v>
      </c>
      <c r="S2" s="5" t="str">
        <f t="shared" si="0"/>
        <v>M</v>
      </c>
      <c r="T2" s="3" t="str">
        <f t="shared" si="0"/>
        <v>M</v>
      </c>
      <c r="U2" s="3" t="str">
        <f t="shared" si="0"/>
        <v>J</v>
      </c>
      <c r="V2" s="3" t="str">
        <f t="shared" si="0"/>
        <v>V</v>
      </c>
      <c r="W2" s="3" t="str">
        <f t="shared" si="0"/>
        <v>S</v>
      </c>
      <c r="X2" s="3" t="str">
        <f t="shared" si="0"/>
        <v>D</v>
      </c>
      <c r="Y2" s="5" t="str">
        <f t="shared" si="0"/>
        <v>L</v>
      </c>
      <c r="Z2" s="5" t="str">
        <f t="shared" si="0"/>
        <v>M</v>
      </c>
      <c r="AA2" s="3" t="str">
        <f t="shared" si="0"/>
        <v>M</v>
      </c>
      <c r="AB2" s="3" t="str">
        <f t="shared" si="0"/>
        <v>J</v>
      </c>
      <c r="AC2" s="3" t="str">
        <f t="shared" si="0"/>
        <v>V</v>
      </c>
      <c r="AD2" s="90" t="str">
        <f t="shared" si="0"/>
        <v>S</v>
      </c>
    </row>
    <row r="3" spans="1:30" x14ac:dyDescent="0.25">
      <c r="A3" s="1"/>
      <c r="B3" s="2">
        <f>DATE($A$1,2,1)</f>
        <v>43862</v>
      </c>
      <c r="C3" s="2">
        <f>DATE($A$1,2,2)</f>
        <v>43863</v>
      </c>
      <c r="D3" s="6">
        <f>DATE($A$1,2,3)</f>
        <v>43864</v>
      </c>
      <c r="E3" s="6">
        <f>DATE($A$1,2,4)</f>
        <v>43865</v>
      </c>
      <c r="F3" s="2">
        <f>DATE($A$1,2,5)</f>
        <v>43866</v>
      </c>
      <c r="G3" s="2">
        <f>DATE($A$1,2,6)</f>
        <v>43867</v>
      </c>
      <c r="H3" s="2">
        <f>DATE($A$1,2,7)</f>
        <v>43868</v>
      </c>
      <c r="I3" s="2">
        <f>DATE($A$1,2,8)</f>
        <v>43869</v>
      </c>
      <c r="J3" s="2">
        <f>DATE($A$1,2,9)</f>
        <v>43870</v>
      </c>
      <c r="K3" s="6">
        <f>DATE($A$1,2,10)</f>
        <v>43871</v>
      </c>
      <c r="L3" s="6">
        <f>DATE($A$1,2,11)</f>
        <v>43872</v>
      </c>
      <c r="M3" s="2">
        <f>DATE($A$1,2,12)</f>
        <v>43873</v>
      </c>
      <c r="N3" s="2">
        <f>DATE($A$1,2,13)</f>
        <v>43874</v>
      </c>
      <c r="O3" s="2">
        <f>DATE($A$1,2,14)</f>
        <v>43875</v>
      </c>
      <c r="P3" s="2">
        <f>DATE($A$1,2,15)</f>
        <v>43876</v>
      </c>
      <c r="Q3" s="2">
        <f>DATE($A$1,2,16)</f>
        <v>43877</v>
      </c>
      <c r="R3" s="6">
        <f>DATE($A$1,2,17)</f>
        <v>43878</v>
      </c>
      <c r="S3" s="6">
        <f>DATE($A$1,2,18)</f>
        <v>43879</v>
      </c>
      <c r="T3" s="2">
        <f>DATE($A$1,2,19)</f>
        <v>43880</v>
      </c>
      <c r="U3" s="2">
        <f>DATE($A$1,2,20)</f>
        <v>43881</v>
      </c>
      <c r="V3" s="2">
        <f>DATE($A$1,2,21)</f>
        <v>43882</v>
      </c>
      <c r="W3" s="2">
        <f>DATE($A$1,2,22)</f>
        <v>43883</v>
      </c>
      <c r="X3" s="2">
        <f>DATE($A$1,2,23)</f>
        <v>43884</v>
      </c>
      <c r="Y3" s="6">
        <f>DATE($A$1,2,24)</f>
        <v>43885</v>
      </c>
      <c r="Z3" s="6">
        <f>DATE($A$1,2,25)</f>
        <v>43886</v>
      </c>
      <c r="AA3" s="2">
        <f>DATE($A$1,2,26)</f>
        <v>43887</v>
      </c>
      <c r="AB3" s="2">
        <f>DATE($A$1,2,27)</f>
        <v>43888</v>
      </c>
      <c r="AC3" s="2">
        <f>DATE($A$1,2,28)</f>
        <v>43889</v>
      </c>
      <c r="AD3" s="91">
        <f>DATE($A$1,2,29)</f>
        <v>43890</v>
      </c>
    </row>
    <row r="4" spans="1:30" ht="60" customHeight="1" thickBot="1" x14ac:dyDescent="0.3">
      <c r="A4" s="69" t="s">
        <v>1</v>
      </c>
      <c r="B4" s="77"/>
      <c r="C4" s="77"/>
      <c r="D4" s="79"/>
      <c r="E4" s="79"/>
      <c r="F4" s="77"/>
      <c r="G4" s="77"/>
      <c r="H4" s="77"/>
      <c r="I4" s="77"/>
      <c r="J4" s="77"/>
      <c r="K4" s="79"/>
      <c r="L4" s="79"/>
      <c r="M4" s="77"/>
      <c r="N4" s="79"/>
      <c r="O4" s="77"/>
      <c r="P4" s="77"/>
      <c r="Q4" s="77"/>
      <c r="R4" s="79"/>
      <c r="S4" s="79"/>
      <c r="T4" s="77"/>
      <c r="U4" s="77"/>
      <c r="V4" s="77"/>
      <c r="W4" s="77"/>
      <c r="X4" s="77"/>
      <c r="Y4" s="79"/>
      <c r="Z4" s="79"/>
      <c r="AA4" s="77"/>
      <c r="AB4" s="77"/>
      <c r="AC4" s="77"/>
      <c r="AD4" s="92"/>
    </row>
    <row r="5" spans="1:30" ht="60" customHeight="1" x14ac:dyDescent="0.25">
      <c r="A5" s="70"/>
      <c r="B5" s="75"/>
      <c r="C5" s="75"/>
      <c r="D5" s="76"/>
      <c r="E5" s="76"/>
      <c r="F5" s="75"/>
      <c r="G5" s="75"/>
      <c r="H5" s="75"/>
      <c r="I5" s="75"/>
      <c r="J5" s="75"/>
      <c r="K5" s="76"/>
      <c r="L5" s="76"/>
      <c r="M5" s="75"/>
      <c r="N5" s="76"/>
      <c r="O5" s="75"/>
      <c r="P5" s="75"/>
      <c r="Q5" s="75"/>
      <c r="R5" s="76"/>
      <c r="S5" s="76"/>
      <c r="T5" s="75"/>
      <c r="U5" s="75"/>
      <c r="V5" s="75"/>
      <c r="W5" s="75"/>
      <c r="X5" s="75"/>
      <c r="Y5" s="76"/>
      <c r="Z5" s="76"/>
      <c r="AA5" s="75"/>
      <c r="AB5" s="75"/>
      <c r="AC5" s="75"/>
      <c r="AD5" s="93"/>
    </row>
    <row r="6" spans="1:30" ht="60" customHeight="1" thickBot="1" x14ac:dyDescent="0.3">
      <c r="A6" s="71" t="s">
        <v>2</v>
      </c>
      <c r="B6" s="84"/>
      <c r="C6" s="84"/>
      <c r="D6" s="79"/>
      <c r="E6" s="79"/>
      <c r="F6" s="84"/>
      <c r="G6" s="84"/>
      <c r="H6" s="84"/>
      <c r="I6" s="84"/>
      <c r="J6" s="84"/>
      <c r="K6" s="79"/>
      <c r="L6" s="79"/>
      <c r="M6" s="84"/>
      <c r="N6" s="79"/>
      <c r="O6" s="84"/>
      <c r="P6" s="84"/>
      <c r="Q6" s="84"/>
      <c r="R6" s="79"/>
      <c r="S6" s="79"/>
      <c r="T6" s="84"/>
      <c r="U6" s="84"/>
      <c r="V6" s="84"/>
      <c r="W6" s="84"/>
      <c r="X6" s="84"/>
      <c r="Y6" s="79"/>
      <c r="Z6" s="79"/>
      <c r="AA6" s="84"/>
      <c r="AB6" s="84"/>
      <c r="AC6" s="84"/>
      <c r="AD6" s="94"/>
    </row>
    <row r="7" spans="1:30" ht="60" customHeight="1" x14ac:dyDescent="0.25">
      <c r="A7" s="72"/>
      <c r="B7" s="83"/>
      <c r="C7" s="83"/>
      <c r="D7" s="76"/>
      <c r="E7" s="76"/>
      <c r="F7" s="83"/>
      <c r="G7" s="83"/>
      <c r="H7" s="83"/>
      <c r="I7" s="83"/>
      <c r="J7" s="83"/>
      <c r="K7" s="76"/>
      <c r="L7" s="76"/>
      <c r="M7" s="83"/>
      <c r="N7" s="76"/>
      <c r="O7" s="83"/>
      <c r="P7" s="83"/>
      <c r="Q7" s="83"/>
      <c r="R7" s="76"/>
      <c r="S7" s="76"/>
      <c r="T7" s="83"/>
      <c r="U7" s="83"/>
      <c r="V7" s="83"/>
      <c r="W7" s="83"/>
      <c r="X7" s="83"/>
      <c r="Y7" s="76"/>
      <c r="Z7" s="76"/>
      <c r="AA7" s="83"/>
      <c r="AB7" s="83"/>
      <c r="AC7" s="83"/>
      <c r="AD7" s="95"/>
    </row>
    <row r="8" spans="1:30" ht="60" customHeight="1" thickBot="1" x14ac:dyDescent="0.3">
      <c r="A8" s="69" t="s">
        <v>4</v>
      </c>
      <c r="B8" s="77"/>
      <c r="C8" s="77"/>
      <c r="D8" s="79"/>
      <c r="E8" s="79"/>
      <c r="F8" s="77"/>
      <c r="G8" s="77"/>
      <c r="H8" s="77"/>
      <c r="I8" s="77"/>
      <c r="J8" s="77"/>
      <c r="K8" s="79"/>
      <c r="L8" s="79"/>
      <c r="M8" s="77"/>
      <c r="N8" s="79"/>
      <c r="O8" s="77"/>
      <c r="P8" s="77"/>
      <c r="Q8" s="77"/>
      <c r="R8" s="79"/>
      <c r="S8" s="79"/>
      <c r="T8" s="77"/>
      <c r="U8" s="77"/>
      <c r="V8" s="77"/>
      <c r="W8" s="77"/>
      <c r="X8" s="77"/>
      <c r="Y8" s="79"/>
      <c r="Z8" s="79"/>
      <c r="AA8" s="77"/>
      <c r="AB8" s="77"/>
      <c r="AC8" s="77"/>
      <c r="AD8" s="92"/>
    </row>
    <row r="9" spans="1:30" ht="60" customHeight="1" x14ac:dyDescent="0.25">
      <c r="A9" s="70"/>
      <c r="B9" s="75"/>
      <c r="C9" s="75"/>
      <c r="D9" s="76"/>
      <c r="E9" s="76"/>
      <c r="F9" s="75"/>
      <c r="G9" s="75"/>
      <c r="H9" s="75"/>
      <c r="I9" s="75"/>
      <c r="J9" s="75"/>
      <c r="K9" s="76"/>
      <c r="L9" s="76"/>
      <c r="M9" s="75"/>
      <c r="N9" s="76"/>
      <c r="O9" s="75"/>
      <c r="P9" s="75"/>
      <c r="Q9" s="75"/>
      <c r="R9" s="76"/>
      <c r="S9" s="76"/>
      <c r="T9" s="75"/>
      <c r="U9" s="75"/>
      <c r="V9" s="75"/>
      <c r="W9" s="75"/>
      <c r="X9" s="75"/>
      <c r="Y9" s="76"/>
      <c r="Z9" s="76"/>
      <c r="AA9" s="75"/>
      <c r="AB9" s="75"/>
      <c r="AC9" s="75"/>
      <c r="AD9" s="93"/>
    </row>
    <row r="10" spans="1:30" ht="60" customHeight="1" thickBot="1" x14ac:dyDescent="0.3">
      <c r="A10" s="71" t="s">
        <v>0</v>
      </c>
      <c r="B10" s="84"/>
      <c r="C10" s="84"/>
      <c r="D10" s="79"/>
      <c r="E10" s="79"/>
      <c r="F10" s="84"/>
      <c r="G10" s="87"/>
      <c r="H10" s="84"/>
      <c r="I10" s="84"/>
      <c r="J10" s="84"/>
      <c r="K10" s="79"/>
      <c r="L10" s="79"/>
      <c r="M10" s="84"/>
      <c r="N10" s="79"/>
      <c r="O10" s="84"/>
      <c r="P10" s="84"/>
      <c r="Q10" s="84"/>
      <c r="R10" s="79"/>
      <c r="S10" s="79"/>
      <c r="T10" s="84"/>
      <c r="U10" s="84"/>
      <c r="V10" s="84"/>
      <c r="W10" s="84"/>
      <c r="X10" s="84"/>
      <c r="Y10" s="79"/>
      <c r="Z10" s="79"/>
      <c r="AA10" s="84"/>
      <c r="AB10" s="84"/>
      <c r="AC10" s="84"/>
      <c r="AD10" s="94"/>
    </row>
    <row r="11" spans="1:30" ht="60" customHeight="1" x14ac:dyDescent="0.25">
      <c r="A11" s="72"/>
      <c r="B11" s="83"/>
      <c r="C11" s="83"/>
      <c r="D11" s="76"/>
      <c r="E11" s="76"/>
      <c r="F11" s="83"/>
      <c r="G11" s="86"/>
      <c r="H11" s="83"/>
      <c r="I11" s="83"/>
      <c r="J11" s="83"/>
      <c r="K11" s="76"/>
      <c r="L11" s="76"/>
      <c r="M11" s="83"/>
      <c r="N11" s="76"/>
      <c r="O11" s="83"/>
      <c r="P11" s="83"/>
      <c r="Q11" s="83"/>
      <c r="R11" s="76"/>
      <c r="S11" s="76"/>
      <c r="T11" s="83"/>
      <c r="U11" s="83"/>
      <c r="V11" s="83"/>
      <c r="W11" s="83"/>
      <c r="X11" s="83"/>
      <c r="Y11" s="76"/>
      <c r="Z11" s="76"/>
      <c r="AA11" s="83"/>
      <c r="AB11" s="83"/>
      <c r="AC11" s="83"/>
      <c r="AD11" s="95"/>
    </row>
    <row r="12" spans="1:30" ht="60" customHeight="1" thickBot="1" x14ac:dyDescent="0.3">
      <c r="A12" s="73" t="s">
        <v>3</v>
      </c>
      <c r="B12" s="77"/>
      <c r="C12" s="77"/>
      <c r="D12" s="79"/>
      <c r="E12" s="79"/>
      <c r="F12" s="77"/>
      <c r="G12" s="77"/>
      <c r="H12" s="77"/>
      <c r="I12" s="77"/>
      <c r="J12" s="77"/>
      <c r="K12" s="79"/>
      <c r="L12" s="79"/>
      <c r="M12" s="77"/>
      <c r="N12" s="77"/>
      <c r="O12" s="77"/>
      <c r="P12" s="77"/>
      <c r="Q12" s="77"/>
      <c r="R12" s="79"/>
      <c r="S12" s="79"/>
      <c r="T12" s="77"/>
      <c r="U12" s="77"/>
      <c r="V12" s="77"/>
      <c r="W12" s="77"/>
      <c r="X12" s="77"/>
      <c r="Y12" s="79"/>
      <c r="Z12" s="79"/>
      <c r="AA12" s="77"/>
      <c r="AB12" s="77"/>
      <c r="AC12" s="77"/>
      <c r="AD12" s="92"/>
    </row>
    <row r="13" spans="1:30" ht="60" customHeight="1" x14ac:dyDescent="0.25">
      <c r="A13" s="74"/>
      <c r="B13" s="83"/>
      <c r="C13" s="83"/>
      <c r="D13" s="76"/>
      <c r="E13" s="76"/>
      <c r="F13" s="83"/>
      <c r="G13" s="83"/>
      <c r="H13" s="83"/>
      <c r="I13" s="83"/>
      <c r="J13" s="83"/>
      <c r="K13" s="76"/>
      <c r="L13" s="76"/>
      <c r="M13" s="83"/>
      <c r="N13" s="83"/>
      <c r="O13" s="83"/>
      <c r="P13" s="83"/>
      <c r="Q13" s="83"/>
      <c r="R13" s="76"/>
      <c r="S13" s="76"/>
      <c r="T13" s="83"/>
      <c r="U13" s="83"/>
      <c r="V13" s="83"/>
      <c r="W13" s="83"/>
      <c r="X13" s="83"/>
      <c r="Y13" s="76"/>
      <c r="Z13" s="76"/>
      <c r="AA13" s="83"/>
      <c r="AB13" s="83"/>
      <c r="AC13" s="83"/>
      <c r="AD13" s="95"/>
    </row>
  </sheetData>
  <sheetProtection formatCells="0" formatColumns="0" formatRows="0" insertColumns="0" insertRows="0" insertHyperlinks="0" deleteColumns="0" deleteRows="0" sort="0" autoFilter="0" pivotTables="0"/>
  <mergeCells count="5">
    <mergeCell ref="A4:A5"/>
    <mergeCell ref="A6:A7"/>
    <mergeCell ref="A8:A9"/>
    <mergeCell ref="A10:A11"/>
    <mergeCell ref="A12:A13"/>
  </mergeCells>
  <conditionalFormatting sqref="B2:AD13">
    <cfRule type="expression" dxfId="328" priority="3" stopIfTrue="1">
      <formula>OR(B$2="S",B$2="D")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81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DA7B852E-9B4E-45DC-81D2-9C703FFB895F}">
            <xm:f>NOT(ISNA(VLOOKUP(B$3,BD!$B$3:$B$14,1,0)))</xm:f>
            <x14:dxf>
              <fill>
                <patternFill patternType="lightGray"/>
              </fill>
            </x14:dxf>
          </x14:cfRule>
          <xm:sqref>B2:AD13</xm:sqref>
        </x14:conditionalFormatting>
        <x14:conditionalFormatting xmlns:xm="http://schemas.microsoft.com/office/excel/2006/main">
          <x14:cfRule type="expression" priority="4" stopIfTrue="1" id="{8E347E5F-22A8-4CC2-9F41-6234747989B0}">
            <xm:f>NOT(ISNA(VLOOKUP(B$3,BD!$F$3:$F$33,1,0)))</xm:f>
            <x14:dxf>
              <fill>
                <patternFill>
                  <bgColor theme="6" tint="0.59996337778862885"/>
                </patternFill>
              </fill>
            </x14:dxf>
          </x14:cfRule>
          <xm:sqref>B2:AD2</xm:sqref>
        </x14:conditionalFormatting>
        <x14:conditionalFormatting xmlns:xm="http://schemas.microsoft.com/office/excel/2006/main">
          <x14:cfRule type="expression" priority="1" stopIfTrue="1" id="{AADA4E40-ABB2-4443-ADAB-00C0541BD025}">
            <xm:f>NOT(ISNA(VLOOKUP(JANVIER!$A$1,BD!$A$52:$A$74,1,0)))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right/>
                <top/>
                <bottom/>
                <vertical/>
                <horizontal/>
              </border>
            </x14:dxf>
          </x14:cfRule>
          <xm:sqref>AD2:AD13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AF13"/>
  <sheetViews>
    <sheetView showGridLines="0" showRuler="0" zoomScale="60" zoomScaleNormal="60" workbookViewId="0">
      <selection activeCell="A12" sqref="A12:A13"/>
    </sheetView>
  </sheetViews>
  <sheetFormatPr baseColWidth="10" defaultColWidth="8.85546875" defaultRowHeight="15" x14ac:dyDescent="0.25"/>
  <cols>
    <col min="1" max="1" width="21.140625" customWidth="1"/>
    <col min="2" max="32" width="7.7109375" customWidth="1"/>
  </cols>
  <sheetData>
    <row r="1" spans="1:32" ht="75.75" customHeight="1" x14ac:dyDescent="0.25">
      <c r="A1" s="12">
        <f>JANVIER!$A$1</f>
        <v>2020</v>
      </c>
    </row>
    <row r="2" spans="1:32" x14ac:dyDescent="0.25">
      <c r="A2" s="17" t="s">
        <v>31</v>
      </c>
      <c r="B2" s="4" t="str">
        <f>CHOOSE(WEEKDAY(B$3,2),"L","M","M","J","V","S","D")</f>
        <v>D</v>
      </c>
      <c r="C2" s="3" t="str">
        <f t="shared" ref="C2:AF2" si="0">CHOOSE(WEEKDAY(C$3,2),"L","M","M","J","V","S","D")</f>
        <v>L</v>
      </c>
      <c r="D2" s="5" t="str">
        <f t="shared" si="0"/>
        <v>M</v>
      </c>
      <c r="E2" s="5" t="str">
        <f t="shared" si="0"/>
        <v>M</v>
      </c>
      <c r="F2" s="3" t="str">
        <f t="shared" si="0"/>
        <v>J</v>
      </c>
      <c r="G2" s="3" t="str">
        <f t="shared" si="0"/>
        <v>V</v>
      </c>
      <c r="H2" s="3" t="str">
        <f t="shared" si="0"/>
        <v>S</v>
      </c>
      <c r="I2" s="3" t="str">
        <f t="shared" si="0"/>
        <v>D</v>
      </c>
      <c r="J2" s="3" t="str">
        <f t="shared" si="0"/>
        <v>L</v>
      </c>
      <c r="K2" s="5" t="str">
        <f t="shared" si="0"/>
        <v>M</v>
      </c>
      <c r="L2" s="5" t="str">
        <f t="shared" si="0"/>
        <v>M</v>
      </c>
      <c r="M2" s="3" t="str">
        <f t="shared" si="0"/>
        <v>J</v>
      </c>
      <c r="N2" s="3" t="str">
        <f t="shared" si="0"/>
        <v>V</v>
      </c>
      <c r="O2" s="3" t="str">
        <f t="shared" si="0"/>
        <v>S</v>
      </c>
      <c r="P2" s="3" t="str">
        <f t="shared" si="0"/>
        <v>D</v>
      </c>
      <c r="Q2" s="3" t="str">
        <f t="shared" si="0"/>
        <v>L</v>
      </c>
      <c r="R2" s="5" t="str">
        <f t="shared" si="0"/>
        <v>M</v>
      </c>
      <c r="S2" s="5" t="str">
        <f t="shared" si="0"/>
        <v>M</v>
      </c>
      <c r="T2" s="3" t="str">
        <f t="shared" si="0"/>
        <v>J</v>
      </c>
      <c r="U2" s="3" t="str">
        <f t="shared" si="0"/>
        <v>V</v>
      </c>
      <c r="V2" s="3" t="str">
        <f t="shared" si="0"/>
        <v>S</v>
      </c>
      <c r="W2" s="3" t="str">
        <f t="shared" si="0"/>
        <v>D</v>
      </c>
      <c r="X2" s="3" t="str">
        <f t="shared" si="0"/>
        <v>L</v>
      </c>
      <c r="Y2" s="5" t="str">
        <f t="shared" si="0"/>
        <v>M</v>
      </c>
      <c r="Z2" s="5" t="str">
        <f t="shared" si="0"/>
        <v>M</v>
      </c>
      <c r="AA2" s="3" t="str">
        <f t="shared" si="0"/>
        <v>J</v>
      </c>
      <c r="AB2" s="3" t="str">
        <f t="shared" si="0"/>
        <v>V</v>
      </c>
      <c r="AC2" s="3" t="str">
        <f t="shared" si="0"/>
        <v>S</v>
      </c>
      <c r="AD2" s="3" t="str">
        <f t="shared" si="0"/>
        <v>D</v>
      </c>
      <c r="AE2" s="3" t="str">
        <f t="shared" si="0"/>
        <v>L</v>
      </c>
      <c r="AF2" s="97" t="str">
        <f t="shared" si="0"/>
        <v>M</v>
      </c>
    </row>
    <row r="3" spans="1:32" x14ac:dyDescent="0.25">
      <c r="A3" s="1"/>
      <c r="B3" s="2">
        <f>DATE($A$1,3,1)</f>
        <v>43891</v>
      </c>
      <c r="C3" s="2">
        <f>DATE($A$1,3,2)</f>
        <v>43892</v>
      </c>
      <c r="D3" s="6">
        <f>DATE($A$1,3,3)</f>
        <v>43893</v>
      </c>
      <c r="E3" s="6">
        <f>DATE($A$1,3,4)</f>
        <v>43894</v>
      </c>
      <c r="F3" s="2">
        <f>DATE($A$1,3,5)</f>
        <v>43895</v>
      </c>
      <c r="G3" s="2">
        <f>DATE($A$1,3,6)</f>
        <v>43896</v>
      </c>
      <c r="H3" s="2">
        <f>DATE($A$1,3,7)</f>
        <v>43897</v>
      </c>
      <c r="I3" s="2">
        <f>DATE($A$1,3,8)</f>
        <v>43898</v>
      </c>
      <c r="J3" s="2">
        <f>DATE($A$1,3,9)</f>
        <v>43899</v>
      </c>
      <c r="K3" s="6">
        <f>DATE($A$1,3,10)</f>
        <v>43900</v>
      </c>
      <c r="L3" s="6">
        <f>DATE($A$1,3,11)</f>
        <v>43901</v>
      </c>
      <c r="M3" s="2">
        <f>DATE($A$1,3,12)</f>
        <v>43902</v>
      </c>
      <c r="N3" s="2">
        <f>DATE($A$1,3,13)</f>
        <v>43903</v>
      </c>
      <c r="O3" s="2">
        <f>DATE($A$1,3,14)</f>
        <v>43904</v>
      </c>
      <c r="P3" s="2">
        <f>DATE($A$1,3,15)</f>
        <v>43905</v>
      </c>
      <c r="Q3" s="2">
        <f>DATE($A$1,3,16)</f>
        <v>43906</v>
      </c>
      <c r="R3" s="6">
        <f>DATE($A$1,3,17)</f>
        <v>43907</v>
      </c>
      <c r="S3" s="6">
        <f>DATE($A$1,3,18)</f>
        <v>43908</v>
      </c>
      <c r="T3" s="2">
        <f>DATE($A$1,3,19)</f>
        <v>43909</v>
      </c>
      <c r="U3" s="2">
        <f>DATE($A$1,3,20)</f>
        <v>43910</v>
      </c>
      <c r="V3" s="2">
        <f>DATE($A$1,3,21)</f>
        <v>43911</v>
      </c>
      <c r="W3" s="2">
        <f>DATE($A$1,3,22)</f>
        <v>43912</v>
      </c>
      <c r="X3" s="2">
        <f>DATE($A$1,3,23)</f>
        <v>43913</v>
      </c>
      <c r="Y3" s="6">
        <f>DATE($A$1,3,24)</f>
        <v>43914</v>
      </c>
      <c r="Z3" s="6">
        <f>DATE($A$1,3,25)</f>
        <v>43915</v>
      </c>
      <c r="AA3" s="2">
        <f>DATE($A$1,3,26)</f>
        <v>43916</v>
      </c>
      <c r="AB3" s="2">
        <f>DATE($A$1,3,27)</f>
        <v>43917</v>
      </c>
      <c r="AC3" s="2">
        <f>DATE($A$1,3,28)</f>
        <v>43918</v>
      </c>
      <c r="AD3" s="2">
        <f>DATE($A$1,3,29)</f>
        <v>43919</v>
      </c>
      <c r="AE3" s="2">
        <f>DATE($A$1,3,30)</f>
        <v>43920</v>
      </c>
      <c r="AF3" s="98">
        <f>DATE($A$1,3,31)</f>
        <v>43921</v>
      </c>
    </row>
    <row r="4" spans="1:32" ht="60" customHeight="1" thickBot="1" x14ac:dyDescent="0.3">
      <c r="A4" s="69" t="s">
        <v>1</v>
      </c>
      <c r="B4" s="77"/>
      <c r="C4" s="77"/>
      <c r="D4" s="79"/>
      <c r="E4" s="79"/>
      <c r="F4" s="77"/>
      <c r="G4" s="77"/>
      <c r="H4" s="77"/>
      <c r="I4" s="77"/>
      <c r="J4" s="77"/>
      <c r="K4" s="79"/>
      <c r="L4" s="79"/>
      <c r="M4" s="77"/>
      <c r="N4" s="79"/>
      <c r="O4" s="77"/>
      <c r="P4" s="77"/>
      <c r="Q4" s="77"/>
      <c r="R4" s="79"/>
      <c r="S4" s="79"/>
      <c r="T4" s="77"/>
      <c r="U4" s="77"/>
      <c r="V4" s="77"/>
      <c r="W4" s="77"/>
      <c r="X4" s="77"/>
      <c r="Y4" s="79"/>
      <c r="Z4" s="79"/>
      <c r="AA4" s="77"/>
      <c r="AB4" s="77"/>
      <c r="AC4" s="77"/>
      <c r="AD4" s="77"/>
      <c r="AE4" s="77"/>
      <c r="AF4" s="88"/>
    </row>
    <row r="5" spans="1:32" ht="60" customHeight="1" x14ac:dyDescent="0.25">
      <c r="A5" s="70"/>
      <c r="B5" s="75"/>
      <c r="C5" s="75"/>
      <c r="D5" s="76"/>
      <c r="E5" s="76"/>
      <c r="F5" s="75"/>
      <c r="G5" s="75"/>
      <c r="H5" s="75"/>
      <c r="I5" s="75"/>
      <c r="J5" s="75"/>
      <c r="K5" s="76"/>
      <c r="L5" s="76"/>
      <c r="M5" s="75"/>
      <c r="N5" s="76"/>
      <c r="O5" s="75"/>
      <c r="P5" s="75"/>
      <c r="Q5" s="75"/>
      <c r="R5" s="76"/>
      <c r="S5" s="76"/>
      <c r="T5" s="75"/>
      <c r="U5" s="75"/>
      <c r="V5" s="75"/>
      <c r="W5" s="75"/>
      <c r="X5" s="75"/>
      <c r="Y5" s="76"/>
      <c r="Z5" s="76"/>
      <c r="AA5" s="75"/>
      <c r="AB5" s="75"/>
      <c r="AC5" s="75"/>
      <c r="AD5" s="75"/>
      <c r="AE5" s="75"/>
      <c r="AF5" s="89"/>
    </row>
    <row r="6" spans="1:32" ht="60" customHeight="1" thickBot="1" x14ac:dyDescent="0.3">
      <c r="A6" s="71" t="s">
        <v>2</v>
      </c>
      <c r="B6" s="84"/>
      <c r="C6" s="84"/>
      <c r="D6" s="79"/>
      <c r="E6" s="79"/>
      <c r="F6" s="84"/>
      <c r="G6" s="84"/>
      <c r="H6" s="84"/>
      <c r="I6" s="84"/>
      <c r="J6" s="84"/>
      <c r="K6" s="79"/>
      <c r="L6" s="79"/>
      <c r="M6" s="84"/>
      <c r="N6" s="79"/>
      <c r="O6" s="84"/>
      <c r="P6" s="84"/>
      <c r="Q6" s="84"/>
      <c r="R6" s="79"/>
      <c r="S6" s="79"/>
      <c r="T6" s="84"/>
      <c r="U6" s="84"/>
      <c r="V6" s="84"/>
      <c r="W6" s="84"/>
      <c r="X6" s="84"/>
      <c r="Y6" s="79"/>
      <c r="Z6" s="79"/>
      <c r="AA6" s="84"/>
      <c r="AB6" s="84"/>
      <c r="AC6" s="84"/>
      <c r="AD6" s="84"/>
      <c r="AE6" s="84"/>
      <c r="AF6" s="88"/>
    </row>
    <row r="7" spans="1:32" ht="60" customHeight="1" x14ac:dyDescent="0.25">
      <c r="A7" s="72"/>
      <c r="B7" s="83"/>
      <c r="C7" s="83"/>
      <c r="D7" s="76"/>
      <c r="E7" s="76"/>
      <c r="F7" s="83"/>
      <c r="G7" s="83"/>
      <c r="H7" s="83"/>
      <c r="I7" s="83"/>
      <c r="J7" s="83"/>
      <c r="K7" s="76"/>
      <c r="L7" s="76"/>
      <c r="M7" s="83"/>
      <c r="N7" s="76"/>
      <c r="O7" s="83"/>
      <c r="P7" s="83"/>
      <c r="Q7" s="83"/>
      <c r="R7" s="76"/>
      <c r="S7" s="76"/>
      <c r="T7" s="83"/>
      <c r="U7" s="83"/>
      <c r="V7" s="83"/>
      <c r="W7" s="83"/>
      <c r="X7" s="83"/>
      <c r="Y7" s="76"/>
      <c r="Z7" s="76"/>
      <c r="AA7" s="83"/>
      <c r="AB7" s="83"/>
      <c r="AC7" s="83"/>
      <c r="AD7" s="83"/>
      <c r="AE7" s="83"/>
      <c r="AF7" s="89"/>
    </row>
    <row r="8" spans="1:32" ht="60" customHeight="1" thickBot="1" x14ac:dyDescent="0.3">
      <c r="A8" s="69" t="s">
        <v>4</v>
      </c>
      <c r="B8" s="77"/>
      <c r="C8" s="77"/>
      <c r="D8" s="79"/>
      <c r="E8" s="79"/>
      <c r="F8" s="77"/>
      <c r="G8" s="77"/>
      <c r="H8" s="77"/>
      <c r="I8" s="77"/>
      <c r="J8" s="77"/>
      <c r="K8" s="79"/>
      <c r="L8" s="79"/>
      <c r="M8" s="77"/>
      <c r="N8" s="79"/>
      <c r="O8" s="77"/>
      <c r="P8" s="77"/>
      <c r="Q8" s="77"/>
      <c r="R8" s="79"/>
      <c r="S8" s="79"/>
      <c r="T8" s="77"/>
      <c r="U8" s="77"/>
      <c r="V8" s="77"/>
      <c r="W8" s="77"/>
      <c r="X8" s="77"/>
      <c r="Y8" s="79"/>
      <c r="Z8" s="79"/>
      <c r="AA8" s="77"/>
      <c r="AB8" s="77"/>
      <c r="AC8" s="77"/>
      <c r="AD8" s="77"/>
      <c r="AE8" s="77"/>
      <c r="AF8" s="88"/>
    </row>
    <row r="9" spans="1:32" ht="60" customHeight="1" x14ac:dyDescent="0.25">
      <c r="A9" s="70"/>
      <c r="B9" s="75"/>
      <c r="C9" s="75"/>
      <c r="D9" s="76"/>
      <c r="E9" s="76"/>
      <c r="F9" s="75"/>
      <c r="G9" s="75"/>
      <c r="H9" s="75"/>
      <c r="I9" s="75"/>
      <c r="J9" s="75"/>
      <c r="K9" s="76"/>
      <c r="L9" s="76"/>
      <c r="M9" s="75"/>
      <c r="N9" s="76"/>
      <c r="O9" s="75"/>
      <c r="P9" s="75"/>
      <c r="Q9" s="75"/>
      <c r="R9" s="76"/>
      <c r="S9" s="76"/>
      <c r="T9" s="75"/>
      <c r="U9" s="75"/>
      <c r="V9" s="75"/>
      <c r="W9" s="75"/>
      <c r="X9" s="75"/>
      <c r="Y9" s="76"/>
      <c r="Z9" s="76"/>
      <c r="AA9" s="75"/>
      <c r="AB9" s="75"/>
      <c r="AC9" s="75"/>
      <c r="AD9" s="75"/>
      <c r="AE9" s="75"/>
      <c r="AF9" s="89"/>
    </row>
    <row r="10" spans="1:32" ht="60" customHeight="1" thickBot="1" x14ac:dyDescent="0.3">
      <c r="A10" s="71" t="s">
        <v>0</v>
      </c>
      <c r="B10" s="84"/>
      <c r="C10" s="84"/>
      <c r="D10" s="79"/>
      <c r="E10" s="79"/>
      <c r="F10" s="84"/>
      <c r="G10" s="87"/>
      <c r="H10" s="84"/>
      <c r="I10" s="84"/>
      <c r="J10" s="84"/>
      <c r="K10" s="79"/>
      <c r="L10" s="79"/>
      <c r="M10" s="84"/>
      <c r="N10" s="79"/>
      <c r="O10" s="84"/>
      <c r="P10" s="84"/>
      <c r="Q10" s="84"/>
      <c r="R10" s="79"/>
      <c r="S10" s="79"/>
      <c r="T10" s="84"/>
      <c r="U10" s="84"/>
      <c r="V10" s="84"/>
      <c r="W10" s="84"/>
      <c r="X10" s="84"/>
      <c r="Y10" s="79"/>
      <c r="Z10" s="79"/>
      <c r="AA10" s="84"/>
      <c r="AB10" s="84"/>
      <c r="AC10" s="84"/>
      <c r="AD10" s="84"/>
      <c r="AE10" s="84"/>
      <c r="AF10" s="88"/>
    </row>
    <row r="11" spans="1:32" ht="60" customHeight="1" x14ac:dyDescent="0.25">
      <c r="A11" s="72"/>
      <c r="B11" s="83"/>
      <c r="C11" s="83"/>
      <c r="D11" s="76"/>
      <c r="E11" s="76"/>
      <c r="F11" s="83"/>
      <c r="G11" s="86"/>
      <c r="H11" s="83"/>
      <c r="I11" s="83"/>
      <c r="J11" s="83"/>
      <c r="K11" s="76"/>
      <c r="L11" s="76"/>
      <c r="M11" s="83"/>
      <c r="N11" s="76"/>
      <c r="O11" s="83"/>
      <c r="P11" s="83"/>
      <c r="Q11" s="83"/>
      <c r="R11" s="76"/>
      <c r="S11" s="76"/>
      <c r="T11" s="83"/>
      <c r="U11" s="83"/>
      <c r="V11" s="83"/>
      <c r="W11" s="83"/>
      <c r="X11" s="83"/>
      <c r="Y11" s="76"/>
      <c r="Z11" s="76"/>
      <c r="AA11" s="83"/>
      <c r="AB11" s="83"/>
      <c r="AC11" s="83"/>
      <c r="AD11" s="83"/>
      <c r="AE11" s="83"/>
      <c r="AF11" s="89"/>
    </row>
    <row r="12" spans="1:32" ht="60" customHeight="1" thickBot="1" x14ac:dyDescent="0.3">
      <c r="A12" s="73" t="s">
        <v>3</v>
      </c>
      <c r="B12" s="77"/>
      <c r="C12" s="77"/>
      <c r="D12" s="79"/>
      <c r="E12" s="79"/>
      <c r="F12" s="77"/>
      <c r="G12" s="77"/>
      <c r="H12" s="77"/>
      <c r="I12" s="77"/>
      <c r="J12" s="77"/>
      <c r="K12" s="79"/>
      <c r="L12" s="79"/>
      <c r="M12" s="77"/>
      <c r="N12" s="77"/>
      <c r="O12" s="77"/>
      <c r="P12" s="77"/>
      <c r="Q12" s="77"/>
      <c r="R12" s="79"/>
      <c r="S12" s="79"/>
      <c r="T12" s="77"/>
      <c r="U12" s="77"/>
      <c r="V12" s="77"/>
      <c r="W12" s="77"/>
      <c r="X12" s="77"/>
      <c r="Y12" s="79"/>
      <c r="Z12" s="79"/>
      <c r="AA12" s="77"/>
      <c r="AB12" s="77"/>
      <c r="AC12" s="77"/>
      <c r="AD12" s="77"/>
      <c r="AE12" s="77"/>
      <c r="AF12" s="88"/>
    </row>
    <row r="13" spans="1:32" ht="60" customHeight="1" x14ac:dyDescent="0.25">
      <c r="A13" s="74"/>
      <c r="B13" s="83"/>
      <c r="C13" s="83"/>
      <c r="D13" s="76"/>
      <c r="E13" s="76"/>
      <c r="F13" s="83"/>
      <c r="G13" s="83"/>
      <c r="H13" s="83"/>
      <c r="I13" s="83"/>
      <c r="J13" s="83"/>
      <c r="K13" s="76"/>
      <c r="L13" s="76"/>
      <c r="M13" s="83"/>
      <c r="N13" s="83"/>
      <c r="O13" s="83"/>
      <c r="P13" s="83"/>
      <c r="Q13" s="83"/>
      <c r="R13" s="76"/>
      <c r="S13" s="76"/>
      <c r="T13" s="83"/>
      <c r="U13" s="83"/>
      <c r="V13" s="83"/>
      <c r="W13" s="83"/>
      <c r="X13" s="83"/>
      <c r="Y13" s="76"/>
      <c r="Z13" s="76"/>
      <c r="AA13" s="83"/>
      <c r="AB13" s="83"/>
      <c r="AC13" s="83"/>
      <c r="AD13" s="83"/>
      <c r="AE13" s="83"/>
      <c r="AF13" s="89"/>
    </row>
  </sheetData>
  <sheetProtection formatCells="0" formatColumns="0" formatRows="0" insertColumns="0" insertRows="0" insertHyperlinks="0" deleteColumns="0" deleteRows="0" sort="0" autoFilter="0" pivotTables="0"/>
  <mergeCells count="5">
    <mergeCell ref="A4:A5"/>
    <mergeCell ref="A6:A7"/>
    <mergeCell ref="A8:A9"/>
    <mergeCell ref="A10:A11"/>
    <mergeCell ref="A12:A13"/>
  </mergeCells>
  <conditionalFormatting sqref="B2:AF13">
    <cfRule type="expression" dxfId="324" priority="2" stopIfTrue="1">
      <formula>OR(B$2="S",B$2="D")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76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2484BEF6-7E7D-4881-9756-1151AC3AD733}">
            <xm:f>NOT(ISNA(VLOOKUP(B$3,BD!$B$3:$B$14,1,0)))</xm:f>
            <x14:dxf>
              <fill>
                <patternFill patternType="lightGray"/>
              </fill>
            </x14:dxf>
          </x14:cfRule>
          <xm:sqref>B2:AF13</xm:sqref>
        </x14:conditionalFormatting>
        <x14:conditionalFormatting xmlns:xm="http://schemas.microsoft.com/office/excel/2006/main">
          <x14:cfRule type="expression" priority="3" stopIfTrue="1" id="{B71DE59B-9CDB-40A4-92E7-91C8BF74058D}">
            <xm:f>NOT(ISNA(VLOOKUP(B$3,BD!$G$3:$G$33,1,0)))</xm:f>
            <x14:dxf>
              <fill>
                <patternFill>
                  <bgColor theme="6" tint="0.59996337778862885"/>
                </patternFill>
              </fill>
            </x14:dxf>
          </x14:cfRule>
          <xm:sqref>B2:AF2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AE13"/>
  <sheetViews>
    <sheetView showGridLines="0" showRuler="0" zoomScale="60" zoomScaleNormal="60" workbookViewId="0">
      <selection activeCell="A12" sqref="A12:A13"/>
    </sheetView>
  </sheetViews>
  <sheetFormatPr baseColWidth="10" defaultColWidth="8.85546875" defaultRowHeight="15" x14ac:dyDescent="0.25"/>
  <cols>
    <col min="1" max="1" width="21.140625" customWidth="1"/>
    <col min="2" max="31" width="7.7109375" customWidth="1"/>
  </cols>
  <sheetData>
    <row r="1" spans="1:31" ht="75.75" customHeight="1" x14ac:dyDescent="0.25">
      <c r="A1" s="12">
        <f>JANVIER!$A$1</f>
        <v>2020</v>
      </c>
    </row>
    <row r="2" spans="1:31" x14ac:dyDescent="0.25">
      <c r="A2" s="17" t="s">
        <v>31</v>
      </c>
      <c r="B2" s="4" t="str">
        <f>CHOOSE(WEEKDAY(B$3,2),"L","M","M","J","V","S","D")</f>
        <v>M</v>
      </c>
      <c r="C2" s="3" t="str">
        <f t="shared" ref="C2:AE2" si="0">CHOOSE(WEEKDAY(C$3,2),"L","M","M","J","V","S","D")</f>
        <v>J</v>
      </c>
      <c r="D2" s="5" t="str">
        <f t="shared" si="0"/>
        <v>V</v>
      </c>
      <c r="E2" s="5" t="str">
        <f t="shared" si="0"/>
        <v>S</v>
      </c>
      <c r="F2" s="3" t="str">
        <f t="shared" si="0"/>
        <v>D</v>
      </c>
      <c r="G2" s="3" t="str">
        <f t="shared" si="0"/>
        <v>L</v>
      </c>
      <c r="H2" s="3" t="str">
        <f t="shared" si="0"/>
        <v>M</v>
      </c>
      <c r="I2" s="3" t="str">
        <f t="shared" si="0"/>
        <v>M</v>
      </c>
      <c r="J2" s="3" t="str">
        <f t="shared" si="0"/>
        <v>J</v>
      </c>
      <c r="K2" s="5" t="str">
        <f t="shared" si="0"/>
        <v>V</v>
      </c>
      <c r="L2" s="5" t="str">
        <f t="shared" si="0"/>
        <v>S</v>
      </c>
      <c r="M2" s="3" t="str">
        <f t="shared" si="0"/>
        <v>D</v>
      </c>
      <c r="N2" s="3" t="str">
        <f t="shared" si="0"/>
        <v>L</v>
      </c>
      <c r="O2" s="3" t="str">
        <f t="shared" si="0"/>
        <v>M</v>
      </c>
      <c r="P2" s="3" t="str">
        <f t="shared" si="0"/>
        <v>M</v>
      </c>
      <c r="Q2" s="3" t="str">
        <f t="shared" si="0"/>
        <v>J</v>
      </c>
      <c r="R2" s="5" t="str">
        <f t="shared" si="0"/>
        <v>V</v>
      </c>
      <c r="S2" s="5" t="str">
        <f t="shared" si="0"/>
        <v>S</v>
      </c>
      <c r="T2" s="3" t="str">
        <f t="shared" si="0"/>
        <v>D</v>
      </c>
      <c r="U2" s="3" t="str">
        <f t="shared" si="0"/>
        <v>L</v>
      </c>
      <c r="V2" s="3" t="str">
        <f t="shared" si="0"/>
        <v>M</v>
      </c>
      <c r="W2" s="3" t="str">
        <f t="shared" si="0"/>
        <v>M</v>
      </c>
      <c r="X2" s="3" t="str">
        <f t="shared" si="0"/>
        <v>J</v>
      </c>
      <c r="Y2" s="5" t="str">
        <f t="shared" si="0"/>
        <v>V</v>
      </c>
      <c r="Z2" s="5" t="str">
        <f t="shared" si="0"/>
        <v>S</v>
      </c>
      <c r="AA2" s="3" t="str">
        <f t="shared" si="0"/>
        <v>D</v>
      </c>
      <c r="AB2" s="3" t="str">
        <f t="shared" si="0"/>
        <v>L</v>
      </c>
      <c r="AC2" s="3" t="str">
        <f t="shared" si="0"/>
        <v>M</v>
      </c>
      <c r="AD2" s="3" t="str">
        <f t="shared" si="0"/>
        <v>M</v>
      </c>
      <c r="AE2" s="90" t="str">
        <f t="shared" si="0"/>
        <v>J</v>
      </c>
    </row>
    <row r="3" spans="1:31" x14ac:dyDescent="0.25">
      <c r="A3" s="1"/>
      <c r="B3" s="2">
        <f>DATE($A$1,4,1)</f>
        <v>43922</v>
      </c>
      <c r="C3" s="2">
        <f>DATE($A$1,4,2)</f>
        <v>43923</v>
      </c>
      <c r="D3" s="6">
        <f>DATE($A$1,4,3)</f>
        <v>43924</v>
      </c>
      <c r="E3" s="6">
        <f>DATE($A$1,4,4)</f>
        <v>43925</v>
      </c>
      <c r="F3" s="2">
        <f>DATE($A$1,4,5)</f>
        <v>43926</v>
      </c>
      <c r="G3" s="2">
        <f>DATE($A$1,4,6)</f>
        <v>43927</v>
      </c>
      <c r="H3" s="2">
        <f>DATE($A$1,4,7)</f>
        <v>43928</v>
      </c>
      <c r="I3" s="2">
        <f>DATE($A$1,4,8)</f>
        <v>43929</v>
      </c>
      <c r="J3" s="2">
        <f>DATE($A$1,4,9)</f>
        <v>43930</v>
      </c>
      <c r="K3" s="6">
        <f>DATE($A$1,4,10)</f>
        <v>43931</v>
      </c>
      <c r="L3" s="6">
        <f>DATE($A$1,4,11)</f>
        <v>43932</v>
      </c>
      <c r="M3" s="2">
        <f>DATE($A$1,4,12)</f>
        <v>43933</v>
      </c>
      <c r="N3" s="2">
        <f>DATE($A$1,4,13)</f>
        <v>43934</v>
      </c>
      <c r="O3" s="2">
        <f>DATE($A$1,4,14)</f>
        <v>43935</v>
      </c>
      <c r="P3" s="2">
        <f>DATE($A$1,4,15)</f>
        <v>43936</v>
      </c>
      <c r="Q3" s="2">
        <f>DATE($A$1,4,16)</f>
        <v>43937</v>
      </c>
      <c r="R3" s="6">
        <f>DATE($A$1,4,17)</f>
        <v>43938</v>
      </c>
      <c r="S3" s="6">
        <f>DATE($A$1,4,18)</f>
        <v>43939</v>
      </c>
      <c r="T3" s="2">
        <f>DATE($A$1,4,19)</f>
        <v>43940</v>
      </c>
      <c r="U3" s="2">
        <f>DATE($A$1,4,20)</f>
        <v>43941</v>
      </c>
      <c r="V3" s="2">
        <f>DATE($A$1,4,21)</f>
        <v>43942</v>
      </c>
      <c r="W3" s="2">
        <f>DATE($A$1,4,22)</f>
        <v>43943</v>
      </c>
      <c r="X3" s="2">
        <f>DATE($A$1,4,23)</f>
        <v>43944</v>
      </c>
      <c r="Y3" s="6">
        <f>DATE($A$1,4,24)</f>
        <v>43945</v>
      </c>
      <c r="Z3" s="6">
        <f>DATE($A$1,4,25)</f>
        <v>43946</v>
      </c>
      <c r="AA3" s="2">
        <f>DATE($A$1,4,26)</f>
        <v>43947</v>
      </c>
      <c r="AB3" s="2">
        <f>DATE($A$1,4,27)</f>
        <v>43948</v>
      </c>
      <c r="AC3" s="2">
        <f>DATE($A$1,4,28)</f>
        <v>43949</v>
      </c>
      <c r="AD3" s="2">
        <f>DATE($A$1,4,29)</f>
        <v>43950</v>
      </c>
      <c r="AE3" s="91">
        <f>DATE($A$1,4,30)</f>
        <v>43951</v>
      </c>
    </row>
    <row r="4" spans="1:31" ht="60" customHeight="1" thickBot="1" x14ac:dyDescent="0.3">
      <c r="A4" s="69" t="s">
        <v>1</v>
      </c>
      <c r="B4" s="77"/>
      <c r="C4" s="77"/>
      <c r="D4" s="79"/>
      <c r="E4" s="79"/>
      <c r="F4" s="77"/>
      <c r="G4" s="77"/>
      <c r="H4" s="77"/>
      <c r="I4" s="77"/>
      <c r="J4" s="77"/>
      <c r="K4" s="79"/>
      <c r="L4" s="79"/>
      <c r="M4" s="77"/>
      <c r="N4" s="79"/>
      <c r="O4" s="77"/>
      <c r="P4" s="77"/>
      <c r="Q4" s="77"/>
      <c r="R4" s="79"/>
      <c r="S4" s="79"/>
      <c r="T4" s="77"/>
      <c r="U4" s="77"/>
      <c r="V4" s="77"/>
      <c r="W4" s="77"/>
      <c r="X4" s="77"/>
      <c r="Y4" s="79"/>
      <c r="Z4" s="79"/>
      <c r="AA4" s="77"/>
      <c r="AB4" s="77"/>
      <c r="AC4" s="77"/>
      <c r="AD4" s="77"/>
      <c r="AE4" s="92"/>
    </row>
    <row r="5" spans="1:31" ht="60" customHeight="1" x14ac:dyDescent="0.25">
      <c r="A5" s="70"/>
      <c r="B5" s="75"/>
      <c r="C5" s="75"/>
      <c r="D5" s="76"/>
      <c r="E5" s="76"/>
      <c r="F5" s="75"/>
      <c r="G5" s="75"/>
      <c r="H5" s="75"/>
      <c r="I5" s="75"/>
      <c r="J5" s="75"/>
      <c r="K5" s="76"/>
      <c r="L5" s="76"/>
      <c r="M5" s="75"/>
      <c r="N5" s="76"/>
      <c r="O5" s="75"/>
      <c r="P5" s="75"/>
      <c r="Q5" s="75"/>
      <c r="R5" s="76"/>
      <c r="S5" s="76"/>
      <c r="T5" s="75"/>
      <c r="U5" s="75"/>
      <c r="V5" s="75"/>
      <c r="W5" s="75"/>
      <c r="X5" s="75"/>
      <c r="Y5" s="76"/>
      <c r="Z5" s="76"/>
      <c r="AA5" s="75"/>
      <c r="AB5" s="75"/>
      <c r="AC5" s="75"/>
      <c r="AD5" s="75"/>
      <c r="AE5" s="93"/>
    </row>
    <row r="6" spans="1:31" ht="60" customHeight="1" thickBot="1" x14ac:dyDescent="0.3">
      <c r="A6" s="71" t="s">
        <v>2</v>
      </c>
      <c r="B6" s="84"/>
      <c r="C6" s="84"/>
      <c r="D6" s="79"/>
      <c r="E6" s="79"/>
      <c r="F6" s="84"/>
      <c r="G6" s="84"/>
      <c r="H6" s="84"/>
      <c r="I6" s="84"/>
      <c r="J6" s="84"/>
      <c r="K6" s="79"/>
      <c r="L6" s="79"/>
      <c r="M6" s="84"/>
      <c r="N6" s="79"/>
      <c r="O6" s="84"/>
      <c r="P6" s="84"/>
      <c r="Q6" s="84"/>
      <c r="R6" s="79"/>
      <c r="S6" s="79"/>
      <c r="T6" s="84"/>
      <c r="U6" s="84"/>
      <c r="V6" s="84"/>
      <c r="W6" s="84"/>
      <c r="X6" s="84"/>
      <c r="Y6" s="79"/>
      <c r="Z6" s="79"/>
      <c r="AA6" s="84"/>
      <c r="AB6" s="84"/>
      <c r="AC6" s="84"/>
      <c r="AD6" s="84"/>
      <c r="AE6" s="94"/>
    </row>
    <row r="7" spans="1:31" ht="60" customHeight="1" x14ac:dyDescent="0.25">
      <c r="A7" s="72"/>
      <c r="B7" s="83"/>
      <c r="C7" s="83"/>
      <c r="D7" s="76"/>
      <c r="E7" s="76"/>
      <c r="F7" s="83"/>
      <c r="G7" s="83"/>
      <c r="H7" s="83"/>
      <c r="I7" s="83"/>
      <c r="J7" s="83"/>
      <c r="K7" s="76"/>
      <c r="L7" s="76"/>
      <c r="M7" s="83"/>
      <c r="N7" s="76"/>
      <c r="O7" s="83"/>
      <c r="P7" s="83"/>
      <c r="Q7" s="83"/>
      <c r="R7" s="76"/>
      <c r="S7" s="76"/>
      <c r="T7" s="83"/>
      <c r="U7" s="83"/>
      <c r="V7" s="83"/>
      <c r="W7" s="83"/>
      <c r="X7" s="83"/>
      <c r="Y7" s="76"/>
      <c r="Z7" s="76"/>
      <c r="AA7" s="83"/>
      <c r="AB7" s="83"/>
      <c r="AC7" s="83"/>
      <c r="AD7" s="83"/>
      <c r="AE7" s="95"/>
    </row>
    <row r="8" spans="1:31" ht="60" customHeight="1" thickBot="1" x14ac:dyDescent="0.3">
      <c r="A8" s="69" t="s">
        <v>4</v>
      </c>
      <c r="B8" s="77"/>
      <c r="C8" s="77"/>
      <c r="D8" s="79"/>
      <c r="E8" s="79"/>
      <c r="F8" s="77"/>
      <c r="G8" s="77"/>
      <c r="H8" s="77"/>
      <c r="I8" s="77"/>
      <c r="J8" s="77"/>
      <c r="K8" s="79"/>
      <c r="L8" s="79"/>
      <c r="M8" s="77"/>
      <c r="N8" s="79"/>
      <c r="O8" s="77"/>
      <c r="P8" s="77"/>
      <c r="Q8" s="77"/>
      <c r="R8" s="79"/>
      <c r="S8" s="79"/>
      <c r="T8" s="77"/>
      <c r="U8" s="77"/>
      <c r="V8" s="77"/>
      <c r="W8" s="77"/>
      <c r="X8" s="77"/>
      <c r="Y8" s="79"/>
      <c r="Z8" s="79"/>
      <c r="AA8" s="77"/>
      <c r="AB8" s="77"/>
      <c r="AC8" s="77"/>
      <c r="AD8" s="77"/>
      <c r="AE8" s="92"/>
    </row>
    <row r="9" spans="1:31" ht="60" customHeight="1" x14ac:dyDescent="0.25">
      <c r="A9" s="70"/>
      <c r="B9" s="75"/>
      <c r="C9" s="75"/>
      <c r="D9" s="76"/>
      <c r="E9" s="76"/>
      <c r="F9" s="75"/>
      <c r="G9" s="75"/>
      <c r="H9" s="75"/>
      <c r="I9" s="75"/>
      <c r="J9" s="75"/>
      <c r="K9" s="76"/>
      <c r="L9" s="76"/>
      <c r="M9" s="75"/>
      <c r="N9" s="76"/>
      <c r="O9" s="75"/>
      <c r="P9" s="75"/>
      <c r="Q9" s="75"/>
      <c r="R9" s="76"/>
      <c r="S9" s="76"/>
      <c r="T9" s="75"/>
      <c r="U9" s="75"/>
      <c r="V9" s="75"/>
      <c r="W9" s="75"/>
      <c r="X9" s="75"/>
      <c r="Y9" s="76"/>
      <c r="Z9" s="76"/>
      <c r="AA9" s="75"/>
      <c r="AB9" s="75"/>
      <c r="AC9" s="75"/>
      <c r="AD9" s="75"/>
      <c r="AE9" s="93"/>
    </row>
    <row r="10" spans="1:31" ht="60" customHeight="1" thickBot="1" x14ac:dyDescent="0.3">
      <c r="A10" s="71" t="s">
        <v>0</v>
      </c>
      <c r="B10" s="84"/>
      <c r="C10" s="84"/>
      <c r="D10" s="79"/>
      <c r="E10" s="79"/>
      <c r="F10" s="84"/>
      <c r="G10" s="87"/>
      <c r="H10" s="84"/>
      <c r="I10" s="84"/>
      <c r="J10" s="84"/>
      <c r="K10" s="79"/>
      <c r="L10" s="79"/>
      <c r="M10" s="84"/>
      <c r="N10" s="79"/>
      <c r="O10" s="84"/>
      <c r="P10" s="84"/>
      <c r="Q10" s="84"/>
      <c r="R10" s="79"/>
      <c r="S10" s="79"/>
      <c r="T10" s="84"/>
      <c r="U10" s="84"/>
      <c r="V10" s="84"/>
      <c r="W10" s="84"/>
      <c r="X10" s="84"/>
      <c r="Y10" s="79"/>
      <c r="Z10" s="79"/>
      <c r="AA10" s="84"/>
      <c r="AB10" s="84"/>
      <c r="AC10" s="84"/>
      <c r="AD10" s="84"/>
      <c r="AE10" s="94"/>
    </row>
    <row r="11" spans="1:31" ht="60" customHeight="1" x14ac:dyDescent="0.25">
      <c r="A11" s="72"/>
      <c r="B11" s="83"/>
      <c r="C11" s="83"/>
      <c r="D11" s="76"/>
      <c r="E11" s="76"/>
      <c r="F11" s="83"/>
      <c r="G11" s="86"/>
      <c r="H11" s="83"/>
      <c r="I11" s="83"/>
      <c r="J11" s="83"/>
      <c r="K11" s="76"/>
      <c r="L11" s="76"/>
      <c r="M11" s="83"/>
      <c r="N11" s="76"/>
      <c r="O11" s="83"/>
      <c r="P11" s="83"/>
      <c r="Q11" s="83"/>
      <c r="R11" s="76"/>
      <c r="S11" s="76"/>
      <c r="T11" s="83"/>
      <c r="U11" s="83"/>
      <c r="V11" s="83"/>
      <c r="W11" s="83"/>
      <c r="X11" s="83"/>
      <c r="Y11" s="76"/>
      <c r="Z11" s="76"/>
      <c r="AA11" s="83"/>
      <c r="AB11" s="83"/>
      <c r="AC11" s="83"/>
      <c r="AD11" s="83"/>
      <c r="AE11" s="95"/>
    </row>
    <row r="12" spans="1:31" ht="60" customHeight="1" thickBot="1" x14ac:dyDescent="0.3">
      <c r="A12" s="73" t="s">
        <v>3</v>
      </c>
      <c r="B12" s="77"/>
      <c r="C12" s="77"/>
      <c r="D12" s="79"/>
      <c r="E12" s="79"/>
      <c r="F12" s="77"/>
      <c r="G12" s="77"/>
      <c r="H12" s="77"/>
      <c r="I12" s="77"/>
      <c r="J12" s="77"/>
      <c r="K12" s="79"/>
      <c r="L12" s="79"/>
      <c r="M12" s="77"/>
      <c r="N12" s="77"/>
      <c r="O12" s="77"/>
      <c r="P12" s="77"/>
      <c r="Q12" s="77"/>
      <c r="R12" s="79"/>
      <c r="S12" s="79"/>
      <c r="T12" s="77"/>
      <c r="U12" s="77"/>
      <c r="V12" s="77"/>
      <c r="W12" s="77"/>
      <c r="X12" s="77"/>
      <c r="Y12" s="79"/>
      <c r="Z12" s="79"/>
      <c r="AA12" s="77"/>
      <c r="AB12" s="77"/>
      <c r="AC12" s="77"/>
      <c r="AD12" s="77"/>
      <c r="AE12" s="92"/>
    </row>
    <row r="13" spans="1:31" ht="60" customHeight="1" x14ac:dyDescent="0.25">
      <c r="A13" s="74"/>
      <c r="B13" s="83"/>
      <c r="C13" s="83"/>
      <c r="D13" s="76"/>
      <c r="E13" s="76"/>
      <c r="F13" s="83"/>
      <c r="G13" s="83"/>
      <c r="H13" s="83"/>
      <c r="I13" s="83"/>
      <c r="J13" s="83"/>
      <c r="K13" s="76"/>
      <c r="L13" s="76"/>
      <c r="M13" s="83"/>
      <c r="N13" s="83"/>
      <c r="O13" s="83"/>
      <c r="P13" s="83"/>
      <c r="Q13" s="83"/>
      <c r="R13" s="76"/>
      <c r="S13" s="76"/>
      <c r="T13" s="83"/>
      <c r="U13" s="83"/>
      <c r="V13" s="83"/>
      <c r="W13" s="83"/>
      <c r="X13" s="83"/>
      <c r="Y13" s="76"/>
      <c r="Z13" s="76"/>
      <c r="AA13" s="83"/>
      <c r="AB13" s="83"/>
      <c r="AC13" s="83"/>
      <c r="AD13" s="83"/>
      <c r="AE13" s="95"/>
    </row>
  </sheetData>
  <sheetProtection formatCells="0" formatColumns="0" formatRows="0" insertColumns="0" insertRows="0" insertHyperlinks="0" deleteColumns="0" deleteRows="0" sort="0" autoFilter="0" pivotTables="0"/>
  <mergeCells count="5">
    <mergeCell ref="A4:A5"/>
    <mergeCell ref="A6:A7"/>
    <mergeCell ref="A8:A9"/>
    <mergeCell ref="A10:A11"/>
    <mergeCell ref="A12:A13"/>
  </mergeCells>
  <conditionalFormatting sqref="B2:AE13">
    <cfRule type="expression" dxfId="321" priority="2" stopIfTrue="1">
      <formula>OR(B$2="S",B$2="D")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79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8F95C73A-6DD6-41C7-833A-1D0D256CDC68}">
            <xm:f>NOT(ISNA(VLOOKUP(B$3,BD!$B$3:$B$14,1,0)))</xm:f>
            <x14:dxf>
              <fill>
                <patternFill patternType="lightGray"/>
              </fill>
            </x14:dxf>
          </x14:cfRule>
          <xm:sqref>B2:AE13</xm:sqref>
        </x14:conditionalFormatting>
        <x14:conditionalFormatting xmlns:xm="http://schemas.microsoft.com/office/excel/2006/main">
          <x14:cfRule type="expression" priority="3" stopIfTrue="1" id="{ECBD72F6-90AB-4E50-9FE4-D6743A19FC9D}">
            <xm:f>NOT(ISNA(VLOOKUP(B$3,BD!$H$3:$H$33,1,0)))</xm:f>
            <x14:dxf>
              <fill>
                <patternFill>
                  <bgColor theme="6" tint="0.59996337778862885"/>
                </patternFill>
              </fill>
            </x14:dxf>
          </x14:cfRule>
          <xm:sqref>B2:AE2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AF13"/>
  <sheetViews>
    <sheetView showGridLines="0" showRuler="0" zoomScale="60" zoomScaleNormal="60" workbookViewId="0">
      <selection activeCell="A12" sqref="A12:A13"/>
    </sheetView>
  </sheetViews>
  <sheetFormatPr baseColWidth="10" defaultColWidth="8.85546875" defaultRowHeight="15" x14ac:dyDescent="0.25"/>
  <cols>
    <col min="1" max="1" width="21.140625" customWidth="1"/>
    <col min="2" max="32" width="7.7109375" customWidth="1"/>
  </cols>
  <sheetData>
    <row r="1" spans="1:32" ht="75.75" customHeight="1" x14ac:dyDescent="0.25">
      <c r="A1" s="12">
        <f>JANVIER!$A$1</f>
        <v>2020</v>
      </c>
    </row>
    <row r="2" spans="1:32" x14ac:dyDescent="0.25">
      <c r="A2" s="17" t="s">
        <v>31</v>
      </c>
      <c r="B2" s="4" t="str">
        <f>CHOOSE(WEEKDAY(B$3,2),"L","M","M","J","V","S","D")</f>
        <v>V</v>
      </c>
      <c r="C2" s="3" t="str">
        <f t="shared" ref="C2:AF2" si="0">CHOOSE(WEEKDAY(C$3,2),"L","M","M","J","V","S","D")</f>
        <v>S</v>
      </c>
      <c r="D2" s="5" t="str">
        <f t="shared" si="0"/>
        <v>D</v>
      </c>
      <c r="E2" s="5" t="str">
        <f t="shared" si="0"/>
        <v>L</v>
      </c>
      <c r="F2" s="3" t="str">
        <f t="shared" si="0"/>
        <v>M</v>
      </c>
      <c r="G2" s="3" t="str">
        <f t="shared" si="0"/>
        <v>M</v>
      </c>
      <c r="H2" s="3" t="str">
        <f t="shared" si="0"/>
        <v>J</v>
      </c>
      <c r="I2" s="3" t="str">
        <f t="shared" si="0"/>
        <v>V</v>
      </c>
      <c r="J2" s="3" t="str">
        <f t="shared" si="0"/>
        <v>S</v>
      </c>
      <c r="K2" s="5" t="str">
        <f t="shared" si="0"/>
        <v>D</v>
      </c>
      <c r="L2" s="5" t="str">
        <f t="shared" si="0"/>
        <v>L</v>
      </c>
      <c r="M2" s="3" t="str">
        <f t="shared" si="0"/>
        <v>M</v>
      </c>
      <c r="N2" s="3" t="str">
        <f t="shared" si="0"/>
        <v>M</v>
      </c>
      <c r="O2" s="3" t="str">
        <f t="shared" si="0"/>
        <v>J</v>
      </c>
      <c r="P2" s="3" t="str">
        <f t="shared" si="0"/>
        <v>V</v>
      </c>
      <c r="Q2" s="3" t="str">
        <f t="shared" si="0"/>
        <v>S</v>
      </c>
      <c r="R2" s="5" t="str">
        <f t="shared" si="0"/>
        <v>D</v>
      </c>
      <c r="S2" s="5" t="str">
        <f t="shared" si="0"/>
        <v>L</v>
      </c>
      <c r="T2" s="3" t="str">
        <f t="shared" si="0"/>
        <v>M</v>
      </c>
      <c r="U2" s="3" t="str">
        <f t="shared" si="0"/>
        <v>M</v>
      </c>
      <c r="V2" s="3" t="str">
        <f t="shared" si="0"/>
        <v>J</v>
      </c>
      <c r="W2" s="3" t="str">
        <f t="shared" si="0"/>
        <v>V</v>
      </c>
      <c r="X2" s="3" t="str">
        <f t="shared" si="0"/>
        <v>S</v>
      </c>
      <c r="Y2" s="5" t="str">
        <f t="shared" si="0"/>
        <v>D</v>
      </c>
      <c r="Z2" s="5" t="str">
        <f t="shared" si="0"/>
        <v>L</v>
      </c>
      <c r="AA2" s="3" t="str">
        <f t="shared" si="0"/>
        <v>M</v>
      </c>
      <c r="AB2" s="3" t="str">
        <f t="shared" si="0"/>
        <v>M</v>
      </c>
      <c r="AC2" s="3" t="str">
        <f t="shared" si="0"/>
        <v>J</v>
      </c>
      <c r="AD2" s="3" t="str">
        <f t="shared" si="0"/>
        <v>V</v>
      </c>
      <c r="AE2" s="3" t="str">
        <f t="shared" si="0"/>
        <v>S</v>
      </c>
      <c r="AF2" s="97" t="str">
        <f t="shared" si="0"/>
        <v>D</v>
      </c>
    </row>
    <row r="3" spans="1:32" x14ac:dyDescent="0.25">
      <c r="A3" s="1"/>
      <c r="B3" s="2">
        <f>DATE($A$1,5,1)</f>
        <v>43952</v>
      </c>
      <c r="C3" s="2">
        <f>DATE($A$1,5,2)</f>
        <v>43953</v>
      </c>
      <c r="D3" s="6">
        <f>DATE($A$1,5,3)</f>
        <v>43954</v>
      </c>
      <c r="E3" s="6">
        <f>DATE($A$1,5,4)</f>
        <v>43955</v>
      </c>
      <c r="F3" s="2">
        <f>DATE($A$1,5,5)</f>
        <v>43956</v>
      </c>
      <c r="G3" s="2">
        <f>DATE($A$1,5,6)</f>
        <v>43957</v>
      </c>
      <c r="H3" s="2">
        <f>DATE($A$1,5,7)</f>
        <v>43958</v>
      </c>
      <c r="I3" s="2">
        <f>DATE($A$1,5,8)</f>
        <v>43959</v>
      </c>
      <c r="J3" s="2">
        <f>DATE($A$1,5,9)</f>
        <v>43960</v>
      </c>
      <c r="K3" s="6">
        <f>DATE($A$1,5,10)</f>
        <v>43961</v>
      </c>
      <c r="L3" s="6">
        <f>DATE($A$1,5,11)</f>
        <v>43962</v>
      </c>
      <c r="M3" s="2">
        <f>DATE($A$1,5,12)</f>
        <v>43963</v>
      </c>
      <c r="N3" s="2">
        <f>DATE($A$1,5,13)</f>
        <v>43964</v>
      </c>
      <c r="O3" s="2">
        <f>DATE($A$1,5,14)</f>
        <v>43965</v>
      </c>
      <c r="P3" s="2">
        <f>DATE($A$1,5,15)</f>
        <v>43966</v>
      </c>
      <c r="Q3" s="2">
        <f>DATE($A$1,5,16)</f>
        <v>43967</v>
      </c>
      <c r="R3" s="6">
        <f>DATE($A$1,5,17)</f>
        <v>43968</v>
      </c>
      <c r="S3" s="6">
        <f>DATE($A$1,5,18)</f>
        <v>43969</v>
      </c>
      <c r="T3" s="2">
        <f>DATE($A$1,5,19)</f>
        <v>43970</v>
      </c>
      <c r="U3" s="2">
        <f>DATE($A$1,5,20)</f>
        <v>43971</v>
      </c>
      <c r="V3" s="2">
        <f>DATE($A$1,5,21)</f>
        <v>43972</v>
      </c>
      <c r="W3" s="2">
        <f>DATE($A$1,5,22)</f>
        <v>43973</v>
      </c>
      <c r="X3" s="2">
        <f>DATE($A$1,5,23)</f>
        <v>43974</v>
      </c>
      <c r="Y3" s="6">
        <f>DATE($A$1,5,24)</f>
        <v>43975</v>
      </c>
      <c r="Z3" s="6">
        <f>DATE($A$1,5,25)</f>
        <v>43976</v>
      </c>
      <c r="AA3" s="2">
        <f>DATE($A$1,5,26)</f>
        <v>43977</v>
      </c>
      <c r="AB3" s="2">
        <f>DATE($A$1,5,27)</f>
        <v>43978</v>
      </c>
      <c r="AC3" s="2">
        <f>DATE($A$1,5,28)</f>
        <v>43979</v>
      </c>
      <c r="AD3" s="2">
        <f>DATE($A$1,5,29)</f>
        <v>43980</v>
      </c>
      <c r="AE3" s="2">
        <f>DATE($A$1,5,30)</f>
        <v>43981</v>
      </c>
      <c r="AF3" s="98">
        <f>DATE($A$1,5,31)</f>
        <v>43982</v>
      </c>
    </row>
    <row r="4" spans="1:32" ht="60" customHeight="1" thickBot="1" x14ac:dyDescent="0.3">
      <c r="A4" s="69" t="s">
        <v>1</v>
      </c>
      <c r="B4" s="77"/>
      <c r="C4" s="77"/>
      <c r="D4" s="79"/>
      <c r="E4" s="79"/>
      <c r="F4" s="77"/>
      <c r="G4" s="77"/>
      <c r="H4" s="77"/>
      <c r="I4" s="77"/>
      <c r="J4" s="77"/>
      <c r="K4" s="79"/>
      <c r="L4" s="79"/>
      <c r="M4" s="77"/>
      <c r="N4" s="79"/>
      <c r="O4" s="77"/>
      <c r="P4" s="77"/>
      <c r="Q4" s="77"/>
      <c r="R4" s="79"/>
      <c r="S4" s="79"/>
      <c r="T4" s="77"/>
      <c r="U4" s="77"/>
      <c r="V4" s="77"/>
      <c r="W4" s="77"/>
      <c r="X4" s="77"/>
      <c r="Y4" s="79"/>
      <c r="Z4" s="79"/>
      <c r="AA4" s="77"/>
      <c r="AB4" s="77"/>
      <c r="AC4" s="77"/>
      <c r="AD4" s="77"/>
      <c r="AE4" s="77"/>
      <c r="AF4" s="88"/>
    </row>
    <row r="5" spans="1:32" ht="60" customHeight="1" x14ac:dyDescent="0.25">
      <c r="A5" s="70"/>
      <c r="B5" s="75"/>
      <c r="C5" s="75"/>
      <c r="D5" s="76"/>
      <c r="E5" s="76"/>
      <c r="F5" s="75"/>
      <c r="G5" s="75"/>
      <c r="H5" s="75"/>
      <c r="I5" s="75"/>
      <c r="J5" s="75"/>
      <c r="K5" s="76"/>
      <c r="L5" s="76"/>
      <c r="M5" s="75"/>
      <c r="N5" s="76"/>
      <c r="O5" s="75"/>
      <c r="P5" s="75"/>
      <c r="Q5" s="75"/>
      <c r="R5" s="76"/>
      <c r="S5" s="76"/>
      <c r="T5" s="75"/>
      <c r="U5" s="75"/>
      <c r="V5" s="75"/>
      <c r="W5" s="75"/>
      <c r="X5" s="75"/>
      <c r="Y5" s="76"/>
      <c r="Z5" s="76"/>
      <c r="AA5" s="75"/>
      <c r="AB5" s="75"/>
      <c r="AC5" s="75"/>
      <c r="AD5" s="75"/>
      <c r="AE5" s="75"/>
      <c r="AF5" s="89"/>
    </row>
    <row r="6" spans="1:32" ht="60" customHeight="1" thickBot="1" x14ac:dyDescent="0.3">
      <c r="A6" s="71" t="s">
        <v>2</v>
      </c>
      <c r="B6" s="84"/>
      <c r="C6" s="84"/>
      <c r="D6" s="79"/>
      <c r="E6" s="79"/>
      <c r="F6" s="84"/>
      <c r="G6" s="84"/>
      <c r="H6" s="84"/>
      <c r="I6" s="84"/>
      <c r="J6" s="84"/>
      <c r="K6" s="79"/>
      <c r="L6" s="79"/>
      <c r="M6" s="84"/>
      <c r="N6" s="79"/>
      <c r="O6" s="84"/>
      <c r="P6" s="84"/>
      <c r="Q6" s="84"/>
      <c r="R6" s="79"/>
      <c r="S6" s="79"/>
      <c r="T6" s="84"/>
      <c r="U6" s="84"/>
      <c r="V6" s="84"/>
      <c r="W6" s="84"/>
      <c r="X6" s="84"/>
      <c r="Y6" s="79"/>
      <c r="Z6" s="79"/>
      <c r="AA6" s="84"/>
      <c r="AB6" s="84"/>
      <c r="AC6" s="84"/>
      <c r="AD6" s="84"/>
      <c r="AE6" s="84"/>
      <c r="AF6" s="88"/>
    </row>
    <row r="7" spans="1:32" ht="60" customHeight="1" x14ac:dyDescent="0.25">
      <c r="A7" s="72"/>
      <c r="B7" s="83"/>
      <c r="C7" s="83"/>
      <c r="D7" s="76"/>
      <c r="E7" s="76"/>
      <c r="F7" s="83"/>
      <c r="G7" s="83"/>
      <c r="H7" s="83"/>
      <c r="I7" s="83"/>
      <c r="J7" s="83"/>
      <c r="K7" s="76"/>
      <c r="L7" s="76"/>
      <c r="M7" s="83"/>
      <c r="N7" s="76"/>
      <c r="O7" s="83"/>
      <c r="P7" s="83"/>
      <c r="Q7" s="83"/>
      <c r="R7" s="76"/>
      <c r="S7" s="76"/>
      <c r="T7" s="83"/>
      <c r="U7" s="83"/>
      <c r="V7" s="83"/>
      <c r="W7" s="83"/>
      <c r="X7" s="83"/>
      <c r="Y7" s="76"/>
      <c r="Z7" s="76"/>
      <c r="AA7" s="83"/>
      <c r="AB7" s="83"/>
      <c r="AC7" s="83"/>
      <c r="AD7" s="83"/>
      <c r="AE7" s="83"/>
      <c r="AF7" s="89"/>
    </row>
    <row r="8" spans="1:32" ht="60" customHeight="1" thickBot="1" x14ac:dyDescent="0.3">
      <c r="A8" s="69" t="s">
        <v>4</v>
      </c>
      <c r="B8" s="77"/>
      <c r="C8" s="77"/>
      <c r="D8" s="79"/>
      <c r="E8" s="79"/>
      <c r="F8" s="77"/>
      <c r="G8" s="77"/>
      <c r="H8" s="77"/>
      <c r="I8" s="77"/>
      <c r="J8" s="77"/>
      <c r="K8" s="79"/>
      <c r="L8" s="79"/>
      <c r="M8" s="77"/>
      <c r="N8" s="79"/>
      <c r="O8" s="77"/>
      <c r="P8" s="77"/>
      <c r="Q8" s="77"/>
      <c r="R8" s="79"/>
      <c r="S8" s="79"/>
      <c r="T8" s="77"/>
      <c r="U8" s="77"/>
      <c r="V8" s="77"/>
      <c r="W8" s="77"/>
      <c r="X8" s="77"/>
      <c r="Y8" s="79"/>
      <c r="Z8" s="79"/>
      <c r="AA8" s="77"/>
      <c r="AB8" s="77"/>
      <c r="AC8" s="77"/>
      <c r="AD8" s="77"/>
      <c r="AE8" s="77"/>
      <c r="AF8" s="88"/>
    </row>
    <row r="9" spans="1:32" ht="60" customHeight="1" x14ac:dyDescent="0.25">
      <c r="A9" s="70"/>
      <c r="B9" s="75"/>
      <c r="C9" s="75"/>
      <c r="D9" s="76"/>
      <c r="E9" s="76"/>
      <c r="F9" s="75"/>
      <c r="G9" s="75"/>
      <c r="H9" s="75"/>
      <c r="I9" s="75"/>
      <c r="J9" s="75"/>
      <c r="K9" s="76"/>
      <c r="L9" s="76"/>
      <c r="M9" s="75"/>
      <c r="N9" s="76"/>
      <c r="O9" s="75"/>
      <c r="P9" s="75"/>
      <c r="Q9" s="75"/>
      <c r="R9" s="76"/>
      <c r="S9" s="76"/>
      <c r="T9" s="75"/>
      <c r="U9" s="75"/>
      <c r="V9" s="75"/>
      <c r="W9" s="75"/>
      <c r="X9" s="75"/>
      <c r="Y9" s="76"/>
      <c r="Z9" s="76"/>
      <c r="AA9" s="75"/>
      <c r="AB9" s="75"/>
      <c r="AC9" s="75"/>
      <c r="AD9" s="75"/>
      <c r="AE9" s="75"/>
      <c r="AF9" s="89"/>
    </row>
    <row r="10" spans="1:32" ht="60" customHeight="1" thickBot="1" x14ac:dyDescent="0.3">
      <c r="A10" s="71" t="s">
        <v>0</v>
      </c>
      <c r="B10" s="84"/>
      <c r="C10" s="84"/>
      <c r="D10" s="79"/>
      <c r="E10" s="79"/>
      <c r="F10" s="84"/>
      <c r="G10" s="87"/>
      <c r="H10" s="84"/>
      <c r="I10" s="84"/>
      <c r="J10" s="84"/>
      <c r="K10" s="79"/>
      <c r="L10" s="79"/>
      <c r="M10" s="84"/>
      <c r="N10" s="79"/>
      <c r="O10" s="84"/>
      <c r="P10" s="84"/>
      <c r="Q10" s="84"/>
      <c r="R10" s="79"/>
      <c r="S10" s="79"/>
      <c r="T10" s="84"/>
      <c r="U10" s="84"/>
      <c r="V10" s="84"/>
      <c r="W10" s="84"/>
      <c r="X10" s="84"/>
      <c r="Y10" s="79"/>
      <c r="Z10" s="79"/>
      <c r="AA10" s="84"/>
      <c r="AB10" s="84"/>
      <c r="AC10" s="84"/>
      <c r="AD10" s="84"/>
      <c r="AE10" s="84"/>
      <c r="AF10" s="88"/>
    </row>
    <row r="11" spans="1:32" ht="60" customHeight="1" x14ac:dyDescent="0.25">
      <c r="A11" s="72"/>
      <c r="B11" s="83"/>
      <c r="C11" s="83"/>
      <c r="D11" s="76"/>
      <c r="E11" s="76"/>
      <c r="F11" s="83"/>
      <c r="G11" s="86"/>
      <c r="H11" s="83"/>
      <c r="I11" s="83"/>
      <c r="J11" s="83"/>
      <c r="K11" s="76"/>
      <c r="L11" s="76"/>
      <c r="M11" s="83"/>
      <c r="N11" s="76"/>
      <c r="O11" s="83"/>
      <c r="P11" s="83"/>
      <c r="Q11" s="83"/>
      <c r="R11" s="76"/>
      <c r="S11" s="76"/>
      <c r="T11" s="83"/>
      <c r="U11" s="83"/>
      <c r="V11" s="83"/>
      <c r="W11" s="83"/>
      <c r="X11" s="83"/>
      <c r="Y11" s="76"/>
      <c r="Z11" s="76"/>
      <c r="AA11" s="83"/>
      <c r="AB11" s="83"/>
      <c r="AC11" s="83"/>
      <c r="AD11" s="83"/>
      <c r="AE11" s="83"/>
      <c r="AF11" s="89"/>
    </row>
    <row r="12" spans="1:32" ht="60" customHeight="1" thickBot="1" x14ac:dyDescent="0.3">
      <c r="A12" s="73" t="s">
        <v>3</v>
      </c>
      <c r="B12" s="77"/>
      <c r="C12" s="77"/>
      <c r="D12" s="79"/>
      <c r="E12" s="79"/>
      <c r="F12" s="77"/>
      <c r="G12" s="77"/>
      <c r="H12" s="77"/>
      <c r="I12" s="77"/>
      <c r="J12" s="77"/>
      <c r="K12" s="79"/>
      <c r="L12" s="79"/>
      <c r="M12" s="77"/>
      <c r="N12" s="77"/>
      <c r="O12" s="77"/>
      <c r="P12" s="77"/>
      <c r="Q12" s="77"/>
      <c r="R12" s="79"/>
      <c r="S12" s="79"/>
      <c r="T12" s="77"/>
      <c r="U12" s="77"/>
      <c r="V12" s="77"/>
      <c r="W12" s="77"/>
      <c r="X12" s="77"/>
      <c r="Y12" s="79"/>
      <c r="Z12" s="79"/>
      <c r="AA12" s="77"/>
      <c r="AB12" s="77"/>
      <c r="AC12" s="77"/>
      <c r="AD12" s="77"/>
      <c r="AE12" s="77"/>
      <c r="AF12" s="88"/>
    </row>
    <row r="13" spans="1:32" ht="60" customHeight="1" x14ac:dyDescent="0.25">
      <c r="A13" s="74"/>
      <c r="B13" s="83"/>
      <c r="C13" s="83"/>
      <c r="D13" s="76"/>
      <c r="E13" s="76"/>
      <c r="F13" s="83"/>
      <c r="G13" s="83"/>
      <c r="H13" s="83"/>
      <c r="I13" s="83"/>
      <c r="J13" s="83"/>
      <c r="K13" s="76"/>
      <c r="L13" s="76"/>
      <c r="M13" s="83"/>
      <c r="N13" s="83"/>
      <c r="O13" s="83"/>
      <c r="P13" s="83"/>
      <c r="Q13" s="83"/>
      <c r="R13" s="76"/>
      <c r="S13" s="76"/>
      <c r="T13" s="83"/>
      <c r="U13" s="83"/>
      <c r="V13" s="83"/>
      <c r="W13" s="83"/>
      <c r="X13" s="83"/>
      <c r="Y13" s="76"/>
      <c r="Z13" s="76"/>
      <c r="AA13" s="83"/>
      <c r="AB13" s="83"/>
      <c r="AC13" s="83"/>
      <c r="AD13" s="83"/>
      <c r="AE13" s="83"/>
      <c r="AF13" s="89"/>
    </row>
  </sheetData>
  <sheetProtection formatCells="0" formatColumns="0" formatRows="0" insertColumns="0" insertRows="0" insertHyperlinks="0" deleteColumns="0" deleteRows="0" sort="0" autoFilter="0" pivotTables="0"/>
  <mergeCells count="5">
    <mergeCell ref="A4:A5"/>
    <mergeCell ref="A6:A7"/>
    <mergeCell ref="A8:A9"/>
    <mergeCell ref="A10:A11"/>
    <mergeCell ref="A12:A13"/>
  </mergeCells>
  <conditionalFormatting sqref="B2:AF13">
    <cfRule type="expression" dxfId="318" priority="2" stopIfTrue="1">
      <formula>OR(B$2="S",B$2="D")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76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E98AB76C-428E-4AF6-9396-0943C10B1D5F}">
            <xm:f>NOT(ISNA(VLOOKUP(B$3,BD!$B$3:$B$14,1,0)))</xm:f>
            <x14:dxf>
              <fill>
                <patternFill patternType="lightGray"/>
              </fill>
            </x14:dxf>
          </x14:cfRule>
          <xm:sqref>B2:AF13</xm:sqref>
        </x14:conditionalFormatting>
        <x14:conditionalFormatting xmlns:xm="http://schemas.microsoft.com/office/excel/2006/main">
          <x14:cfRule type="expression" priority="3" stopIfTrue="1" id="{2C842318-A216-4801-9EC8-0FE15C7E4E65}">
            <xm:f>NOT(ISNA(VLOOKUP(B$3,BD!$I$3:$I$33,1,0)))</xm:f>
            <x14:dxf>
              <fill>
                <patternFill>
                  <bgColor theme="6" tint="0.59996337778862885"/>
                </patternFill>
              </fill>
            </x14:dxf>
          </x14:cfRule>
          <xm:sqref>B2:AF2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1:AE13"/>
  <sheetViews>
    <sheetView showGridLines="0" showRuler="0" zoomScale="60" zoomScaleNormal="60" workbookViewId="0">
      <selection activeCell="A12" sqref="A12:A13"/>
    </sheetView>
  </sheetViews>
  <sheetFormatPr baseColWidth="10" defaultColWidth="8.85546875" defaultRowHeight="15" x14ac:dyDescent="0.25"/>
  <cols>
    <col min="1" max="1" width="21.140625" customWidth="1"/>
    <col min="2" max="31" width="7.7109375" customWidth="1"/>
  </cols>
  <sheetData>
    <row r="1" spans="1:31" ht="75.75" customHeight="1" x14ac:dyDescent="0.25">
      <c r="A1" s="12">
        <f>JANVIER!$A$1</f>
        <v>2020</v>
      </c>
    </row>
    <row r="2" spans="1:31" x14ac:dyDescent="0.25">
      <c r="A2" s="17" t="s">
        <v>31</v>
      </c>
      <c r="B2" s="4" t="str">
        <f>CHOOSE(WEEKDAY(B$3,2),"L","M","M","J","V","S","D")</f>
        <v>L</v>
      </c>
      <c r="C2" s="3" t="str">
        <f t="shared" ref="C2:AE2" si="0">CHOOSE(WEEKDAY(C$3,2),"L","M","M","J","V","S","D")</f>
        <v>M</v>
      </c>
      <c r="D2" s="5" t="str">
        <f t="shared" si="0"/>
        <v>M</v>
      </c>
      <c r="E2" s="5" t="str">
        <f t="shared" si="0"/>
        <v>J</v>
      </c>
      <c r="F2" s="3" t="str">
        <f t="shared" si="0"/>
        <v>V</v>
      </c>
      <c r="G2" s="3" t="str">
        <f t="shared" si="0"/>
        <v>S</v>
      </c>
      <c r="H2" s="3" t="str">
        <f t="shared" si="0"/>
        <v>D</v>
      </c>
      <c r="I2" s="3" t="str">
        <f t="shared" si="0"/>
        <v>L</v>
      </c>
      <c r="J2" s="3" t="str">
        <f t="shared" si="0"/>
        <v>M</v>
      </c>
      <c r="K2" s="5" t="str">
        <f t="shared" si="0"/>
        <v>M</v>
      </c>
      <c r="L2" s="5" t="str">
        <f t="shared" si="0"/>
        <v>J</v>
      </c>
      <c r="M2" s="3" t="str">
        <f t="shared" si="0"/>
        <v>V</v>
      </c>
      <c r="N2" s="3" t="str">
        <f t="shared" si="0"/>
        <v>S</v>
      </c>
      <c r="O2" s="3" t="str">
        <f t="shared" si="0"/>
        <v>D</v>
      </c>
      <c r="P2" s="3" t="str">
        <f t="shared" si="0"/>
        <v>L</v>
      </c>
      <c r="Q2" s="3" t="str">
        <f t="shared" si="0"/>
        <v>M</v>
      </c>
      <c r="R2" s="5" t="str">
        <f t="shared" si="0"/>
        <v>M</v>
      </c>
      <c r="S2" s="5" t="str">
        <f t="shared" si="0"/>
        <v>J</v>
      </c>
      <c r="T2" s="3" t="str">
        <f t="shared" si="0"/>
        <v>V</v>
      </c>
      <c r="U2" s="3" t="str">
        <f t="shared" si="0"/>
        <v>S</v>
      </c>
      <c r="V2" s="3" t="str">
        <f t="shared" si="0"/>
        <v>D</v>
      </c>
      <c r="W2" s="3" t="str">
        <f t="shared" si="0"/>
        <v>L</v>
      </c>
      <c r="X2" s="3" t="str">
        <f t="shared" si="0"/>
        <v>M</v>
      </c>
      <c r="Y2" s="5" t="str">
        <f t="shared" si="0"/>
        <v>M</v>
      </c>
      <c r="Z2" s="5" t="str">
        <f t="shared" si="0"/>
        <v>J</v>
      </c>
      <c r="AA2" s="3" t="str">
        <f t="shared" si="0"/>
        <v>V</v>
      </c>
      <c r="AB2" s="3" t="str">
        <f t="shared" si="0"/>
        <v>S</v>
      </c>
      <c r="AC2" s="3" t="str">
        <f t="shared" si="0"/>
        <v>D</v>
      </c>
      <c r="AD2" s="3" t="str">
        <f t="shared" si="0"/>
        <v>L</v>
      </c>
      <c r="AE2" s="90" t="str">
        <f t="shared" si="0"/>
        <v>M</v>
      </c>
    </row>
    <row r="3" spans="1:31" x14ac:dyDescent="0.25">
      <c r="A3" s="1"/>
      <c r="B3" s="2">
        <f>DATE($A$1,6,1)</f>
        <v>43983</v>
      </c>
      <c r="C3" s="2">
        <f>DATE($A$1,6,2)</f>
        <v>43984</v>
      </c>
      <c r="D3" s="6">
        <f>DATE($A$1,6,3)</f>
        <v>43985</v>
      </c>
      <c r="E3" s="6">
        <f>DATE($A$1,6,4)</f>
        <v>43986</v>
      </c>
      <c r="F3" s="2">
        <f>DATE($A$1,6,5)</f>
        <v>43987</v>
      </c>
      <c r="G3" s="2">
        <f>DATE($A$1,6,6)</f>
        <v>43988</v>
      </c>
      <c r="H3" s="2">
        <f>DATE($A$1,6,7)</f>
        <v>43989</v>
      </c>
      <c r="I3" s="2">
        <f>DATE($A$1,6,8)</f>
        <v>43990</v>
      </c>
      <c r="J3" s="2">
        <f>DATE($A$1,6,9)</f>
        <v>43991</v>
      </c>
      <c r="K3" s="6">
        <f>DATE($A$1,6,10)</f>
        <v>43992</v>
      </c>
      <c r="L3" s="6">
        <f>DATE($A$1,6,11)</f>
        <v>43993</v>
      </c>
      <c r="M3" s="2">
        <f>DATE($A$1,6,12)</f>
        <v>43994</v>
      </c>
      <c r="N3" s="2">
        <f>DATE($A$1,6,13)</f>
        <v>43995</v>
      </c>
      <c r="O3" s="2">
        <f>DATE($A$1,6,14)</f>
        <v>43996</v>
      </c>
      <c r="P3" s="2">
        <f>DATE($A$1,6,15)</f>
        <v>43997</v>
      </c>
      <c r="Q3" s="2">
        <f>DATE($A$1,6,16)</f>
        <v>43998</v>
      </c>
      <c r="R3" s="6">
        <f>DATE($A$1,6,17)</f>
        <v>43999</v>
      </c>
      <c r="S3" s="6">
        <f>DATE($A$1,6,18)</f>
        <v>44000</v>
      </c>
      <c r="T3" s="2">
        <f>DATE($A$1,6,19)</f>
        <v>44001</v>
      </c>
      <c r="U3" s="2">
        <f>DATE($A$1,6,20)</f>
        <v>44002</v>
      </c>
      <c r="V3" s="2">
        <f>DATE($A$1,6,21)</f>
        <v>44003</v>
      </c>
      <c r="W3" s="2">
        <f>DATE($A$1,6,22)</f>
        <v>44004</v>
      </c>
      <c r="X3" s="2">
        <f>DATE($A$1,6,23)</f>
        <v>44005</v>
      </c>
      <c r="Y3" s="6">
        <f>DATE($A$1,6,24)</f>
        <v>44006</v>
      </c>
      <c r="Z3" s="6">
        <f>DATE($A$1,6,25)</f>
        <v>44007</v>
      </c>
      <c r="AA3" s="2">
        <f>DATE($A$1,6,26)</f>
        <v>44008</v>
      </c>
      <c r="AB3" s="2">
        <f>DATE($A$1,6,27)</f>
        <v>44009</v>
      </c>
      <c r="AC3" s="2">
        <f>DATE($A$1,6,28)</f>
        <v>44010</v>
      </c>
      <c r="AD3" s="2">
        <f>DATE($A$1,6,29)</f>
        <v>44011</v>
      </c>
      <c r="AE3" s="91">
        <f>DATE($A$1,6,30)</f>
        <v>44012</v>
      </c>
    </row>
    <row r="4" spans="1:31" ht="60" customHeight="1" thickBot="1" x14ac:dyDescent="0.3">
      <c r="A4" s="69" t="s">
        <v>1</v>
      </c>
      <c r="B4" s="77"/>
      <c r="C4" s="77"/>
      <c r="D4" s="79"/>
      <c r="E4" s="79"/>
      <c r="F4" s="77"/>
      <c r="G4" s="77"/>
      <c r="H4" s="77"/>
      <c r="I4" s="77"/>
      <c r="J4" s="77"/>
      <c r="K4" s="79"/>
      <c r="L4" s="79"/>
      <c r="M4" s="77"/>
      <c r="N4" s="79"/>
      <c r="O4" s="77"/>
      <c r="P4" s="77"/>
      <c r="Q4" s="77"/>
      <c r="R4" s="79"/>
      <c r="S4" s="79"/>
      <c r="T4" s="77"/>
      <c r="U4" s="77"/>
      <c r="V4" s="77"/>
      <c r="W4" s="77"/>
      <c r="X4" s="77"/>
      <c r="Y4" s="79"/>
      <c r="Z4" s="79"/>
      <c r="AA4" s="77"/>
      <c r="AB4" s="77"/>
      <c r="AC4" s="77"/>
      <c r="AD4" s="77"/>
      <c r="AE4" s="92"/>
    </row>
    <row r="5" spans="1:31" ht="60" customHeight="1" x14ac:dyDescent="0.25">
      <c r="A5" s="70"/>
      <c r="B5" s="75"/>
      <c r="C5" s="75"/>
      <c r="D5" s="76"/>
      <c r="E5" s="76"/>
      <c r="F5" s="75"/>
      <c r="G5" s="75"/>
      <c r="H5" s="75"/>
      <c r="I5" s="75"/>
      <c r="J5" s="75"/>
      <c r="K5" s="76"/>
      <c r="L5" s="76"/>
      <c r="M5" s="75"/>
      <c r="N5" s="76"/>
      <c r="O5" s="75"/>
      <c r="P5" s="75"/>
      <c r="Q5" s="75"/>
      <c r="R5" s="76"/>
      <c r="S5" s="76"/>
      <c r="T5" s="75"/>
      <c r="U5" s="75"/>
      <c r="V5" s="75"/>
      <c r="W5" s="75"/>
      <c r="X5" s="75"/>
      <c r="Y5" s="76"/>
      <c r="Z5" s="76"/>
      <c r="AA5" s="75"/>
      <c r="AB5" s="75"/>
      <c r="AC5" s="75"/>
      <c r="AD5" s="75"/>
      <c r="AE5" s="93"/>
    </row>
    <row r="6" spans="1:31" ht="60" customHeight="1" thickBot="1" x14ac:dyDescent="0.3">
      <c r="A6" s="71" t="s">
        <v>2</v>
      </c>
      <c r="B6" s="84"/>
      <c r="C6" s="84"/>
      <c r="D6" s="79"/>
      <c r="E6" s="79"/>
      <c r="F6" s="84"/>
      <c r="G6" s="84"/>
      <c r="H6" s="84"/>
      <c r="I6" s="84"/>
      <c r="J6" s="84"/>
      <c r="K6" s="79"/>
      <c r="L6" s="79"/>
      <c r="M6" s="84"/>
      <c r="N6" s="79"/>
      <c r="O6" s="84"/>
      <c r="P6" s="84"/>
      <c r="Q6" s="84"/>
      <c r="R6" s="79"/>
      <c r="S6" s="79"/>
      <c r="T6" s="84"/>
      <c r="U6" s="84"/>
      <c r="V6" s="84"/>
      <c r="W6" s="84"/>
      <c r="X6" s="84"/>
      <c r="Y6" s="79"/>
      <c r="Z6" s="79"/>
      <c r="AA6" s="84"/>
      <c r="AB6" s="84"/>
      <c r="AC6" s="84"/>
      <c r="AD6" s="84"/>
      <c r="AE6" s="94"/>
    </row>
    <row r="7" spans="1:31" ht="60" customHeight="1" x14ac:dyDescent="0.25">
      <c r="A7" s="72"/>
      <c r="B7" s="83"/>
      <c r="C7" s="83"/>
      <c r="D7" s="76"/>
      <c r="E7" s="76"/>
      <c r="F7" s="83"/>
      <c r="G7" s="83"/>
      <c r="H7" s="83"/>
      <c r="I7" s="83"/>
      <c r="J7" s="83"/>
      <c r="K7" s="76"/>
      <c r="L7" s="76"/>
      <c r="M7" s="83"/>
      <c r="N7" s="76"/>
      <c r="O7" s="83"/>
      <c r="P7" s="83"/>
      <c r="Q7" s="83"/>
      <c r="R7" s="76"/>
      <c r="S7" s="76"/>
      <c r="T7" s="83"/>
      <c r="U7" s="83"/>
      <c r="V7" s="83"/>
      <c r="W7" s="83"/>
      <c r="X7" s="83"/>
      <c r="Y7" s="76"/>
      <c r="Z7" s="76"/>
      <c r="AA7" s="83"/>
      <c r="AB7" s="83"/>
      <c r="AC7" s="83"/>
      <c r="AD7" s="83"/>
      <c r="AE7" s="95"/>
    </row>
    <row r="8" spans="1:31" ht="60" customHeight="1" thickBot="1" x14ac:dyDescent="0.3">
      <c r="A8" s="69" t="s">
        <v>4</v>
      </c>
      <c r="B8" s="77"/>
      <c r="C8" s="77"/>
      <c r="D8" s="79"/>
      <c r="E8" s="79"/>
      <c r="F8" s="77"/>
      <c r="G8" s="77"/>
      <c r="H8" s="77"/>
      <c r="I8" s="77"/>
      <c r="J8" s="77"/>
      <c r="K8" s="79"/>
      <c r="L8" s="79"/>
      <c r="M8" s="77"/>
      <c r="N8" s="79"/>
      <c r="O8" s="77"/>
      <c r="P8" s="77"/>
      <c r="Q8" s="77"/>
      <c r="R8" s="79"/>
      <c r="S8" s="79"/>
      <c r="T8" s="77"/>
      <c r="U8" s="77"/>
      <c r="V8" s="77"/>
      <c r="W8" s="77"/>
      <c r="X8" s="77"/>
      <c r="Y8" s="79"/>
      <c r="Z8" s="79"/>
      <c r="AA8" s="77"/>
      <c r="AB8" s="77"/>
      <c r="AC8" s="77"/>
      <c r="AD8" s="77"/>
      <c r="AE8" s="92"/>
    </row>
    <row r="9" spans="1:31" ht="60" customHeight="1" x14ac:dyDescent="0.25">
      <c r="A9" s="70"/>
      <c r="B9" s="75"/>
      <c r="C9" s="75"/>
      <c r="D9" s="76"/>
      <c r="E9" s="76"/>
      <c r="F9" s="75"/>
      <c r="G9" s="75"/>
      <c r="H9" s="75"/>
      <c r="I9" s="75"/>
      <c r="J9" s="75"/>
      <c r="K9" s="76"/>
      <c r="L9" s="76"/>
      <c r="M9" s="75"/>
      <c r="N9" s="76"/>
      <c r="O9" s="75"/>
      <c r="P9" s="75"/>
      <c r="Q9" s="75"/>
      <c r="R9" s="76"/>
      <c r="S9" s="76"/>
      <c r="T9" s="75"/>
      <c r="U9" s="75"/>
      <c r="V9" s="75"/>
      <c r="W9" s="75"/>
      <c r="X9" s="75"/>
      <c r="Y9" s="76"/>
      <c r="Z9" s="76"/>
      <c r="AA9" s="75"/>
      <c r="AB9" s="75"/>
      <c r="AC9" s="75"/>
      <c r="AD9" s="75"/>
      <c r="AE9" s="93"/>
    </row>
    <row r="10" spans="1:31" ht="60" customHeight="1" thickBot="1" x14ac:dyDescent="0.3">
      <c r="A10" s="71" t="s">
        <v>0</v>
      </c>
      <c r="B10" s="84"/>
      <c r="C10" s="84"/>
      <c r="D10" s="79"/>
      <c r="E10" s="79"/>
      <c r="F10" s="84"/>
      <c r="G10" s="87"/>
      <c r="H10" s="84"/>
      <c r="I10" s="84"/>
      <c r="J10" s="84"/>
      <c r="K10" s="79"/>
      <c r="L10" s="79"/>
      <c r="M10" s="84"/>
      <c r="N10" s="79"/>
      <c r="O10" s="84"/>
      <c r="P10" s="84"/>
      <c r="Q10" s="84"/>
      <c r="R10" s="79"/>
      <c r="S10" s="79"/>
      <c r="T10" s="84"/>
      <c r="U10" s="84"/>
      <c r="V10" s="84"/>
      <c r="W10" s="84"/>
      <c r="X10" s="84"/>
      <c r="Y10" s="79"/>
      <c r="Z10" s="79"/>
      <c r="AA10" s="84"/>
      <c r="AB10" s="84"/>
      <c r="AC10" s="84"/>
      <c r="AD10" s="84"/>
      <c r="AE10" s="94"/>
    </row>
    <row r="11" spans="1:31" ht="60" customHeight="1" x14ac:dyDescent="0.25">
      <c r="A11" s="72"/>
      <c r="B11" s="83"/>
      <c r="C11" s="83"/>
      <c r="D11" s="76"/>
      <c r="E11" s="76"/>
      <c r="F11" s="83"/>
      <c r="G11" s="86"/>
      <c r="H11" s="83"/>
      <c r="I11" s="83"/>
      <c r="J11" s="83"/>
      <c r="K11" s="76"/>
      <c r="L11" s="76"/>
      <c r="M11" s="83"/>
      <c r="N11" s="76"/>
      <c r="O11" s="83"/>
      <c r="P11" s="83"/>
      <c r="Q11" s="83"/>
      <c r="R11" s="76"/>
      <c r="S11" s="76"/>
      <c r="T11" s="83"/>
      <c r="U11" s="83"/>
      <c r="V11" s="83"/>
      <c r="W11" s="83"/>
      <c r="X11" s="83"/>
      <c r="Y11" s="76"/>
      <c r="Z11" s="76"/>
      <c r="AA11" s="83"/>
      <c r="AB11" s="83"/>
      <c r="AC11" s="83"/>
      <c r="AD11" s="83"/>
      <c r="AE11" s="95"/>
    </row>
    <row r="12" spans="1:31" ht="60" customHeight="1" thickBot="1" x14ac:dyDescent="0.3">
      <c r="A12" s="73" t="s">
        <v>3</v>
      </c>
      <c r="B12" s="77"/>
      <c r="C12" s="77"/>
      <c r="D12" s="79"/>
      <c r="E12" s="79"/>
      <c r="F12" s="77"/>
      <c r="G12" s="77"/>
      <c r="H12" s="77"/>
      <c r="I12" s="77"/>
      <c r="J12" s="77"/>
      <c r="K12" s="79"/>
      <c r="L12" s="79"/>
      <c r="M12" s="77"/>
      <c r="N12" s="77"/>
      <c r="O12" s="77"/>
      <c r="P12" s="77"/>
      <c r="Q12" s="77"/>
      <c r="R12" s="79"/>
      <c r="S12" s="79"/>
      <c r="T12" s="77"/>
      <c r="U12" s="77"/>
      <c r="V12" s="77"/>
      <c r="W12" s="77"/>
      <c r="X12" s="77"/>
      <c r="Y12" s="79"/>
      <c r="Z12" s="79"/>
      <c r="AA12" s="77"/>
      <c r="AB12" s="77"/>
      <c r="AC12" s="77"/>
      <c r="AD12" s="77"/>
      <c r="AE12" s="92"/>
    </row>
    <row r="13" spans="1:31" ht="60" customHeight="1" x14ac:dyDescent="0.25">
      <c r="A13" s="74"/>
      <c r="B13" s="83"/>
      <c r="C13" s="83"/>
      <c r="D13" s="76"/>
      <c r="E13" s="76"/>
      <c r="F13" s="83"/>
      <c r="G13" s="83"/>
      <c r="H13" s="83"/>
      <c r="I13" s="83"/>
      <c r="J13" s="83"/>
      <c r="K13" s="76"/>
      <c r="L13" s="76"/>
      <c r="M13" s="83"/>
      <c r="N13" s="83"/>
      <c r="O13" s="83"/>
      <c r="P13" s="83"/>
      <c r="Q13" s="83"/>
      <c r="R13" s="76"/>
      <c r="S13" s="76"/>
      <c r="T13" s="83"/>
      <c r="U13" s="83"/>
      <c r="V13" s="83"/>
      <c r="W13" s="83"/>
      <c r="X13" s="83"/>
      <c r="Y13" s="76"/>
      <c r="Z13" s="76"/>
      <c r="AA13" s="83"/>
      <c r="AB13" s="83"/>
      <c r="AC13" s="83"/>
      <c r="AD13" s="83"/>
      <c r="AE13" s="95"/>
    </row>
  </sheetData>
  <sheetProtection formatCells="0" formatColumns="0" formatRows="0" insertColumns="0" insertRows="0" insertHyperlinks="0" deleteColumns="0" deleteRows="0" sort="0" autoFilter="0" pivotTables="0"/>
  <mergeCells count="5">
    <mergeCell ref="A4:A5"/>
    <mergeCell ref="A6:A7"/>
    <mergeCell ref="A8:A9"/>
    <mergeCell ref="A10:A11"/>
    <mergeCell ref="A12:A13"/>
  </mergeCells>
  <conditionalFormatting sqref="B2:AE13">
    <cfRule type="expression" dxfId="315" priority="2" stopIfTrue="1">
      <formula>OR(B$2="S",B$2="D")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79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FDF2E9BF-7D57-45E8-B23E-E6311812A4FA}">
            <xm:f>NOT(ISNA(VLOOKUP(B$3,BD!$B$3:$B$14,1,0)))</xm:f>
            <x14:dxf>
              <fill>
                <patternFill patternType="lightGray"/>
              </fill>
            </x14:dxf>
          </x14:cfRule>
          <xm:sqref>B2:AE13</xm:sqref>
        </x14:conditionalFormatting>
        <x14:conditionalFormatting xmlns:xm="http://schemas.microsoft.com/office/excel/2006/main">
          <x14:cfRule type="expression" priority="3" stopIfTrue="1" id="{B1B9BC53-C6F1-4861-A3C9-F76036A949FA}">
            <xm:f>NOT(ISNA(VLOOKUP(B$3,BD!$J$3:$J$33,1,0)))</xm:f>
            <x14:dxf>
              <fill>
                <patternFill>
                  <bgColor theme="6" tint="0.59996337778862885"/>
                </patternFill>
              </fill>
            </x14:dxf>
          </x14:cfRule>
          <xm:sqref>B2:AE2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AF13"/>
  <sheetViews>
    <sheetView showGridLines="0" showRuler="0" zoomScale="60" zoomScaleNormal="60" workbookViewId="0">
      <selection activeCell="A12" sqref="A12:A13"/>
    </sheetView>
  </sheetViews>
  <sheetFormatPr baseColWidth="10" defaultColWidth="8.85546875" defaultRowHeight="15" x14ac:dyDescent="0.25"/>
  <cols>
    <col min="1" max="1" width="21.140625" customWidth="1"/>
    <col min="2" max="32" width="7.7109375" customWidth="1"/>
  </cols>
  <sheetData>
    <row r="1" spans="1:32" ht="75.75" customHeight="1" x14ac:dyDescent="0.25">
      <c r="A1" s="12">
        <f>JANVIER!$A$1</f>
        <v>2020</v>
      </c>
    </row>
    <row r="2" spans="1:32" x14ac:dyDescent="0.25">
      <c r="A2" s="17" t="s">
        <v>31</v>
      </c>
      <c r="B2" s="4" t="str">
        <f>CHOOSE(WEEKDAY(B$3,2),"L","M","M","J","V","S","D")</f>
        <v>M</v>
      </c>
      <c r="C2" s="3" t="str">
        <f t="shared" ref="C2:AF2" si="0">CHOOSE(WEEKDAY(C$3,2),"L","M","M","J","V","S","D")</f>
        <v>J</v>
      </c>
      <c r="D2" s="5" t="str">
        <f t="shared" si="0"/>
        <v>V</v>
      </c>
      <c r="E2" s="5" t="str">
        <f t="shared" si="0"/>
        <v>S</v>
      </c>
      <c r="F2" s="3" t="str">
        <f t="shared" si="0"/>
        <v>D</v>
      </c>
      <c r="G2" s="3" t="str">
        <f t="shared" si="0"/>
        <v>L</v>
      </c>
      <c r="H2" s="3" t="str">
        <f t="shared" si="0"/>
        <v>M</v>
      </c>
      <c r="I2" s="3" t="str">
        <f t="shared" si="0"/>
        <v>M</v>
      </c>
      <c r="J2" s="3" t="str">
        <f t="shared" si="0"/>
        <v>J</v>
      </c>
      <c r="K2" s="5" t="str">
        <f t="shared" si="0"/>
        <v>V</v>
      </c>
      <c r="L2" s="5" t="str">
        <f t="shared" si="0"/>
        <v>S</v>
      </c>
      <c r="M2" s="3" t="str">
        <f t="shared" si="0"/>
        <v>D</v>
      </c>
      <c r="N2" s="3" t="str">
        <f t="shared" si="0"/>
        <v>L</v>
      </c>
      <c r="O2" s="3" t="str">
        <f t="shared" si="0"/>
        <v>M</v>
      </c>
      <c r="P2" s="3" t="str">
        <f t="shared" si="0"/>
        <v>M</v>
      </c>
      <c r="Q2" s="3" t="str">
        <f t="shared" si="0"/>
        <v>J</v>
      </c>
      <c r="R2" s="5" t="str">
        <f t="shared" si="0"/>
        <v>V</v>
      </c>
      <c r="S2" s="5" t="str">
        <f t="shared" si="0"/>
        <v>S</v>
      </c>
      <c r="T2" s="3" t="str">
        <f t="shared" si="0"/>
        <v>D</v>
      </c>
      <c r="U2" s="3" t="str">
        <f t="shared" si="0"/>
        <v>L</v>
      </c>
      <c r="V2" s="3" t="str">
        <f t="shared" si="0"/>
        <v>M</v>
      </c>
      <c r="W2" s="3" t="str">
        <f t="shared" si="0"/>
        <v>M</v>
      </c>
      <c r="X2" s="3" t="str">
        <f t="shared" si="0"/>
        <v>J</v>
      </c>
      <c r="Y2" s="5" t="str">
        <f t="shared" si="0"/>
        <v>V</v>
      </c>
      <c r="Z2" s="5" t="str">
        <f t="shared" si="0"/>
        <v>S</v>
      </c>
      <c r="AA2" s="3" t="str">
        <f t="shared" si="0"/>
        <v>D</v>
      </c>
      <c r="AB2" s="3" t="str">
        <f t="shared" si="0"/>
        <v>L</v>
      </c>
      <c r="AC2" s="3" t="str">
        <f t="shared" si="0"/>
        <v>M</v>
      </c>
      <c r="AD2" s="3" t="str">
        <f t="shared" si="0"/>
        <v>M</v>
      </c>
      <c r="AE2" s="3" t="str">
        <f t="shared" si="0"/>
        <v>J</v>
      </c>
      <c r="AF2" s="97" t="str">
        <f t="shared" si="0"/>
        <v>V</v>
      </c>
    </row>
    <row r="3" spans="1:32" x14ac:dyDescent="0.25">
      <c r="A3" s="1"/>
      <c r="B3" s="2">
        <f>DATE($A$1,7,1)</f>
        <v>44013</v>
      </c>
      <c r="C3" s="2">
        <f>DATE($A$1,7,2)</f>
        <v>44014</v>
      </c>
      <c r="D3" s="6">
        <f>DATE($A$1,7,3)</f>
        <v>44015</v>
      </c>
      <c r="E3" s="6">
        <f>DATE($A$1,7,4)</f>
        <v>44016</v>
      </c>
      <c r="F3" s="2">
        <f>DATE($A$1,7,5)</f>
        <v>44017</v>
      </c>
      <c r="G3" s="2">
        <f>DATE($A$1,7,6)</f>
        <v>44018</v>
      </c>
      <c r="H3" s="2">
        <f>DATE($A$1,7,7)</f>
        <v>44019</v>
      </c>
      <c r="I3" s="2">
        <f>DATE($A$1,7,8)</f>
        <v>44020</v>
      </c>
      <c r="J3" s="2">
        <f>DATE($A$1,7,9)</f>
        <v>44021</v>
      </c>
      <c r="K3" s="6">
        <f>DATE($A$1,7,10)</f>
        <v>44022</v>
      </c>
      <c r="L3" s="6">
        <f>DATE($A$1,7,11)</f>
        <v>44023</v>
      </c>
      <c r="M3" s="2">
        <f>DATE($A$1,7,12)</f>
        <v>44024</v>
      </c>
      <c r="N3" s="2">
        <f>DATE($A$1,7,13)</f>
        <v>44025</v>
      </c>
      <c r="O3" s="2">
        <f>DATE($A$1,7,14)</f>
        <v>44026</v>
      </c>
      <c r="P3" s="2">
        <f>DATE($A$1,7,15)</f>
        <v>44027</v>
      </c>
      <c r="Q3" s="2">
        <f>DATE($A$1,7,16)</f>
        <v>44028</v>
      </c>
      <c r="R3" s="6">
        <f>DATE($A$1,7,17)</f>
        <v>44029</v>
      </c>
      <c r="S3" s="6">
        <f>DATE($A$1,7,18)</f>
        <v>44030</v>
      </c>
      <c r="T3" s="2">
        <f>DATE($A$1,7,19)</f>
        <v>44031</v>
      </c>
      <c r="U3" s="2">
        <f>DATE($A$1,7,20)</f>
        <v>44032</v>
      </c>
      <c r="V3" s="2">
        <f>DATE($A$1,7,21)</f>
        <v>44033</v>
      </c>
      <c r="W3" s="2">
        <f>DATE($A$1,7,22)</f>
        <v>44034</v>
      </c>
      <c r="X3" s="2">
        <f>DATE($A$1,7,23)</f>
        <v>44035</v>
      </c>
      <c r="Y3" s="6">
        <f>DATE($A$1,7,24)</f>
        <v>44036</v>
      </c>
      <c r="Z3" s="6">
        <f>DATE($A$1,7,25)</f>
        <v>44037</v>
      </c>
      <c r="AA3" s="2">
        <f>DATE($A$1,7,26)</f>
        <v>44038</v>
      </c>
      <c r="AB3" s="2">
        <f>DATE($A$1,7,27)</f>
        <v>44039</v>
      </c>
      <c r="AC3" s="2">
        <f>DATE($A$1,7,28)</f>
        <v>44040</v>
      </c>
      <c r="AD3" s="2">
        <f>DATE($A$1,7,29)</f>
        <v>44041</v>
      </c>
      <c r="AE3" s="2">
        <f>DATE($A$1,7,30)</f>
        <v>44042</v>
      </c>
      <c r="AF3" s="98">
        <f>DATE($A$1,7,31)</f>
        <v>44043</v>
      </c>
    </row>
    <row r="4" spans="1:32" ht="60" customHeight="1" thickBot="1" x14ac:dyDescent="0.3">
      <c r="A4" s="69" t="s">
        <v>1</v>
      </c>
      <c r="B4" s="77"/>
      <c r="C4" s="77"/>
      <c r="D4" s="79"/>
      <c r="E4" s="79"/>
      <c r="F4" s="77"/>
      <c r="G4" s="77"/>
      <c r="H4" s="77"/>
      <c r="I4" s="77"/>
      <c r="J4" s="77"/>
      <c r="K4" s="79"/>
      <c r="L4" s="79"/>
      <c r="M4" s="77"/>
      <c r="N4" s="79"/>
      <c r="O4" s="77"/>
      <c r="P4" s="77"/>
      <c r="Q4" s="77"/>
      <c r="R4" s="79"/>
      <c r="S4" s="79"/>
      <c r="T4" s="77"/>
      <c r="U4" s="77"/>
      <c r="V4" s="77"/>
      <c r="W4" s="77"/>
      <c r="X4" s="77"/>
      <c r="Y4" s="79"/>
      <c r="Z4" s="79"/>
      <c r="AA4" s="77"/>
      <c r="AB4" s="77"/>
      <c r="AC4" s="77"/>
      <c r="AD4" s="77"/>
      <c r="AE4" s="77"/>
      <c r="AF4" s="88"/>
    </row>
    <row r="5" spans="1:32" ht="60" customHeight="1" x14ac:dyDescent="0.25">
      <c r="A5" s="70"/>
      <c r="B5" s="75"/>
      <c r="C5" s="75"/>
      <c r="D5" s="76"/>
      <c r="E5" s="76"/>
      <c r="F5" s="75"/>
      <c r="G5" s="75"/>
      <c r="H5" s="75"/>
      <c r="I5" s="75"/>
      <c r="J5" s="75"/>
      <c r="K5" s="76"/>
      <c r="L5" s="76"/>
      <c r="M5" s="75"/>
      <c r="N5" s="76"/>
      <c r="O5" s="75"/>
      <c r="P5" s="75"/>
      <c r="Q5" s="75"/>
      <c r="R5" s="76"/>
      <c r="S5" s="76"/>
      <c r="T5" s="75"/>
      <c r="U5" s="75"/>
      <c r="V5" s="75"/>
      <c r="W5" s="75"/>
      <c r="X5" s="75"/>
      <c r="Y5" s="76"/>
      <c r="Z5" s="76"/>
      <c r="AA5" s="75"/>
      <c r="AB5" s="75"/>
      <c r="AC5" s="75"/>
      <c r="AD5" s="75"/>
      <c r="AE5" s="75"/>
      <c r="AF5" s="89"/>
    </row>
    <row r="6" spans="1:32" ht="60" customHeight="1" thickBot="1" x14ac:dyDescent="0.3">
      <c r="A6" s="71" t="s">
        <v>2</v>
      </c>
      <c r="B6" s="84"/>
      <c r="C6" s="84"/>
      <c r="D6" s="79"/>
      <c r="E6" s="79"/>
      <c r="F6" s="84"/>
      <c r="G6" s="84"/>
      <c r="H6" s="84"/>
      <c r="I6" s="84"/>
      <c r="J6" s="84"/>
      <c r="K6" s="79"/>
      <c r="L6" s="79"/>
      <c r="M6" s="84"/>
      <c r="N6" s="79"/>
      <c r="O6" s="84"/>
      <c r="P6" s="84"/>
      <c r="Q6" s="84"/>
      <c r="R6" s="79"/>
      <c r="S6" s="79"/>
      <c r="T6" s="84"/>
      <c r="U6" s="84"/>
      <c r="V6" s="84"/>
      <c r="W6" s="84"/>
      <c r="X6" s="84"/>
      <c r="Y6" s="79"/>
      <c r="Z6" s="79"/>
      <c r="AA6" s="84"/>
      <c r="AB6" s="84"/>
      <c r="AC6" s="84"/>
      <c r="AD6" s="84"/>
      <c r="AE6" s="84"/>
      <c r="AF6" s="88"/>
    </row>
    <row r="7" spans="1:32" ht="60" customHeight="1" x14ac:dyDescent="0.25">
      <c r="A7" s="72"/>
      <c r="B7" s="83"/>
      <c r="C7" s="83"/>
      <c r="D7" s="76"/>
      <c r="E7" s="76"/>
      <c r="F7" s="83"/>
      <c r="G7" s="83"/>
      <c r="H7" s="83"/>
      <c r="I7" s="83"/>
      <c r="J7" s="83"/>
      <c r="K7" s="76"/>
      <c r="L7" s="76"/>
      <c r="M7" s="83"/>
      <c r="N7" s="76"/>
      <c r="O7" s="83"/>
      <c r="P7" s="83"/>
      <c r="Q7" s="83"/>
      <c r="R7" s="76"/>
      <c r="S7" s="76"/>
      <c r="T7" s="83"/>
      <c r="U7" s="83"/>
      <c r="V7" s="83"/>
      <c r="W7" s="83"/>
      <c r="X7" s="83"/>
      <c r="Y7" s="76"/>
      <c r="Z7" s="76"/>
      <c r="AA7" s="83"/>
      <c r="AB7" s="83"/>
      <c r="AC7" s="83"/>
      <c r="AD7" s="83"/>
      <c r="AE7" s="83"/>
      <c r="AF7" s="89"/>
    </row>
    <row r="8" spans="1:32" ht="60" customHeight="1" thickBot="1" x14ac:dyDescent="0.3">
      <c r="A8" s="69" t="s">
        <v>4</v>
      </c>
      <c r="B8" s="77"/>
      <c r="C8" s="77"/>
      <c r="D8" s="79"/>
      <c r="E8" s="79"/>
      <c r="F8" s="77"/>
      <c r="G8" s="77"/>
      <c r="H8" s="77"/>
      <c r="I8" s="77"/>
      <c r="J8" s="77"/>
      <c r="K8" s="79"/>
      <c r="L8" s="79"/>
      <c r="M8" s="77"/>
      <c r="N8" s="79"/>
      <c r="O8" s="77"/>
      <c r="P8" s="77"/>
      <c r="Q8" s="77"/>
      <c r="R8" s="79"/>
      <c r="S8" s="79"/>
      <c r="T8" s="77"/>
      <c r="U8" s="77"/>
      <c r="V8" s="77"/>
      <c r="W8" s="77"/>
      <c r="X8" s="77"/>
      <c r="Y8" s="79"/>
      <c r="Z8" s="79"/>
      <c r="AA8" s="77"/>
      <c r="AB8" s="77"/>
      <c r="AC8" s="77"/>
      <c r="AD8" s="77"/>
      <c r="AE8" s="77"/>
      <c r="AF8" s="88"/>
    </row>
    <row r="9" spans="1:32" ht="60" customHeight="1" x14ac:dyDescent="0.25">
      <c r="A9" s="70"/>
      <c r="B9" s="75"/>
      <c r="C9" s="75"/>
      <c r="D9" s="76"/>
      <c r="E9" s="76"/>
      <c r="F9" s="75"/>
      <c r="G9" s="75"/>
      <c r="H9" s="75"/>
      <c r="I9" s="75"/>
      <c r="J9" s="75"/>
      <c r="K9" s="76"/>
      <c r="L9" s="76"/>
      <c r="M9" s="75"/>
      <c r="N9" s="76"/>
      <c r="O9" s="75"/>
      <c r="P9" s="75"/>
      <c r="Q9" s="75"/>
      <c r="R9" s="76"/>
      <c r="S9" s="76"/>
      <c r="T9" s="75"/>
      <c r="U9" s="75"/>
      <c r="V9" s="75"/>
      <c r="W9" s="75"/>
      <c r="X9" s="75"/>
      <c r="Y9" s="76"/>
      <c r="Z9" s="76"/>
      <c r="AA9" s="75"/>
      <c r="AB9" s="75"/>
      <c r="AC9" s="75"/>
      <c r="AD9" s="75"/>
      <c r="AE9" s="75"/>
      <c r="AF9" s="89"/>
    </row>
    <row r="10" spans="1:32" ht="60" customHeight="1" thickBot="1" x14ac:dyDescent="0.3">
      <c r="A10" s="71" t="s">
        <v>0</v>
      </c>
      <c r="B10" s="84"/>
      <c r="C10" s="84"/>
      <c r="D10" s="79"/>
      <c r="E10" s="79"/>
      <c r="F10" s="84"/>
      <c r="G10" s="87"/>
      <c r="H10" s="84"/>
      <c r="I10" s="84"/>
      <c r="J10" s="84"/>
      <c r="K10" s="79"/>
      <c r="L10" s="79"/>
      <c r="M10" s="84"/>
      <c r="N10" s="79"/>
      <c r="O10" s="84"/>
      <c r="P10" s="84"/>
      <c r="Q10" s="84"/>
      <c r="R10" s="79"/>
      <c r="S10" s="79"/>
      <c r="T10" s="84"/>
      <c r="U10" s="84"/>
      <c r="V10" s="84"/>
      <c r="W10" s="84"/>
      <c r="X10" s="84"/>
      <c r="Y10" s="79"/>
      <c r="Z10" s="79"/>
      <c r="AA10" s="84"/>
      <c r="AB10" s="84"/>
      <c r="AC10" s="84"/>
      <c r="AD10" s="84"/>
      <c r="AE10" s="84"/>
      <c r="AF10" s="88"/>
    </row>
    <row r="11" spans="1:32" ht="60" customHeight="1" x14ac:dyDescent="0.25">
      <c r="A11" s="72"/>
      <c r="B11" s="83"/>
      <c r="C11" s="83"/>
      <c r="D11" s="76"/>
      <c r="E11" s="76"/>
      <c r="F11" s="83"/>
      <c r="G11" s="86"/>
      <c r="H11" s="83"/>
      <c r="I11" s="83"/>
      <c r="J11" s="83"/>
      <c r="K11" s="76"/>
      <c r="L11" s="76"/>
      <c r="M11" s="83"/>
      <c r="N11" s="76"/>
      <c r="O11" s="83"/>
      <c r="P11" s="83"/>
      <c r="Q11" s="83"/>
      <c r="R11" s="76"/>
      <c r="S11" s="76"/>
      <c r="T11" s="83"/>
      <c r="U11" s="83"/>
      <c r="V11" s="83"/>
      <c r="W11" s="83"/>
      <c r="X11" s="83"/>
      <c r="Y11" s="76"/>
      <c r="Z11" s="76"/>
      <c r="AA11" s="83"/>
      <c r="AB11" s="83"/>
      <c r="AC11" s="83"/>
      <c r="AD11" s="83"/>
      <c r="AE11" s="83"/>
      <c r="AF11" s="89"/>
    </row>
    <row r="12" spans="1:32" ht="60" customHeight="1" thickBot="1" x14ac:dyDescent="0.3">
      <c r="A12" s="73" t="s">
        <v>3</v>
      </c>
      <c r="B12" s="77"/>
      <c r="C12" s="77"/>
      <c r="D12" s="79"/>
      <c r="E12" s="79"/>
      <c r="F12" s="77"/>
      <c r="G12" s="77"/>
      <c r="H12" s="77"/>
      <c r="I12" s="77"/>
      <c r="J12" s="77"/>
      <c r="K12" s="79"/>
      <c r="L12" s="79"/>
      <c r="M12" s="77"/>
      <c r="N12" s="77"/>
      <c r="O12" s="77"/>
      <c r="P12" s="77"/>
      <c r="Q12" s="77"/>
      <c r="R12" s="79"/>
      <c r="S12" s="79"/>
      <c r="T12" s="77"/>
      <c r="U12" s="77"/>
      <c r="V12" s="77"/>
      <c r="W12" s="77"/>
      <c r="X12" s="77"/>
      <c r="Y12" s="79"/>
      <c r="Z12" s="79"/>
      <c r="AA12" s="77"/>
      <c r="AB12" s="77"/>
      <c r="AC12" s="77"/>
      <c r="AD12" s="77"/>
      <c r="AE12" s="77"/>
      <c r="AF12" s="88"/>
    </row>
    <row r="13" spans="1:32" ht="60" customHeight="1" x14ac:dyDescent="0.25">
      <c r="A13" s="74"/>
      <c r="B13" s="83"/>
      <c r="C13" s="83"/>
      <c r="D13" s="76"/>
      <c r="E13" s="76"/>
      <c r="F13" s="83"/>
      <c r="G13" s="83"/>
      <c r="H13" s="83"/>
      <c r="I13" s="83"/>
      <c r="J13" s="83"/>
      <c r="K13" s="76"/>
      <c r="L13" s="76"/>
      <c r="M13" s="83"/>
      <c r="N13" s="83"/>
      <c r="O13" s="83"/>
      <c r="P13" s="83"/>
      <c r="Q13" s="83"/>
      <c r="R13" s="76"/>
      <c r="S13" s="76"/>
      <c r="T13" s="83"/>
      <c r="U13" s="83"/>
      <c r="V13" s="83"/>
      <c r="W13" s="83"/>
      <c r="X13" s="83"/>
      <c r="Y13" s="76"/>
      <c r="Z13" s="76"/>
      <c r="AA13" s="83"/>
      <c r="AB13" s="83"/>
      <c r="AC13" s="83"/>
      <c r="AD13" s="83"/>
      <c r="AE13" s="83"/>
      <c r="AF13" s="89"/>
    </row>
  </sheetData>
  <sheetProtection formatCells="0" formatColumns="0" formatRows="0" insertColumns="0" insertRows="0" insertHyperlinks="0" deleteColumns="0" deleteRows="0" sort="0" autoFilter="0" pivotTables="0"/>
  <mergeCells count="5">
    <mergeCell ref="A4:A5"/>
    <mergeCell ref="A6:A7"/>
    <mergeCell ref="A8:A9"/>
    <mergeCell ref="A10:A11"/>
    <mergeCell ref="A12:A13"/>
  </mergeCells>
  <conditionalFormatting sqref="B2:AF13">
    <cfRule type="expression" dxfId="312" priority="2" stopIfTrue="1">
      <formula>OR(B$2="S",B$2="D")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76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B0E39C13-7FA6-42E2-9211-7A89303249A1}">
            <xm:f>NOT(ISNA(VLOOKUP(B$3,BD!$B$3:$B$14,1,0)))</xm:f>
            <x14:dxf>
              <fill>
                <patternFill patternType="lightGray"/>
              </fill>
            </x14:dxf>
          </x14:cfRule>
          <xm:sqref>B2:AF13</xm:sqref>
        </x14:conditionalFormatting>
        <x14:conditionalFormatting xmlns:xm="http://schemas.microsoft.com/office/excel/2006/main">
          <x14:cfRule type="expression" priority="3" stopIfTrue="1" id="{65269666-D15A-471B-8D73-757D4D351E4D}">
            <xm:f>NOT(ISNA(VLOOKUP(B$3,BD!$K$3:$K$33,1,0)))</xm:f>
            <x14:dxf>
              <fill>
                <patternFill>
                  <bgColor theme="6" tint="0.59996337778862885"/>
                </patternFill>
              </fill>
            </x14:dxf>
          </x14:cfRule>
          <xm:sqref>B2:AF2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AF13"/>
  <sheetViews>
    <sheetView showGridLines="0" showRuler="0" zoomScale="60" zoomScaleNormal="60" workbookViewId="0">
      <selection activeCell="G18" sqref="G18"/>
    </sheetView>
  </sheetViews>
  <sheetFormatPr baseColWidth="10" defaultColWidth="8.85546875" defaultRowHeight="15" x14ac:dyDescent="0.25"/>
  <cols>
    <col min="1" max="1" width="21.140625" customWidth="1"/>
    <col min="2" max="32" width="7.7109375" customWidth="1"/>
  </cols>
  <sheetData>
    <row r="1" spans="1:32" ht="75.75" customHeight="1" x14ac:dyDescent="0.25">
      <c r="A1" s="12">
        <f>JANVIER!$A$1</f>
        <v>2020</v>
      </c>
    </row>
    <row r="2" spans="1:32" x14ac:dyDescent="0.25">
      <c r="A2" s="17" t="s">
        <v>31</v>
      </c>
      <c r="B2" s="4" t="str">
        <f>CHOOSE(WEEKDAY(B$3,2),"L","M","M","J","V","S","D")</f>
        <v>S</v>
      </c>
      <c r="C2" s="3" t="str">
        <f t="shared" ref="C2:AF2" si="0">CHOOSE(WEEKDAY(C$3,2),"L","M","M","J","V","S","D")</f>
        <v>D</v>
      </c>
      <c r="D2" s="5" t="str">
        <f t="shared" si="0"/>
        <v>L</v>
      </c>
      <c r="E2" s="5" t="str">
        <f t="shared" si="0"/>
        <v>M</v>
      </c>
      <c r="F2" s="3" t="str">
        <f t="shared" si="0"/>
        <v>M</v>
      </c>
      <c r="G2" s="3" t="str">
        <f t="shared" si="0"/>
        <v>J</v>
      </c>
      <c r="H2" s="3" t="str">
        <f t="shared" si="0"/>
        <v>V</v>
      </c>
      <c r="I2" s="3" t="str">
        <f t="shared" si="0"/>
        <v>S</v>
      </c>
      <c r="J2" s="3" t="str">
        <f t="shared" si="0"/>
        <v>D</v>
      </c>
      <c r="K2" s="5" t="str">
        <f t="shared" si="0"/>
        <v>L</v>
      </c>
      <c r="L2" s="5" t="str">
        <f t="shared" si="0"/>
        <v>M</v>
      </c>
      <c r="M2" s="3" t="str">
        <f t="shared" si="0"/>
        <v>M</v>
      </c>
      <c r="N2" s="3" t="str">
        <f t="shared" si="0"/>
        <v>J</v>
      </c>
      <c r="O2" s="3" t="str">
        <f t="shared" si="0"/>
        <v>V</v>
      </c>
      <c r="P2" s="3" t="str">
        <f t="shared" si="0"/>
        <v>S</v>
      </c>
      <c r="Q2" s="3" t="str">
        <f t="shared" si="0"/>
        <v>D</v>
      </c>
      <c r="R2" s="5" t="str">
        <f t="shared" si="0"/>
        <v>L</v>
      </c>
      <c r="S2" s="5" t="str">
        <f t="shared" si="0"/>
        <v>M</v>
      </c>
      <c r="T2" s="3" t="str">
        <f t="shared" si="0"/>
        <v>M</v>
      </c>
      <c r="U2" s="3" t="str">
        <f t="shared" si="0"/>
        <v>J</v>
      </c>
      <c r="V2" s="3" t="str">
        <f t="shared" si="0"/>
        <v>V</v>
      </c>
      <c r="W2" s="3" t="str">
        <f t="shared" si="0"/>
        <v>S</v>
      </c>
      <c r="X2" s="3" t="str">
        <f t="shared" si="0"/>
        <v>D</v>
      </c>
      <c r="Y2" s="5" t="str">
        <f t="shared" si="0"/>
        <v>L</v>
      </c>
      <c r="Z2" s="5" t="str">
        <f t="shared" si="0"/>
        <v>M</v>
      </c>
      <c r="AA2" s="3" t="str">
        <f t="shared" si="0"/>
        <v>M</v>
      </c>
      <c r="AB2" s="3" t="str">
        <f t="shared" si="0"/>
        <v>J</v>
      </c>
      <c r="AC2" s="3" t="str">
        <f t="shared" si="0"/>
        <v>V</v>
      </c>
      <c r="AD2" s="3" t="str">
        <f t="shared" si="0"/>
        <v>S</v>
      </c>
      <c r="AE2" s="3" t="str">
        <f t="shared" si="0"/>
        <v>D</v>
      </c>
      <c r="AF2" s="5" t="str">
        <f t="shared" si="0"/>
        <v>L</v>
      </c>
    </row>
    <row r="3" spans="1:32" x14ac:dyDescent="0.25">
      <c r="A3" s="1"/>
      <c r="B3" s="2">
        <f>DATE($A$1,8,1)</f>
        <v>44044</v>
      </c>
      <c r="C3" s="2">
        <f>DATE($A$1,8,2)</f>
        <v>44045</v>
      </c>
      <c r="D3" s="6">
        <f>DATE($A$1,8,3)</f>
        <v>44046</v>
      </c>
      <c r="E3" s="6">
        <f>DATE($A$1,8,4)</f>
        <v>44047</v>
      </c>
      <c r="F3" s="2">
        <f>DATE($A$1,8,5)</f>
        <v>44048</v>
      </c>
      <c r="G3" s="2">
        <f>DATE($A$1,8,6)</f>
        <v>44049</v>
      </c>
      <c r="H3" s="2">
        <f>DATE($A$1,8,7)</f>
        <v>44050</v>
      </c>
      <c r="I3" s="2">
        <f>DATE($A$1,8,8)</f>
        <v>44051</v>
      </c>
      <c r="J3" s="2">
        <f>DATE($A$1,8,9)</f>
        <v>44052</v>
      </c>
      <c r="K3" s="6">
        <f>DATE($A$1,8,10)</f>
        <v>44053</v>
      </c>
      <c r="L3" s="6">
        <f>DATE($A$1,8,11)</f>
        <v>44054</v>
      </c>
      <c r="M3" s="2">
        <f>DATE($A$1,8,12)</f>
        <v>44055</v>
      </c>
      <c r="N3" s="2">
        <f>DATE($A$1,8,13)</f>
        <v>44056</v>
      </c>
      <c r="O3" s="2">
        <f>DATE($A$1,8,14)</f>
        <v>44057</v>
      </c>
      <c r="P3" s="2">
        <f>DATE($A$1,8,15)</f>
        <v>44058</v>
      </c>
      <c r="Q3" s="2">
        <f>DATE($A$1,8,16)</f>
        <v>44059</v>
      </c>
      <c r="R3" s="6">
        <f>DATE($A$1,8,17)</f>
        <v>44060</v>
      </c>
      <c r="S3" s="6">
        <f>DATE($A$1,8,18)</f>
        <v>44061</v>
      </c>
      <c r="T3" s="2">
        <f>DATE($A$1,8,19)</f>
        <v>44062</v>
      </c>
      <c r="U3" s="2">
        <f>DATE($A$1,8,20)</f>
        <v>44063</v>
      </c>
      <c r="V3" s="2">
        <f>DATE($A$1,8,21)</f>
        <v>44064</v>
      </c>
      <c r="W3" s="2">
        <f>DATE($A$1,8,22)</f>
        <v>44065</v>
      </c>
      <c r="X3" s="2">
        <f>DATE($A$1,8,23)</f>
        <v>44066</v>
      </c>
      <c r="Y3" s="6">
        <f>DATE($A$1,8,24)</f>
        <v>44067</v>
      </c>
      <c r="Z3" s="6">
        <f>DATE($A$1,8,25)</f>
        <v>44068</v>
      </c>
      <c r="AA3" s="2">
        <f>DATE($A$1,8,26)</f>
        <v>44069</v>
      </c>
      <c r="AB3" s="2">
        <f>DATE($A$1,8,27)</f>
        <v>44070</v>
      </c>
      <c r="AC3" s="2">
        <f>DATE($A$1,8,28)</f>
        <v>44071</v>
      </c>
      <c r="AD3" s="2">
        <f>DATE($A$1,8,29)</f>
        <v>44072</v>
      </c>
      <c r="AE3" s="2">
        <f>DATE($A$1,8,30)</f>
        <v>44073</v>
      </c>
      <c r="AF3" s="98">
        <f>DATE($A$1,8,31)</f>
        <v>44074</v>
      </c>
    </row>
    <row r="4" spans="1:32" ht="60" customHeight="1" thickBot="1" x14ac:dyDescent="0.3">
      <c r="A4" s="69" t="s">
        <v>1</v>
      </c>
      <c r="B4" s="77"/>
      <c r="C4" s="77"/>
      <c r="D4" s="79"/>
      <c r="E4" s="79"/>
      <c r="F4" s="77"/>
      <c r="G4" s="77"/>
      <c r="H4" s="77"/>
      <c r="I4" s="77"/>
      <c r="J4" s="77"/>
      <c r="K4" s="79"/>
      <c r="L4" s="79"/>
      <c r="M4" s="77"/>
      <c r="N4" s="79"/>
      <c r="O4" s="77"/>
      <c r="P4" s="77"/>
      <c r="Q4" s="77"/>
      <c r="R4" s="79"/>
      <c r="S4" s="79"/>
      <c r="T4" s="77"/>
      <c r="U4" s="77"/>
      <c r="V4" s="77"/>
      <c r="W4" s="77"/>
      <c r="X4" s="77"/>
      <c r="Y4" s="79"/>
      <c r="Z4" s="79"/>
      <c r="AA4" s="77"/>
      <c r="AB4" s="77"/>
      <c r="AC4" s="77"/>
      <c r="AD4" s="77"/>
      <c r="AE4" s="77"/>
      <c r="AF4" s="88"/>
    </row>
    <row r="5" spans="1:32" ht="60" customHeight="1" x14ac:dyDescent="0.25">
      <c r="A5" s="70"/>
      <c r="B5" s="75"/>
      <c r="C5" s="75"/>
      <c r="D5" s="76"/>
      <c r="E5" s="76"/>
      <c r="F5" s="75"/>
      <c r="G5" s="75"/>
      <c r="H5" s="75"/>
      <c r="I5" s="75"/>
      <c r="J5" s="75"/>
      <c r="K5" s="76"/>
      <c r="L5" s="76"/>
      <c r="M5" s="75"/>
      <c r="N5" s="76"/>
      <c r="O5" s="75"/>
      <c r="P5" s="75"/>
      <c r="Q5" s="75"/>
      <c r="R5" s="76"/>
      <c r="S5" s="76"/>
      <c r="T5" s="75"/>
      <c r="U5" s="75"/>
      <c r="V5" s="75"/>
      <c r="W5" s="75"/>
      <c r="X5" s="75"/>
      <c r="Y5" s="76"/>
      <c r="Z5" s="76"/>
      <c r="AA5" s="75"/>
      <c r="AB5" s="75"/>
      <c r="AC5" s="75"/>
      <c r="AD5" s="75"/>
      <c r="AE5" s="75"/>
      <c r="AF5" s="89"/>
    </row>
    <row r="6" spans="1:32" ht="60" customHeight="1" thickBot="1" x14ac:dyDescent="0.3">
      <c r="A6" s="71" t="s">
        <v>2</v>
      </c>
      <c r="B6" s="84"/>
      <c r="C6" s="84"/>
      <c r="D6" s="79"/>
      <c r="E6" s="79"/>
      <c r="F6" s="84"/>
      <c r="G6" s="84"/>
      <c r="H6" s="84"/>
      <c r="I6" s="84"/>
      <c r="J6" s="84"/>
      <c r="K6" s="79"/>
      <c r="L6" s="79"/>
      <c r="M6" s="84"/>
      <c r="N6" s="79"/>
      <c r="O6" s="84"/>
      <c r="P6" s="84"/>
      <c r="Q6" s="84"/>
      <c r="R6" s="79"/>
      <c r="S6" s="79"/>
      <c r="T6" s="84"/>
      <c r="U6" s="84"/>
      <c r="V6" s="84"/>
      <c r="W6" s="84"/>
      <c r="X6" s="84"/>
      <c r="Y6" s="79"/>
      <c r="Z6" s="79"/>
      <c r="AA6" s="84"/>
      <c r="AB6" s="84"/>
      <c r="AC6" s="84"/>
      <c r="AD6" s="84"/>
      <c r="AE6" s="84"/>
      <c r="AF6" s="88"/>
    </row>
    <row r="7" spans="1:32" ht="60" customHeight="1" x14ac:dyDescent="0.25">
      <c r="A7" s="72"/>
      <c r="B7" s="83"/>
      <c r="C7" s="83"/>
      <c r="D7" s="76"/>
      <c r="E7" s="76"/>
      <c r="F7" s="83"/>
      <c r="G7" s="83"/>
      <c r="H7" s="83"/>
      <c r="I7" s="83"/>
      <c r="J7" s="83"/>
      <c r="K7" s="76"/>
      <c r="L7" s="76"/>
      <c r="M7" s="83"/>
      <c r="N7" s="76"/>
      <c r="O7" s="83"/>
      <c r="P7" s="83"/>
      <c r="Q7" s="83"/>
      <c r="R7" s="76"/>
      <c r="S7" s="76"/>
      <c r="T7" s="83"/>
      <c r="U7" s="83"/>
      <c r="V7" s="83"/>
      <c r="W7" s="83"/>
      <c r="X7" s="83"/>
      <c r="Y7" s="76"/>
      <c r="Z7" s="76"/>
      <c r="AA7" s="83"/>
      <c r="AB7" s="83"/>
      <c r="AC7" s="83"/>
      <c r="AD7" s="83"/>
      <c r="AE7" s="83"/>
      <c r="AF7" s="89"/>
    </row>
    <row r="8" spans="1:32" ht="60" customHeight="1" thickBot="1" x14ac:dyDescent="0.3">
      <c r="A8" s="69" t="s">
        <v>4</v>
      </c>
      <c r="B8" s="77"/>
      <c r="C8" s="77"/>
      <c r="D8" s="79"/>
      <c r="E8" s="79"/>
      <c r="F8" s="77"/>
      <c r="G8" s="77"/>
      <c r="H8" s="77"/>
      <c r="I8" s="77"/>
      <c r="J8" s="77"/>
      <c r="K8" s="79"/>
      <c r="L8" s="79"/>
      <c r="M8" s="77"/>
      <c r="N8" s="79"/>
      <c r="O8" s="77"/>
      <c r="P8" s="77"/>
      <c r="Q8" s="77"/>
      <c r="R8" s="79"/>
      <c r="S8" s="79"/>
      <c r="T8" s="77"/>
      <c r="U8" s="77"/>
      <c r="V8" s="77"/>
      <c r="W8" s="77"/>
      <c r="X8" s="77"/>
      <c r="Y8" s="79"/>
      <c r="Z8" s="79"/>
      <c r="AA8" s="77"/>
      <c r="AB8" s="77"/>
      <c r="AC8" s="77"/>
      <c r="AD8" s="77"/>
      <c r="AE8" s="77"/>
      <c r="AF8" s="88"/>
    </row>
    <row r="9" spans="1:32" ht="60" customHeight="1" x14ac:dyDescent="0.25">
      <c r="A9" s="70"/>
      <c r="B9" s="75"/>
      <c r="C9" s="75"/>
      <c r="D9" s="76"/>
      <c r="E9" s="76"/>
      <c r="F9" s="75"/>
      <c r="G9" s="75"/>
      <c r="H9" s="75"/>
      <c r="I9" s="75"/>
      <c r="J9" s="75"/>
      <c r="K9" s="76"/>
      <c r="L9" s="76"/>
      <c r="M9" s="75"/>
      <c r="N9" s="76"/>
      <c r="O9" s="75"/>
      <c r="P9" s="75"/>
      <c r="Q9" s="75"/>
      <c r="R9" s="76"/>
      <c r="S9" s="76"/>
      <c r="T9" s="75"/>
      <c r="U9" s="75"/>
      <c r="V9" s="75"/>
      <c r="W9" s="75"/>
      <c r="X9" s="75"/>
      <c r="Y9" s="76"/>
      <c r="Z9" s="76"/>
      <c r="AA9" s="75"/>
      <c r="AB9" s="75"/>
      <c r="AC9" s="75"/>
      <c r="AD9" s="75"/>
      <c r="AE9" s="75"/>
      <c r="AF9" s="89"/>
    </row>
    <row r="10" spans="1:32" ht="60" customHeight="1" thickBot="1" x14ac:dyDescent="0.3">
      <c r="A10" s="71" t="s">
        <v>0</v>
      </c>
      <c r="B10" s="84"/>
      <c r="C10" s="84"/>
      <c r="D10" s="79"/>
      <c r="E10" s="79"/>
      <c r="F10" s="84"/>
      <c r="G10" s="87"/>
      <c r="H10" s="84"/>
      <c r="I10" s="84"/>
      <c r="J10" s="84"/>
      <c r="K10" s="79"/>
      <c r="L10" s="79"/>
      <c r="M10" s="84"/>
      <c r="N10" s="79"/>
      <c r="O10" s="84"/>
      <c r="P10" s="84"/>
      <c r="Q10" s="84"/>
      <c r="R10" s="79"/>
      <c r="S10" s="79"/>
      <c r="T10" s="84"/>
      <c r="U10" s="84"/>
      <c r="V10" s="84"/>
      <c r="W10" s="84"/>
      <c r="X10" s="84"/>
      <c r="Y10" s="79"/>
      <c r="Z10" s="79"/>
      <c r="AA10" s="84"/>
      <c r="AB10" s="84"/>
      <c r="AC10" s="84"/>
      <c r="AD10" s="84"/>
      <c r="AE10" s="84"/>
      <c r="AF10" s="88"/>
    </row>
    <row r="11" spans="1:32" ht="60" customHeight="1" x14ac:dyDescent="0.25">
      <c r="A11" s="72"/>
      <c r="B11" s="83"/>
      <c r="C11" s="83"/>
      <c r="D11" s="76"/>
      <c r="E11" s="76"/>
      <c r="F11" s="83"/>
      <c r="G11" s="86"/>
      <c r="H11" s="83"/>
      <c r="I11" s="83"/>
      <c r="J11" s="83"/>
      <c r="K11" s="76"/>
      <c r="L11" s="76"/>
      <c r="M11" s="83"/>
      <c r="N11" s="76"/>
      <c r="O11" s="83"/>
      <c r="P11" s="83"/>
      <c r="Q11" s="83"/>
      <c r="R11" s="76"/>
      <c r="S11" s="76"/>
      <c r="T11" s="83"/>
      <c r="U11" s="83"/>
      <c r="V11" s="83"/>
      <c r="W11" s="83"/>
      <c r="X11" s="83"/>
      <c r="Y11" s="76"/>
      <c r="Z11" s="76"/>
      <c r="AA11" s="83"/>
      <c r="AB11" s="83"/>
      <c r="AC11" s="83"/>
      <c r="AD11" s="83"/>
      <c r="AE11" s="83"/>
      <c r="AF11" s="89"/>
    </row>
    <row r="12" spans="1:32" ht="60" customHeight="1" thickBot="1" x14ac:dyDescent="0.3">
      <c r="A12" s="73" t="s">
        <v>3</v>
      </c>
      <c r="B12" s="77"/>
      <c r="C12" s="77"/>
      <c r="D12" s="79"/>
      <c r="E12" s="79"/>
      <c r="F12" s="77"/>
      <c r="G12" s="77"/>
      <c r="H12" s="77"/>
      <c r="I12" s="77"/>
      <c r="J12" s="77"/>
      <c r="K12" s="79"/>
      <c r="L12" s="79"/>
      <c r="M12" s="77"/>
      <c r="N12" s="77"/>
      <c r="O12" s="77"/>
      <c r="P12" s="77"/>
      <c r="Q12" s="77"/>
      <c r="R12" s="79"/>
      <c r="S12" s="79"/>
      <c r="T12" s="77"/>
      <c r="U12" s="77"/>
      <c r="V12" s="77"/>
      <c r="W12" s="77"/>
      <c r="X12" s="77"/>
      <c r="Y12" s="79"/>
      <c r="Z12" s="79"/>
      <c r="AA12" s="77"/>
      <c r="AB12" s="77"/>
      <c r="AC12" s="77"/>
      <c r="AD12" s="77"/>
      <c r="AE12" s="77"/>
      <c r="AF12" s="88"/>
    </row>
    <row r="13" spans="1:32" ht="60" customHeight="1" x14ac:dyDescent="0.25">
      <c r="A13" s="74"/>
      <c r="B13" s="83"/>
      <c r="C13" s="83"/>
      <c r="D13" s="76"/>
      <c r="E13" s="76"/>
      <c r="F13" s="83"/>
      <c r="G13" s="83"/>
      <c r="H13" s="83"/>
      <c r="I13" s="83"/>
      <c r="J13" s="83"/>
      <c r="K13" s="76"/>
      <c r="L13" s="76"/>
      <c r="M13" s="83"/>
      <c r="N13" s="83"/>
      <c r="O13" s="83"/>
      <c r="P13" s="83"/>
      <c r="Q13" s="83"/>
      <c r="R13" s="76"/>
      <c r="S13" s="76"/>
      <c r="T13" s="83"/>
      <c r="U13" s="83"/>
      <c r="V13" s="83"/>
      <c r="W13" s="83"/>
      <c r="X13" s="83"/>
      <c r="Y13" s="76"/>
      <c r="Z13" s="76"/>
      <c r="AA13" s="83"/>
      <c r="AB13" s="83"/>
      <c r="AC13" s="83"/>
      <c r="AD13" s="83"/>
      <c r="AE13" s="83"/>
      <c r="AF13" s="89"/>
    </row>
  </sheetData>
  <sheetProtection formatCells="0" formatColumns="0" formatRows="0" insertColumns="0" insertRows="0" insertHyperlinks="0" deleteColumns="0" deleteRows="0" sort="0" autoFilter="0" pivotTables="0"/>
  <mergeCells count="5">
    <mergeCell ref="A4:A5"/>
    <mergeCell ref="A6:A7"/>
    <mergeCell ref="A8:A9"/>
    <mergeCell ref="A10:A11"/>
    <mergeCell ref="A12:A13"/>
  </mergeCells>
  <conditionalFormatting sqref="B2:AF13">
    <cfRule type="expression" dxfId="309" priority="2" stopIfTrue="1">
      <formula>OR(B$2="S",B$2="D")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76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52EDECC0-033D-47C2-985A-84C8E9094743}">
            <xm:f>NOT(ISNA(VLOOKUP(B$3,BD!$B$3:$B$14,1,0)))</xm:f>
            <x14:dxf>
              <fill>
                <patternFill patternType="lightGray"/>
              </fill>
            </x14:dxf>
          </x14:cfRule>
          <xm:sqref>B2:AF13</xm:sqref>
        </x14:conditionalFormatting>
        <x14:conditionalFormatting xmlns:xm="http://schemas.microsoft.com/office/excel/2006/main">
          <x14:cfRule type="expression" priority="3" stopIfTrue="1" id="{3C63A8FA-E8C1-4C8B-AEC6-747FE83839F3}">
            <xm:f>NOT(ISNA(VLOOKUP(B$3,BD!$L$3:$L$33,1,0)))</xm:f>
            <x14:dxf>
              <fill>
                <patternFill>
                  <bgColor theme="6" tint="0.59996337778862885"/>
                </patternFill>
              </fill>
            </x14:dxf>
          </x14:cfRule>
          <xm:sqref>B2:AF2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pageSetUpPr fitToPage="1"/>
  </sheetPr>
  <dimension ref="A1:AE13"/>
  <sheetViews>
    <sheetView showGridLines="0" showRuler="0" zoomScale="60" zoomScaleNormal="60" workbookViewId="0">
      <selection activeCell="A12" sqref="A12:A13"/>
    </sheetView>
  </sheetViews>
  <sheetFormatPr baseColWidth="10" defaultColWidth="8.85546875" defaultRowHeight="15" x14ac:dyDescent="0.25"/>
  <cols>
    <col min="1" max="1" width="21.140625" customWidth="1"/>
    <col min="2" max="31" width="7.7109375" customWidth="1"/>
  </cols>
  <sheetData>
    <row r="1" spans="1:31" ht="75.75" customHeight="1" x14ac:dyDescent="0.25">
      <c r="A1" s="12">
        <f>JANVIER!$A$1</f>
        <v>2020</v>
      </c>
    </row>
    <row r="2" spans="1:31" x14ac:dyDescent="0.25">
      <c r="A2" s="17" t="s">
        <v>31</v>
      </c>
      <c r="B2" s="4" t="str">
        <f>CHOOSE(WEEKDAY(B$3,2),"L","M","M","J","V","S","D")</f>
        <v>M</v>
      </c>
      <c r="C2" s="3" t="str">
        <f t="shared" ref="C2:AE2" si="0">CHOOSE(WEEKDAY(C$3,2),"L","M","M","J","V","S","D")</f>
        <v>M</v>
      </c>
      <c r="D2" s="5" t="str">
        <f t="shared" si="0"/>
        <v>J</v>
      </c>
      <c r="E2" s="5" t="str">
        <f t="shared" si="0"/>
        <v>V</v>
      </c>
      <c r="F2" s="3" t="str">
        <f t="shared" si="0"/>
        <v>S</v>
      </c>
      <c r="G2" s="3" t="str">
        <f t="shared" si="0"/>
        <v>D</v>
      </c>
      <c r="H2" s="3" t="str">
        <f t="shared" si="0"/>
        <v>L</v>
      </c>
      <c r="I2" s="3" t="str">
        <f t="shared" si="0"/>
        <v>M</v>
      </c>
      <c r="J2" s="3" t="str">
        <f t="shared" si="0"/>
        <v>M</v>
      </c>
      <c r="K2" s="5" t="str">
        <f t="shared" si="0"/>
        <v>J</v>
      </c>
      <c r="L2" s="5" t="str">
        <f t="shared" si="0"/>
        <v>V</v>
      </c>
      <c r="M2" s="3" t="str">
        <f t="shared" si="0"/>
        <v>S</v>
      </c>
      <c r="N2" s="3" t="str">
        <f t="shared" si="0"/>
        <v>D</v>
      </c>
      <c r="O2" s="3" t="str">
        <f t="shared" si="0"/>
        <v>L</v>
      </c>
      <c r="P2" s="3" t="str">
        <f t="shared" si="0"/>
        <v>M</v>
      </c>
      <c r="Q2" s="3" t="str">
        <f t="shared" si="0"/>
        <v>M</v>
      </c>
      <c r="R2" s="5" t="str">
        <f t="shared" si="0"/>
        <v>J</v>
      </c>
      <c r="S2" s="5" t="str">
        <f t="shared" si="0"/>
        <v>V</v>
      </c>
      <c r="T2" s="3" t="str">
        <f t="shared" si="0"/>
        <v>S</v>
      </c>
      <c r="U2" s="3" t="str">
        <f t="shared" si="0"/>
        <v>D</v>
      </c>
      <c r="V2" s="3" t="str">
        <f t="shared" si="0"/>
        <v>L</v>
      </c>
      <c r="W2" s="3" t="str">
        <f t="shared" si="0"/>
        <v>M</v>
      </c>
      <c r="X2" s="3" t="str">
        <f t="shared" si="0"/>
        <v>M</v>
      </c>
      <c r="Y2" s="5" t="str">
        <f t="shared" si="0"/>
        <v>J</v>
      </c>
      <c r="Z2" s="5" t="str">
        <f t="shared" si="0"/>
        <v>V</v>
      </c>
      <c r="AA2" s="3" t="str">
        <f t="shared" si="0"/>
        <v>S</v>
      </c>
      <c r="AB2" s="3" t="str">
        <f t="shared" si="0"/>
        <v>D</v>
      </c>
      <c r="AC2" s="3" t="str">
        <f t="shared" si="0"/>
        <v>L</v>
      </c>
      <c r="AD2" s="3" t="str">
        <f t="shared" si="0"/>
        <v>M</v>
      </c>
      <c r="AE2" s="90" t="str">
        <f t="shared" si="0"/>
        <v>M</v>
      </c>
    </row>
    <row r="3" spans="1:31" x14ac:dyDescent="0.25">
      <c r="A3" s="1"/>
      <c r="B3" s="2">
        <f>DATE($A$1,9,1)</f>
        <v>44075</v>
      </c>
      <c r="C3" s="2">
        <f>DATE($A$1,9,2)</f>
        <v>44076</v>
      </c>
      <c r="D3" s="6">
        <f>DATE($A$1,9,3)</f>
        <v>44077</v>
      </c>
      <c r="E3" s="6">
        <f>DATE($A$1,9,4)</f>
        <v>44078</v>
      </c>
      <c r="F3" s="2">
        <f>DATE($A$1,9,5)</f>
        <v>44079</v>
      </c>
      <c r="G3" s="2">
        <f>DATE($A$1,9,6)</f>
        <v>44080</v>
      </c>
      <c r="H3" s="2">
        <f>DATE($A$1,9,7)</f>
        <v>44081</v>
      </c>
      <c r="I3" s="2">
        <f>DATE($A$1,9,8)</f>
        <v>44082</v>
      </c>
      <c r="J3" s="2">
        <f>DATE($A$1,9,9)</f>
        <v>44083</v>
      </c>
      <c r="K3" s="6">
        <f>DATE($A$1,9,10)</f>
        <v>44084</v>
      </c>
      <c r="L3" s="6">
        <f>DATE($A$1,9,11)</f>
        <v>44085</v>
      </c>
      <c r="M3" s="2">
        <f>DATE($A$1,9,12)</f>
        <v>44086</v>
      </c>
      <c r="N3" s="2">
        <f>DATE($A$1,9,13)</f>
        <v>44087</v>
      </c>
      <c r="O3" s="2">
        <f>DATE($A$1,9,14)</f>
        <v>44088</v>
      </c>
      <c r="P3" s="2">
        <f>DATE($A$1,9,15)</f>
        <v>44089</v>
      </c>
      <c r="Q3" s="2">
        <f>DATE($A$1,9,16)</f>
        <v>44090</v>
      </c>
      <c r="R3" s="6">
        <f>DATE($A$1,9,17)</f>
        <v>44091</v>
      </c>
      <c r="S3" s="6">
        <f>DATE($A$1,9,18)</f>
        <v>44092</v>
      </c>
      <c r="T3" s="2">
        <f>DATE($A$1,9,19)</f>
        <v>44093</v>
      </c>
      <c r="U3" s="2">
        <f>DATE($A$1,9,20)</f>
        <v>44094</v>
      </c>
      <c r="V3" s="2">
        <f>DATE($A$1,9,21)</f>
        <v>44095</v>
      </c>
      <c r="W3" s="2">
        <f>DATE($A$1,9,22)</f>
        <v>44096</v>
      </c>
      <c r="X3" s="2">
        <f>DATE($A$1,9,23)</f>
        <v>44097</v>
      </c>
      <c r="Y3" s="6">
        <f>DATE($A$1,9,24)</f>
        <v>44098</v>
      </c>
      <c r="Z3" s="6">
        <f>DATE($A$1,9,25)</f>
        <v>44099</v>
      </c>
      <c r="AA3" s="2">
        <f>DATE($A$1,9,26)</f>
        <v>44100</v>
      </c>
      <c r="AB3" s="2">
        <f>DATE($A$1,9,27)</f>
        <v>44101</v>
      </c>
      <c r="AC3" s="2">
        <f>DATE($A$1,9,28)</f>
        <v>44102</v>
      </c>
      <c r="AD3" s="2">
        <f>DATE($A$1,9,29)</f>
        <v>44103</v>
      </c>
      <c r="AE3" s="91">
        <f>DATE($A$1,9,30)</f>
        <v>44104</v>
      </c>
    </row>
    <row r="4" spans="1:31" ht="60" customHeight="1" thickBot="1" x14ac:dyDescent="0.3">
      <c r="A4" s="69" t="s">
        <v>1</v>
      </c>
      <c r="B4" s="77"/>
      <c r="C4" s="77"/>
      <c r="D4" s="79"/>
      <c r="E4" s="79"/>
      <c r="F4" s="77"/>
      <c r="G4" s="77"/>
      <c r="H4" s="77"/>
      <c r="I4" s="77"/>
      <c r="J4" s="77"/>
      <c r="K4" s="79"/>
      <c r="L4" s="79"/>
      <c r="M4" s="77"/>
      <c r="N4" s="79"/>
      <c r="O4" s="77"/>
      <c r="P4" s="77"/>
      <c r="Q4" s="77"/>
      <c r="R4" s="79"/>
      <c r="S4" s="79"/>
      <c r="T4" s="77"/>
      <c r="U4" s="77"/>
      <c r="V4" s="77"/>
      <c r="W4" s="77"/>
      <c r="X4" s="77"/>
      <c r="Y4" s="79"/>
      <c r="Z4" s="79"/>
      <c r="AA4" s="77"/>
      <c r="AB4" s="77"/>
      <c r="AC4" s="77"/>
      <c r="AD4" s="77"/>
      <c r="AE4" s="92"/>
    </row>
    <row r="5" spans="1:31" ht="60" customHeight="1" x14ac:dyDescent="0.25">
      <c r="A5" s="70"/>
      <c r="B5" s="75"/>
      <c r="C5" s="75"/>
      <c r="D5" s="76"/>
      <c r="E5" s="76"/>
      <c r="F5" s="75"/>
      <c r="G5" s="75"/>
      <c r="H5" s="75"/>
      <c r="I5" s="75"/>
      <c r="J5" s="75"/>
      <c r="K5" s="76"/>
      <c r="L5" s="76"/>
      <c r="M5" s="75"/>
      <c r="N5" s="76"/>
      <c r="O5" s="75"/>
      <c r="P5" s="75"/>
      <c r="Q5" s="75"/>
      <c r="R5" s="76"/>
      <c r="S5" s="76"/>
      <c r="T5" s="75"/>
      <c r="U5" s="75"/>
      <c r="V5" s="75"/>
      <c r="W5" s="75"/>
      <c r="X5" s="75"/>
      <c r="Y5" s="76"/>
      <c r="Z5" s="76"/>
      <c r="AA5" s="75"/>
      <c r="AB5" s="75"/>
      <c r="AC5" s="75"/>
      <c r="AD5" s="75"/>
      <c r="AE5" s="93"/>
    </row>
    <row r="6" spans="1:31" ht="60" customHeight="1" thickBot="1" x14ac:dyDescent="0.3">
      <c r="A6" s="71" t="s">
        <v>2</v>
      </c>
      <c r="B6" s="84"/>
      <c r="C6" s="84"/>
      <c r="D6" s="79"/>
      <c r="E6" s="79"/>
      <c r="F6" s="84"/>
      <c r="G6" s="84"/>
      <c r="H6" s="84"/>
      <c r="I6" s="84"/>
      <c r="J6" s="84"/>
      <c r="K6" s="79"/>
      <c r="L6" s="79"/>
      <c r="M6" s="84"/>
      <c r="N6" s="79"/>
      <c r="O6" s="84"/>
      <c r="P6" s="84"/>
      <c r="Q6" s="84"/>
      <c r="R6" s="79"/>
      <c r="S6" s="79"/>
      <c r="T6" s="84"/>
      <c r="U6" s="84"/>
      <c r="V6" s="84"/>
      <c r="W6" s="84"/>
      <c r="X6" s="84"/>
      <c r="Y6" s="79"/>
      <c r="Z6" s="79"/>
      <c r="AA6" s="84"/>
      <c r="AB6" s="84"/>
      <c r="AC6" s="84"/>
      <c r="AD6" s="84"/>
      <c r="AE6" s="94"/>
    </row>
    <row r="7" spans="1:31" ht="60" customHeight="1" x14ac:dyDescent="0.25">
      <c r="A7" s="72"/>
      <c r="B7" s="83"/>
      <c r="C7" s="83"/>
      <c r="D7" s="76"/>
      <c r="E7" s="76"/>
      <c r="F7" s="83"/>
      <c r="G7" s="83"/>
      <c r="H7" s="83"/>
      <c r="I7" s="83"/>
      <c r="J7" s="83"/>
      <c r="K7" s="76"/>
      <c r="L7" s="76"/>
      <c r="M7" s="83"/>
      <c r="N7" s="76"/>
      <c r="O7" s="83"/>
      <c r="P7" s="83"/>
      <c r="Q7" s="83"/>
      <c r="R7" s="76"/>
      <c r="S7" s="76"/>
      <c r="T7" s="83"/>
      <c r="U7" s="83"/>
      <c r="V7" s="83"/>
      <c r="W7" s="83"/>
      <c r="X7" s="83"/>
      <c r="Y7" s="76"/>
      <c r="Z7" s="76"/>
      <c r="AA7" s="83"/>
      <c r="AB7" s="83"/>
      <c r="AC7" s="83"/>
      <c r="AD7" s="83"/>
      <c r="AE7" s="95"/>
    </row>
    <row r="8" spans="1:31" ht="60" customHeight="1" thickBot="1" x14ac:dyDescent="0.3">
      <c r="A8" s="69" t="s">
        <v>4</v>
      </c>
      <c r="B8" s="77"/>
      <c r="C8" s="77"/>
      <c r="D8" s="79"/>
      <c r="E8" s="79"/>
      <c r="F8" s="77"/>
      <c r="G8" s="77"/>
      <c r="H8" s="77"/>
      <c r="I8" s="77"/>
      <c r="J8" s="77"/>
      <c r="K8" s="79"/>
      <c r="L8" s="79"/>
      <c r="M8" s="77"/>
      <c r="N8" s="79"/>
      <c r="O8" s="77"/>
      <c r="P8" s="77"/>
      <c r="Q8" s="77"/>
      <c r="R8" s="79"/>
      <c r="S8" s="79"/>
      <c r="T8" s="77"/>
      <c r="U8" s="77"/>
      <c r="V8" s="77"/>
      <c r="W8" s="77"/>
      <c r="X8" s="77"/>
      <c r="Y8" s="79"/>
      <c r="Z8" s="79"/>
      <c r="AA8" s="77"/>
      <c r="AB8" s="77"/>
      <c r="AC8" s="77"/>
      <c r="AD8" s="77"/>
      <c r="AE8" s="92"/>
    </row>
    <row r="9" spans="1:31" ht="60" customHeight="1" x14ac:dyDescent="0.25">
      <c r="A9" s="70"/>
      <c r="B9" s="75"/>
      <c r="C9" s="75"/>
      <c r="D9" s="76"/>
      <c r="E9" s="76"/>
      <c r="F9" s="75"/>
      <c r="G9" s="75"/>
      <c r="H9" s="75"/>
      <c r="I9" s="75"/>
      <c r="J9" s="75"/>
      <c r="K9" s="76"/>
      <c r="L9" s="76"/>
      <c r="M9" s="75"/>
      <c r="N9" s="76"/>
      <c r="O9" s="75"/>
      <c r="P9" s="75"/>
      <c r="Q9" s="75"/>
      <c r="R9" s="76"/>
      <c r="S9" s="76"/>
      <c r="T9" s="75"/>
      <c r="U9" s="75"/>
      <c r="V9" s="75"/>
      <c r="W9" s="75"/>
      <c r="X9" s="75"/>
      <c r="Y9" s="76"/>
      <c r="Z9" s="76"/>
      <c r="AA9" s="75"/>
      <c r="AB9" s="75"/>
      <c r="AC9" s="75"/>
      <c r="AD9" s="75"/>
      <c r="AE9" s="93"/>
    </row>
    <row r="10" spans="1:31" ht="60" customHeight="1" thickBot="1" x14ac:dyDescent="0.3">
      <c r="A10" s="71" t="s">
        <v>0</v>
      </c>
      <c r="B10" s="84"/>
      <c r="C10" s="84"/>
      <c r="D10" s="79"/>
      <c r="E10" s="79"/>
      <c r="F10" s="84"/>
      <c r="G10" s="87"/>
      <c r="H10" s="84"/>
      <c r="I10" s="84"/>
      <c r="J10" s="84"/>
      <c r="K10" s="79"/>
      <c r="L10" s="79"/>
      <c r="M10" s="84"/>
      <c r="N10" s="79"/>
      <c r="O10" s="84"/>
      <c r="P10" s="84"/>
      <c r="Q10" s="84"/>
      <c r="R10" s="79"/>
      <c r="S10" s="79"/>
      <c r="T10" s="84"/>
      <c r="U10" s="84"/>
      <c r="V10" s="84"/>
      <c r="W10" s="84"/>
      <c r="X10" s="84"/>
      <c r="Y10" s="79"/>
      <c r="Z10" s="79"/>
      <c r="AA10" s="84"/>
      <c r="AB10" s="84"/>
      <c r="AC10" s="84"/>
      <c r="AD10" s="84"/>
      <c r="AE10" s="94"/>
    </row>
    <row r="11" spans="1:31" ht="60" customHeight="1" x14ac:dyDescent="0.25">
      <c r="A11" s="72"/>
      <c r="B11" s="83"/>
      <c r="C11" s="83"/>
      <c r="D11" s="76"/>
      <c r="E11" s="76"/>
      <c r="F11" s="83"/>
      <c r="G11" s="86"/>
      <c r="H11" s="83"/>
      <c r="I11" s="83"/>
      <c r="J11" s="83"/>
      <c r="K11" s="76"/>
      <c r="L11" s="76"/>
      <c r="M11" s="83"/>
      <c r="N11" s="76"/>
      <c r="O11" s="83"/>
      <c r="P11" s="83"/>
      <c r="Q11" s="83"/>
      <c r="R11" s="76"/>
      <c r="S11" s="76"/>
      <c r="T11" s="83"/>
      <c r="U11" s="83"/>
      <c r="V11" s="83"/>
      <c r="W11" s="83"/>
      <c r="X11" s="83"/>
      <c r="Y11" s="76"/>
      <c r="Z11" s="76"/>
      <c r="AA11" s="83"/>
      <c r="AB11" s="83"/>
      <c r="AC11" s="83"/>
      <c r="AD11" s="83"/>
      <c r="AE11" s="95"/>
    </row>
    <row r="12" spans="1:31" ht="60" customHeight="1" thickBot="1" x14ac:dyDescent="0.3">
      <c r="A12" s="73" t="s">
        <v>3</v>
      </c>
      <c r="B12" s="77"/>
      <c r="C12" s="77"/>
      <c r="D12" s="79"/>
      <c r="E12" s="79"/>
      <c r="F12" s="77"/>
      <c r="G12" s="77"/>
      <c r="H12" s="77"/>
      <c r="I12" s="77"/>
      <c r="J12" s="77"/>
      <c r="K12" s="79"/>
      <c r="L12" s="79"/>
      <c r="M12" s="77"/>
      <c r="N12" s="77"/>
      <c r="O12" s="77"/>
      <c r="P12" s="77"/>
      <c r="Q12" s="77"/>
      <c r="R12" s="79"/>
      <c r="S12" s="79"/>
      <c r="T12" s="77"/>
      <c r="U12" s="77"/>
      <c r="V12" s="77"/>
      <c r="W12" s="77"/>
      <c r="X12" s="77"/>
      <c r="Y12" s="79"/>
      <c r="Z12" s="79"/>
      <c r="AA12" s="77"/>
      <c r="AB12" s="77"/>
      <c r="AC12" s="77"/>
      <c r="AD12" s="77"/>
      <c r="AE12" s="92"/>
    </row>
    <row r="13" spans="1:31" ht="60" customHeight="1" x14ac:dyDescent="0.25">
      <c r="A13" s="74"/>
      <c r="B13" s="83"/>
      <c r="C13" s="83"/>
      <c r="D13" s="76"/>
      <c r="E13" s="76"/>
      <c r="F13" s="83"/>
      <c r="G13" s="83"/>
      <c r="H13" s="83"/>
      <c r="I13" s="83"/>
      <c r="J13" s="83"/>
      <c r="K13" s="76"/>
      <c r="L13" s="76"/>
      <c r="M13" s="83"/>
      <c r="N13" s="83"/>
      <c r="O13" s="83"/>
      <c r="P13" s="83"/>
      <c r="Q13" s="83"/>
      <c r="R13" s="76"/>
      <c r="S13" s="76"/>
      <c r="T13" s="83"/>
      <c r="U13" s="83"/>
      <c r="V13" s="83"/>
      <c r="W13" s="83"/>
      <c r="X13" s="83"/>
      <c r="Y13" s="76"/>
      <c r="Z13" s="76"/>
      <c r="AA13" s="83"/>
      <c r="AB13" s="83"/>
      <c r="AC13" s="83"/>
      <c r="AD13" s="83"/>
      <c r="AE13" s="95"/>
    </row>
  </sheetData>
  <sheetProtection formatCells="0" formatColumns="0" formatRows="0" insertColumns="0" insertRows="0" insertHyperlinks="0" deleteColumns="0" deleteRows="0" sort="0" autoFilter="0" pivotTables="0"/>
  <mergeCells count="5">
    <mergeCell ref="A4:A5"/>
    <mergeCell ref="A6:A7"/>
    <mergeCell ref="A8:A9"/>
    <mergeCell ref="A10:A11"/>
    <mergeCell ref="A12:A13"/>
  </mergeCells>
  <conditionalFormatting sqref="B2:AE13">
    <cfRule type="expression" dxfId="306" priority="2" stopIfTrue="1">
      <formula>OR(B$2="S",B$2="D")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79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52505EAF-0F53-47F6-A5C4-9EC4F7492B88}">
            <xm:f>NOT(ISNA(VLOOKUP(B$3,BD!$B$3:$B$14,1,0)))</xm:f>
            <x14:dxf>
              <fill>
                <patternFill patternType="lightGray"/>
              </fill>
            </x14:dxf>
          </x14:cfRule>
          <xm:sqref>B2:AE13</xm:sqref>
        </x14:conditionalFormatting>
        <x14:conditionalFormatting xmlns:xm="http://schemas.microsoft.com/office/excel/2006/main">
          <x14:cfRule type="expression" priority="3" stopIfTrue="1" id="{169A9709-C216-4B53-BA4B-41098D75E237}">
            <xm:f>NOT(ISNA(VLOOKUP(B$3,BD!$M$3:$M$33,1,0)))</xm:f>
            <x14:dxf>
              <fill>
                <patternFill>
                  <bgColor theme="6" tint="0.59996337778862885"/>
                </patternFill>
              </fill>
            </x14:dxf>
          </x14:cfRule>
          <xm:sqref>B2:AE2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A1:AF13"/>
  <sheetViews>
    <sheetView showGridLines="0" showRuler="0" zoomScale="60" zoomScaleNormal="60" workbookViewId="0">
      <selection activeCell="A12" sqref="A12:A13"/>
    </sheetView>
  </sheetViews>
  <sheetFormatPr baseColWidth="10" defaultColWidth="8.85546875" defaultRowHeight="15" x14ac:dyDescent="0.25"/>
  <cols>
    <col min="1" max="1" width="21.140625" customWidth="1"/>
    <col min="2" max="32" width="7.7109375" customWidth="1"/>
  </cols>
  <sheetData>
    <row r="1" spans="1:32" ht="75.75" customHeight="1" x14ac:dyDescent="0.25">
      <c r="A1" s="12">
        <f>JANVIER!$A$1</f>
        <v>2020</v>
      </c>
    </row>
    <row r="2" spans="1:32" x14ac:dyDescent="0.25">
      <c r="A2" s="17" t="s">
        <v>31</v>
      </c>
      <c r="B2" s="4" t="str">
        <f>CHOOSE(WEEKDAY(B$3,2),"L","M","M","J","V","S","D")</f>
        <v>J</v>
      </c>
      <c r="C2" s="3" t="str">
        <f t="shared" ref="C2:AF2" si="0">CHOOSE(WEEKDAY(C$3,2),"L","M","M","J","V","S","D")</f>
        <v>V</v>
      </c>
      <c r="D2" s="5" t="str">
        <f t="shared" si="0"/>
        <v>S</v>
      </c>
      <c r="E2" s="5" t="str">
        <f t="shared" si="0"/>
        <v>D</v>
      </c>
      <c r="F2" s="3" t="str">
        <f t="shared" si="0"/>
        <v>L</v>
      </c>
      <c r="G2" s="3" t="str">
        <f t="shared" si="0"/>
        <v>M</v>
      </c>
      <c r="H2" s="3" t="str">
        <f t="shared" si="0"/>
        <v>M</v>
      </c>
      <c r="I2" s="3" t="str">
        <f t="shared" si="0"/>
        <v>J</v>
      </c>
      <c r="J2" s="3" t="str">
        <f t="shared" si="0"/>
        <v>V</v>
      </c>
      <c r="K2" s="5" t="str">
        <f t="shared" si="0"/>
        <v>S</v>
      </c>
      <c r="L2" s="5" t="str">
        <f t="shared" si="0"/>
        <v>D</v>
      </c>
      <c r="M2" s="3" t="str">
        <f t="shared" si="0"/>
        <v>L</v>
      </c>
      <c r="N2" s="3" t="str">
        <f t="shared" si="0"/>
        <v>M</v>
      </c>
      <c r="O2" s="3" t="str">
        <f t="shared" si="0"/>
        <v>M</v>
      </c>
      <c r="P2" s="3" t="str">
        <f t="shared" si="0"/>
        <v>J</v>
      </c>
      <c r="Q2" s="3" t="str">
        <f t="shared" si="0"/>
        <v>V</v>
      </c>
      <c r="R2" s="5" t="str">
        <f t="shared" si="0"/>
        <v>S</v>
      </c>
      <c r="S2" s="5" t="str">
        <f t="shared" si="0"/>
        <v>D</v>
      </c>
      <c r="T2" s="3" t="str">
        <f t="shared" si="0"/>
        <v>L</v>
      </c>
      <c r="U2" s="3" t="str">
        <f t="shared" si="0"/>
        <v>M</v>
      </c>
      <c r="V2" s="3" t="str">
        <f t="shared" si="0"/>
        <v>M</v>
      </c>
      <c r="W2" s="3" t="str">
        <f t="shared" si="0"/>
        <v>J</v>
      </c>
      <c r="X2" s="3" t="str">
        <f t="shared" si="0"/>
        <v>V</v>
      </c>
      <c r="Y2" s="5" t="str">
        <f t="shared" si="0"/>
        <v>S</v>
      </c>
      <c r="Z2" s="5" t="str">
        <f t="shared" si="0"/>
        <v>D</v>
      </c>
      <c r="AA2" s="3" t="str">
        <f t="shared" si="0"/>
        <v>L</v>
      </c>
      <c r="AB2" s="3" t="str">
        <f t="shared" si="0"/>
        <v>M</v>
      </c>
      <c r="AC2" s="3" t="str">
        <f t="shared" si="0"/>
        <v>M</v>
      </c>
      <c r="AD2" s="3" t="str">
        <f t="shared" si="0"/>
        <v>J</v>
      </c>
      <c r="AE2" s="3" t="str">
        <f t="shared" si="0"/>
        <v>V</v>
      </c>
      <c r="AF2" s="97" t="str">
        <f t="shared" si="0"/>
        <v>S</v>
      </c>
    </row>
    <row r="3" spans="1:32" x14ac:dyDescent="0.25">
      <c r="A3" s="1"/>
      <c r="B3" s="2">
        <f>DATE($A$1,10,1)</f>
        <v>44105</v>
      </c>
      <c r="C3" s="2">
        <f>DATE($A$1,10,2)</f>
        <v>44106</v>
      </c>
      <c r="D3" s="6">
        <f>DATE($A$1,10,3)</f>
        <v>44107</v>
      </c>
      <c r="E3" s="6">
        <f>DATE($A$1,10,4)</f>
        <v>44108</v>
      </c>
      <c r="F3" s="2">
        <f>DATE($A$1,10,5)</f>
        <v>44109</v>
      </c>
      <c r="G3" s="2">
        <f>DATE($A$1,10,6)</f>
        <v>44110</v>
      </c>
      <c r="H3" s="2">
        <f>DATE($A$1,10,7)</f>
        <v>44111</v>
      </c>
      <c r="I3" s="2">
        <f>DATE($A$1,10,8)</f>
        <v>44112</v>
      </c>
      <c r="J3" s="2">
        <f>DATE($A$1,10,9)</f>
        <v>44113</v>
      </c>
      <c r="K3" s="6">
        <f>DATE($A$1,10,10)</f>
        <v>44114</v>
      </c>
      <c r="L3" s="6">
        <f>DATE($A$1,10,11)</f>
        <v>44115</v>
      </c>
      <c r="M3" s="2">
        <f>DATE($A$1,10,12)</f>
        <v>44116</v>
      </c>
      <c r="N3" s="2">
        <f>DATE($A$1,10,13)</f>
        <v>44117</v>
      </c>
      <c r="O3" s="2">
        <f>DATE($A$1,10,14)</f>
        <v>44118</v>
      </c>
      <c r="P3" s="2">
        <f>DATE($A$1,10,15)</f>
        <v>44119</v>
      </c>
      <c r="Q3" s="2">
        <f>DATE($A$1,10,16)</f>
        <v>44120</v>
      </c>
      <c r="R3" s="6">
        <f>DATE($A$1,10,17)</f>
        <v>44121</v>
      </c>
      <c r="S3" s="6">
        <f>DATE($A$1,10,18)</f>
        <v>44122</v>
      </c>
      <c r="T3" s="2">
        <f>DATE($A$1,10,19)</f>
        <v>44123</v>
      </c>
      <c r="U3" s="2">
        <f>DATE($A$1,10,20)</f>
        <v>44124</v>
      </c>
      <c r="V3" s="2">
        <f>DATE($A$1,10,21)</f>
        <v>44125</v>
      </c>
      <c r="W3" s="2">
        <f>DATE($A$1,10,22)</f>
        <v>44126</v>
      </c>
      <c r="X3" s="2">
        <f>DATE($A$1,10,23)</f>
        <v>44127</v>
      </c>
      <c r="Y3" s="6">
        <f>DATE($A$1,10,24)</f>
        <v>44128</v>
      </c>
      <c r="Z3" s="6">
        <f>DATE($A$1,10,25)</f>
        <v>44129</v>
      </c>
      <c r="AA3" s="2">
        <f>DATE($A$1,10,26)</f>
        <v>44130</v>
      </c>
      <c r="AB3" s="2">
        <f>DATE($A$1,10,27)</f>
        <v>44131</v>
      </c>
      <c r="AC3" s="2">
        <f>DATE($A$1,10,28)</f>
        <v>44132</v>
      </c>
      <c r="AD3" s="2">
        <f>DATE($A$1,10,29)</f>
        <v>44133</v>
      </c>
      <c r="AE3" s="2">
        <f>DATE($A$1,10,30)</f>
        <v>44134</v>
      </c>
      <c r="AF3" s="98">
        <f>DATE($A$1,10,31)</f>
        <v>44135</v>
      </c>
    </row>
    <row r="4" spans="1:32" ht="60" customHeight="1" thickBot="1" x14ac:dyDescent="0.3">
      <c r="A4" s="69" t="s">
        <v>1</v>
      </c>
      <c r="B4" s="77"/>
      <c r="C4" s="77"/>
      <c r="D4" s="79"/>
      <c r="E4" s="79"/>
      <c r="F4" s="77"/>
      <c r="G4" s="77"/>
      <c r="H4" s="77"/>
      <c r="I4" s="77"/>
      <c r="J4" s="77"/>
      <c r="K4" s="79"/>
      <c r="L4" s="79"/>
      <c r="M4" s="77"/>
      <c r="N4" s="79"/>
      <c r="O4" s="77"/>
      <c r="P4" s="77"/>
      <c r="Q4" s="77"/>
      <c r="R4" s="79"/>
      <c r="S4" s="79"/>
      <c r="T4" s="77"/>
      <c r="U4" s="77"/>
      <c r="V4" s="77"/>
      <c r="W4" s="77"/>
      <c r="X4" s="77"/>
      <c r="Y4" s="79"/>
      <c r="Z4" s="79"/>
      <c r="AA4" s="77"/>
      <c r="AB4" s="77"/>
      <c r="AC4" s="77"/>
      <c r="AD4" s="77"/>
      <c r="AE4" s="77"/>
      <c r="AF4" s="88"/>
    </row>
    <row r="5" spans="1:32" ht="60" customHeight="1" x14ac:dyDescent="0.25">
      <c r="A5" s="70"/>
      <c r="B5" s="75"/>
      <c r="C5" s="75"/>
      <c r="D5" s="76"/>
      <c r="E5" s="76"/>
      <c r="F5" s="75"/>
      <c r="G5" s="75"/>
      <c r="H5" s="75"/>
      <c r="I5" s="75"/>
      <c r="J5" s="75"/>
      <c r="K5" s="76"/>
      <c r="L5" s="76"/>
      <c r="M5" s="75"/>
      <c r="N5" s="76"/>
      <c r="O5" s="75"/>
      <c r="P5" s="75"/>
      <c r="Q5" s="75"/>
      <c r="R5" s="76"/>
      <c r="S5" s="76"/>
      <c r="T5" s="75"/>
      <c r="U5" s="75"/>
      <c r="V5" s="75"/>
      <c r="W5" s="75"/>
      <c r="X5" s="75"/>
      <c r="Y5" s="76"/>
      <c r="Z5" s="76"/>
      <c r="AA5" s="75"/>
      <c r="AB5" s="75"/>
      <c r="AC5" s="75"/>
      <c r="AD5" s="75"/>
      <c r="AE5" s="75"/>
      <c r="AF5" s="89"/>
    </row>
    <row r="6" spans="1:32" ht="60" customHeight="1" thickBot="1" x14ac:dyDescent="0.3">
      <c r="A6" s="71" t="s">
        <v>2</v>
      </c>
      <c r="B6" s="84"/>
      <c r="C6" s="84"/>
      <c r="D6" s="79"/>
      <c r="E6" s="79"/>
      <c r="F6" s="84"/>
      <c r="G6" s="84"/>
      <c r="H6" s="84"/>
      <c r="I6" s="84"/>
      <c r="J6" s="84"/>
      <c r="K6" s="79"/>
      <c r="L6" s="79"/>
      <c r="M6" s="84"/>
      <c r="N6" s="79"/>
      <c r="O6" s="84"/>
      <c r="P6" s="84"/>
      <c r="Q6" s="84"/>
      <c r="R6" s="79"/>
      <c r="S6" s="79"/>
      <c r="T6" s="84"/>
      <c r="U6" s="84"/>
      <c r="V6" s="84"/>
      <c r="W6" s="84"/>
      <c r="X6" s="84"/>
      <c r="Y6" s="79"/>
      <c r="Z6" s="79"/>
      <c r="AA6" s="84"/>
      <c r="AB6" s="84"/>
      <c r="AC6" s="84"/>
      <c r="AD6" s="84"/>
      <c r="AE6" s="84"/>
      <c r="AF6" s="88"/>
    </row>
    <row r="7" spans="1:32" ht="60" customHeight="1" x14ac:dyDescent="0.25">
      <c r="A7" s="72"/>
      <c r="B7" s="83"/>
      <c r="C7" s="83"/>
      <c r="D7" s="76"/>
      <c r="E7" s="76"/>
      <c r="F7" s="83"/>
      <c r="G7" s="83"/>
      <c r="H7" s="83"/>
      <c r="I7" s="83"/>
      <c r="J7" s="83"/>
      <c r="K7" s="76"/>
      <c r="L7" s="76"/>
      <c r="M7" s="83"/>
      <c r="N7" s="76"/>
      <c r="O7" s="83"/>
      <c r="P7" s="83"/>
      <c r="Q7" s="83"/>
      <c r="R7" s="76"/>
      <c r="S7" s="76"/>
      <c r="T7" s="83"/>
      <c r="U7" s="83"/>
      <c r="V7" s="83"/>
      <c r="W7" s="83"/>
      <c r="X7" s="83"/>
      <c r="Y7" s="76"/>
      <c r="Z7" s="76"/>
      <c r="AA7" s="83"/>
      <c r="AB7" s="83"/>
      <c r="AC7" s="83"/>
      <c r="AD7" s="83"/>
      <c r="AE7" s="83"/>
      <c r="AF7" s="89"/>
    </row>
    <row r="8" spans="1:32" ht="60" customHeight="1" thickBot="1" x14ac:dyDescent="0.3">
      <c r="A8" s="69" t="s">
        <v>4</v>
      </c>
      <c r="B8" s="77"/>
      <c r="C8" s="77"/>
      <c r="D8" s="79"/>
      <c r="E8" s="79"/>
      <c r="F8" s="77"/>
      <c r="G8" s="77"/>
      <c r="H8" s="77"/>
      <c r="I8" s="77"/>
      <c r="J8" s="77"/>
      <c r="K8" s="79"/>
      <c r="L8" s="79"/>
      <c r="M8" s="77"/>
      <c r="N8" s="79"/>
      <c r="O8" s="77"/>
      <c r="P8" s="77"/>
      <c r="Q8" s="77"/>
      <c r="R8" s="79"/>
      <c r="S8" s="79"/>
      <c r="T8" s="77"/>
      <c r="U8" s="77"/>
      <c r="V8" s="77"/>
      <c r="W8" s="77"/>
      <c r="X8" s="77"/>
      <c r="Y8" s="79"/>
      <c r="Z8" s="79"/>
      <c r="AA8" s="77"/>
      <c r="AB8" s="77"/>
      <c r="AC8" s="77"/>
      <c r="AD8" s="77"/>
      <c r="AE8" s="77"/>
      <c r="AF8" s="88"/>
    </row>
    <row r="9" spans="1:32" ht="60" customHeight="1" x14ac:dyDescent="0.25">
      <c r="A9" s="70"/>
      <c r="B9" s="75"/>
      <c r="C9" s="75"/>
      <c r="D9" s="76"/>
      <c r="E9" s="76"/>
      <c r="F9" s="75"/>
      <c r="G9" s="75"/>
      <c r="H9" s="75"/>
      <c r="I9" s="75"/>
      <c r="J9" s="75"/>
      <c r="K9" s="76"/>
      <c r="L9" s="76"/>
      <c r="M9" s="75"/>
      <c r="N9" s="76"/>
      <c r="O9" s="75"/>
      <c r="P9" s="75"/>
      <c r="Q9" s="75"/>
      <c r="R9" s="76"/>
      <c r="S9" s="76"/>
      <c r="T9" s="75"/>
      <c r="U9" s="75"/>
      <c r="V9" s="75"/>
      <c r="W9" s="75"/>
      <c r="X9" s="75"/>
      <c r="Y9" s="76"/>
      <c r="Z9" s="76"/>
      <c r="AA9" s="75"/>
      <c r="AB9" s="75"/>
      <c r="AC9" s="75"/>
      <c r="AD9" s="75"/>
      <c r="AE9" s="75"/>
      <c r="AF9" s="89"/>
    </row>
    <row r="10" spans="1:32" ht="60" customHeight="1" thickBot="1" x14ac:dyDescent="0.3">
      <c r="A10" s="71" t="s">
        <v>0</v>
      </c>
      <c r="B10" s="84"/>
      <c r="C10" s="84"/>
      <c r="D10" s="79"/>
      <c r="E10" s="79"/>
      <c r="F10" s="84"/>
      <c r="G10" s="87"/>
      <c r="H10" s="84"/>
      <c r="I10" s="84"/>
      <c r="J10" s="84"/>
      <c r="K10" s="79"/>
      <c r="L10" s="79"/>
      <c r="M10" s="84"/>
      <c r="N10" s="79"/>
      <c r="O10" s="84"/>
      <c r="P10" s="84"/>
      <c r="Q10" s="84"/>
      <c r="R10" s="79"/>
      <c r="S10" s="79"/>
      <c r="T10" s="84"/>
      <c r="U10" s="84"/>
      <c r="V10" s="84"/>
      <c r="W10" s="84"/>
      <c r="X10" s="84"/>
      <c r="Y10" s="79"/>
      <c r="Z10" s="79"/>
      <c r="AA10" s="84"/>
      <c r="AB10" s="84"/>
      <c r="AC10" s="84"/>
      <c r="AD10" s="84"/>
      <c r="AE10" s="84"/>
      <c r="AF10" s="88"/>
    </row>
    <row r="11" spans="1:32" ht="60" customHeight="1" x14ac:dyDescent="0.25">
      <c r="A11" s="72"/>
      <c r="B11" s="83"/>
      <c r="C11" s="83"/>
      <c r="D11" s="76"/>
      <c r="E11" s="76"/>
      <c r="F11" s="83"/>
      <c r="G11" s="86"/>
      <c r="H11" s="83"/>
      <c r="I11" s="83"/>
      <c r="J11" s="83"/>
      <c r="K11" s="76"/>
      <c r="L11" s="76"/>
      <c r="M11" s="83"/>
      <c r="N11" s="76"/>
      <c r="O11" s="83"/>
      <c r="P11" s="83"/>
      <c r="Q11" s="83"/>
      <c r="R11" s="76"/>
      <c r="S11" s="76"/>
      <c r="T11" s="83"/>
      <c r="U11" s="83"/>
      <c r="V11" s="83"/>
      <c r="W11" s="83"/>
      <c r="X11" s="83"/>
      <c r="Y11" s="76"/>
      <c r="Z11" s="76"/>
      <c r="AA11" s="83"/>
      <c r="AB11" s="83"/>
      <c r="AC11" s="83"/>
      <c r="AD11" s="83"/>
      <c r="AE11" s="83"/>
      <c r="AF11" s="89"/>
    </row>
    <row r="12" spans="1:32" ht="60" customHeight="1" thickBot="1" x14ac:dyDescent="0.3">
      <c r="A12" s="73" t="s">
        <v>3</v>
      </c>
      <c r="B12" s="77"/>
      <c r="C12" s="77"/>
      <c r="D12" s="79"/>
      <c r="E12" s="79"/>
      <c r="F12" s="77"/>
      <c r="G12" s="77"/>
      <c r="H12" s="77"/>
      <c r="I12" s="77"/>
      <c r="J12" s="77"/>
      <c r="K12" s="79"/>
      <c r="L12" s="79"/>
      <c r="M12" s="77"/>
      <c r="N12" s="77"/>
      <c r="O12" s="77"/>
      <c r="P12" s="77"/>
      <c r="Q12" s="77"/>
      <c r="R12" s="79"/>
      <c r="S12" s="79"/>
      <c r="T12" s="77"/>
      <c r="U12" s="77"/>
      <c r="V12" s="77"/>
      <c r="W12" s="77"/>
      <c r="X12" s="77"/>
      <c r="Y12" s="79"/>
      <c r="Z12" s="79"/>
      <c r="AA12" s="77"/>
      <c r="AB12" s="77"/>
      <c r="AC12" s="77"/>
      <c r="AD12" s="77"/>
      <c r="AE12" s="77"/>
      <c r="AF12" s="88"/>
    </row>
    <row r="13" spans="1:32" ht="60" customHeight="1" x14ac:dyDescent="0.25">
      <c r="A13" s="74"/>
      <c r="B13" s="83"/>
      <c r="C13" s="83"/>
      <c r="D13" s="76"/>
      <c r="E13" s="76"/>
      <c r="F13" s="83"/>
      <c r="G13" s="83"/>
      <c r="H13" s="83"/>
      <c r="I13" s="83"/>
      <c r="J13" s="83"/>
      <c r="K13" s="76"/>
      <c r="L13" s="76"/>
      <c r="M13" s="83"/>
      <c r="N13" s="83"/>
      <c r="O13" s="83"/>
      <c r="P13" s="83"/>
      <c r="Q13" s="83"/>
      <c r="R13" s="76"/>
      <c r="S13" s="76"/>
      <c r="T13" s="83"/>
      <c r="U13" s="83"/>
      <c r="V13" s="83"/>
      <c r="W13" s="83"/>
      <c r="X13" s="83"/>
      <c r="Y13" s="76"/>
      <c r="Z13" s="76"/>
      <c r="AA13" s="83"/>
      <c r="AB13" s="83"/>
      <c r="AC13" s="83"/>
      <c r="AD13" s="83"/>
      <c r="AE13" s="83"/>
      <c r="AF13" s="89"/>
    </row>
  </sheetData>
  <sheetProtection formatCells="0" formatColumns="0" formatRows="0" insertColumns="0" insertRows="0" insertHyperlinks="0" deleteColumns="0" deleteRows="0" sort="0" autoFilter="0" pivotTables="0"/>
  <mergeCells count="5">
    <mergeCell ref="A4:A5"/>
    <mergeCell ref="A6:A7"/>
    <mergeCell ref="A8:A9"/>
    <mergeCell ref="A10:A11"/>
    <mergeCell ref="A12:A13"/>
  </mergeCells>
  <conditionalFormatting sqref="B2:AF13">
    <cfRule type="expression" dxfId="303" priority="2" stopIfTrue="1">
      <formula>OR(B$2="S",B$2="D")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76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7B910A69-5AB9-42C1-A1BF-BBA5F0C2B48B}">
            <xm:f>NOT(ISNA(VLOOKUP(B$3,BD!$B$3:$B$14,1,0)))</xm:f>
            <x14:dxf>
              <fill>
                <patternFill patternType="lightGray"/>
              </fill>
            </x14:dxf>
          </x14:cfRule>
          <xm:sqref>B2:AF13</xm:sqref>
        </x14:conditionalFormatting>
        <x14:conditionalFormatting xmlns:xm="http://schemas.microsoft.com/office/excel/2006/main">
          <x14:cfRule type="expression" priority="3" stopIfTrue="1" id="{DC7FB92A-3899-4578-9062-629B14CF7324}">
            <xm:f>NOT(ISNA(VLOOKUP(B$3,BD!$N$3:$N$33,1,0)))</xm:f>
            <x14:dxf>
              <fill>
                <patternFill>
                  <bgColor theme="6" tint="0.59996337778862885"/>
                </patternFill>
              </fill>
            </x14:dxf>
          </x14:cfRule>
          <xm:sqref>B2:AF2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pageSetUpPr fitToPage="1"/>
  </sheetPr>
  <dimension ref="A1:AE13"/>
  <sheetViews>
    <sheetView showGridLines="0" showRuler="0" zoomScale="60" zoomScaleNormal="60" workbookViewId="0">
      <selection activeCell="A12" sqref="A12:A13"/>
    </sheetView>
  </sheetViews>
  <sheetFormatPr baseColWidth="10" defaultColWidth="8.85546875" defaultRowHeight="15" x14ac:dyDescent="0.25"/>
  <cols>
    <col min="1" max="1" width="21.140625" customWidth="1"/>
    <col min="2" max="31" width="7.7109375" customWidth="1"/>
  </cols>
  <sheetData>
    <row r="1" spans="1:31" ht="75.75" customHeight="1" x14ac:dyDescent="0.25">
      <c r="A1" s="12">
        <f>JANVIER!$A$1</f>
        <v>2020</v>
      </c>
    </row>
    <row r="2" spans="1:31" x14ac:dyDescent="0.25">
      <c r="A2" s="17" t="s">
        <v>31</v>
      </c>
      <c r="B2" s="4" t="str">
        <f>CHOOSE(WEEKDAY(B$3,2),"L","M","M","J","V","S","D")</f>
        <v>D</v>
      </c>
      <c r="C2" s="3" t="str">
        <f t="shared" ref="C2:AE2" si="0">CHOOSE(WEEKDAY(C$3,2),"L","M","M","J","V","S","D")</f>
        <v>L</v>
      </c>
      <c r="D2" s="5" t="str">
        <f t="shared" si="0"/>
        <v>M</v>
      </c>
      <c r="E2" s="5" t="str">
        <f t="shared" si="0"/>
        <v>M</v>
      </c>
      <c r="F2" s="3" t="str">
        <f t="shared" si="0"/>
        <v>J</v>
      </c>
      <c r="G2" s="3" t="str">
        <f t="shared" si="0"/>
        <v>V</v>
      </c>
      <c r="H2" s="3" t="str">
        <f t="shared" si="0"/>
        <v>S</v>
      </c>
      <c r="I2" s="3" t="str">
        <f t="shared" si="0"/>
        <v>D</v>
      </c>
      <c r="J2" s="3" t="str">
        <f t="shared" si="0"/>
        <v>L</v>
      </c>
      <c r="K2" s="5" t="str">
        <f t="shared" si="0"/>
        <v>M</v>
      </c>
      <c r="L2" s="5" t="str">
        <f t="shared" si="0"/>
        <v>M</v>
      </c>
      <c r="M2" s="3" t="str">
        <f t="shared" si="0"/>
        <v>J</v>
      </c>
      <c r="N2" s="3" t="str">
        <f t="shared" si="0"/>
        <v>V</v>
      </c>
      <c r="O2" s="3" t="str">
        <f t="shared" si="0"/>
        <v>S</v>
      </c>
      <c r="P2" s="3" t="str">
        <f t="shared" si="0"/>
        <v>D</v>
      </c>
      <c r="Q2" s="3" t="str">
        <f t="shared" si="0"/>
        <v>L</v>
      </c>
      <c r="R2" s="5" t="str">
        <f t="shared" si="0"/>
        <v>M</v>
      </c>
      <c r="S2" s="5" t="str">
        <f t="shared" si="0"/>
        <v>M</v>
      </c>
      <c r="T2" s="3" t="str">
        <f t="shared" si="0"/>
        <v>J</v>
      </c>
      <c r="U2" s="3" t="str">
        <f t="shared" si="0"/>
        <v>V</v>
      </c>
      <c r="V2" s="3" t="str">
        <f t="shared" si="0"/>
        <v>S</v>
      </c>
      <c r="W2" s="3" t="str">
        <f t="shared" si="0"/>
        <v>D</v>
      </c>
      <c r="X2" s="3" t="str">
        <f t="shared" si="0"/>
        <v>L</v>
      </c>
      <c r="Y2" s="5" t="str">
        <f t="shared" si="0"/>
        <v>M</v>
      </c>
      <c r="Z2" s="5" t="str">
        <f t="shared" si="0"/>
        <v>M</v>
      </c>
      <c r="AA2" s="3" t="str">
        <f t="shared" si="0"/>
        <v>J</v>
      </c>
      <c r="AB2" s="3" t="str">
        <f t="shared" si="0"/>
        <v>V</v>
      </c>
      <c r="AC2" s="3" t="str">
        <f t="shared" si="0"/>
        <v>S</v>
      </c>
      <c r="AD2" s="3" t="str">
        <f t="shared" si="0"/>
        <v>D</v>
      </c>
      <c r="AE2" s="90" t="str">
        <f t="shared" si="0"/>
        <v>L</v>
      </c>
    </row>
    <row r="3" spans="1:31" x14ac:dyDescent="0.25">
      <c r="A3" s="1"/>
      <c r="B3" s="2">
        <f>DATE($A$1,11,1)</f>
        <v>44136</v>
      </c>
      <c r="C3" s="2">
        <f>DATE($A$1,11,2)</f>
        <v>44137</v>
      </c>
      <c r="D3" s="6">
        <f>DATE($A$1,11,3)</f>
        <v>44138</v>
      </c>
      <c r="E3" s="6">
        <f>DATE($A$1,11,4)</f>
        <v>44139</v>
      </c>
      <c r="F3" s="2">
        <f>DATE($A$1,11,5)</f>
        <v>44140</v>
      </c>
      <c r="G3" s="2">
        <f>DATE($A$1,11,6)</f>
        <v>44141</v>
      </c>
      <c r="H3" s="2">
        <f>DATE($A$1,11,7)</f>
        <v>44142</v>
      </c>
      <c r="I3" s="2">
        <f>DATE($A$1,11,8)</f>
        <v>44143</v>
      </c>
      <c r="J3" s="2">
        <f>DATE($A$1,11,9)</f>
        <v>44144</v>
      </c>
      <c r="K3" s="6">
        <f>DATE($A$1,11,10)</f>
        <v>44145</v>
      </c>
      <c r="L3" s="6">
        <f>DATE($A$1,11,11)</f>
        <v>44146</v>
      </c>
      <c r="M3" s="2">
        <f>DATE($A$1,11,12)</f>
        <v>44147</v>
      </c>
      <c r="N3" s="2">
        <f>DATE($A$1,11,13)</f>
        <v>44148</v>
      </c>
      <c r="O3" s="2">
        <f>DATE($A$1,11,14)</f>
        <v>44149</v>
      </c>
      <c r="P3" s="2">
        <f>DATE($A$1,11,15)</f>
        <v>44150</v>
      </c>
      <c r="Q3" s="2">
        <f>DATE($A$1,11,16)</f>
        <v>44151</v>
      </c>
      <c r="R3" s="6">
        <f>DATE($A$1,11,17)</f>
        <v>44152</v>
      </c>
      <c r="S3" s="6">
        <f>DATE($A$1,11,18)</f>
        <v>44153</v>
      </c>
      <c r="T3" s="2">
        <f>DATE($A$1,11,19)</f>
        <v>44154</v>
      </c>
      <c r="U3" s="2">
        <f>DATE($A$1,11,20)</f>
        <v>44155</v>
      </c>
      <c r="V3" s="2">
        <f>DATE($A$1,11,21)</f>
        <v>44156</v>
      </c>
      <c r="W3" s="2">
        <f>DATE($A$1,11,22)</f>
        <v>44157</v>
      </c>
      <c r="X3" s="2">
        <f>DATE($A$1,11,23)</f>
        <v>44158</v>
      </c>
      <c r="Y3" s="6">
        <f>DATE($A$1,11,24)</f>
        <v>44159</v>
      </c>
      <c r="Z3" s="6">
        <f>DATE($A$1,11,25)</f>
        <v>44160</v>
      </c>
      <c r="AA3" s="2">
        <f>DATE($A$1,11,26)</f>
        <v>44161</v>
      </c>
      <c r="AB3" s="2">
        <f>DATE($A$1,11,27)</f>
        <v>44162</v>
      </c>
      <c r="AC3" s="2">
        <f>DATE($A$1,11,28)</f>
        <v>44163</v>
      </c>
      <c r="AD3" s="2">
        <f>DATE($A$1,11,29)</f>
        <v>44164</v>
      </c>
      <c r="AE3" s="91">
        <f>DATE($A$1,11,30)</f>
        <v>44165</v>
      </c>
    </row>
    <row r="4" spans="1:31" ht="60" customHeight="1" thickBot="1" x14ac:dyDescent="0.3">
      <c r="A4" s="69" t="s">
        <v>1</v>
      </c>
      <c r="B4" s="77"/>
      <c r="C4" s="77"/>
      <c r="D4" s="79"/>
      <c r="E4" s="79"/>
      <c r="F4" s="77"/>
      <c r="G4" s="77"/>
      <c r="H4" s="77"/>
      <c r="I4" s="77"/>
      <c r="J4" s="77"/>
      <c r="K4" s="79"/>
      <c r="L4" s="79"/>
      <c r="M4" s="77"/>
      <c r="N4" s="79"/>
      <c r="O4" s="77"/>
      <c r="P4" s="77"/>
      <c r="Q4" s="77"/>
      <c r="R4" s="79"/>
      <c r="S4" s="79"/>
      <c r="T4" s="77"/>
      <c r="U4" s="77"/>
      <c r="V4" s="77"/>
      <c r="W4" s="77"/>
      <c r="X4" s="77"/>
      <c r="Y4" s="79"/>
      <c r="Z4" s="79"/>
      <c r="AA4" s="77"/>
      <c r="AB4" s="77"/>
      <c r="AC4" s="77"/>
      <c r="AD4" s="77"/>
      <c r="AE4" s="92"/>
    </row>
    <row r="5" spans="1:31" ht="60" customHeight="1" x14ac:dyDescent="0.25">
      <c r="A5" s="70"/>
      <c r="B5" s="75"/>
      <c r="C5" s="75"/>
      <c r="D5" s="76"/>
      <c r="E5" s="76"/>
      <c r="F5" s="75"/>
      <c r="G5" s="75"/>
      <c r="H5" s="75"/>
      <c r="I5" s="75"/>
      <c r="J5" s="75"/>
      <c r="K5" s="76"/>
      <c r="L5" s="76"/>
      <c r="M5" s="75"/>
      <c r="N5" s="76"/>
      <c r="O5" s="75"/>
      <c r="P5" s="75"/>
      <c r="Q5" s="75"/>
      <c r="R5" s="76"/>
      <c r="S5" s="76"/>
      <c r="T5" s="75"/>
      <c r="U5" s="75"/>
      <c r="V5" s="75"/>
      <c r="W5" s="75"/>
      <c r="X5" s="75"/>
      <c r="Y5" s="76"/>
      <c r="Z5" s="76"/>
      <c r="AA5" s="75"/>
      <c r="AB5" s="75"/>
      <c r="AC5" s="75"/>
      <c r="AD5" s="75"/>
      <c r="AE5" s="93"/>
    </row>
    <row r="6" spans="1:31" ht="60" customHeight="1" thickBot="1" x14ac:dyDescent="0.3">
      <c r="A6" s="71" t="s">
        <v>2</v>
      </c>
      <c r="B6" s="84"/>
      <c r="C6" s="84"/>
      <c r="D6" s="79"/>
      <c r="E6" s="79"/>
      <c r="F6" s="84"/>
      <c r="G6" s="84"/>
      <c r="H6" s="84"/>
      <c r="I6" s="84"/>
      <c r="J6" s="84"/>
      <c r="K6" s="79"/>
      <c r="L6" s="79"/>
      <c r="M6" s="84"/>
      <c r="N6" s="79"/>
      <c r="O6" s="84"/>
      <c r="P6" s="84"/>
      <c r="Q6" s="84"/>
      <c r="R6" s="79"/>
      <c r="S6" s="79"/>
      <c r="T6" s="84"/>
      <c r="U6" s="84"/>
      <c r="V6" s="84"/>
      <c r="W6" s="84"/>
      <c r="X6" s="84"/>
      <c r="Y6" s="79"/>
      <c r="Z6" s="79"/>
      <c r="AA6" s="84"/>
      <c r="AB6" s="84"/>
      <c r="AC6" s="84"/>
      <c r="AD6" s="84"/>
      <c r="AE6" s="94"/>
    </row>
    <row r="7" spans="1:31" ht="60" customHeight="1" x14ac:dyDescent="0.25">
      <c r="A7" s="72"/>
      <c r="B7" s="83"/>
      <c r="C7" s="83"/>
      <c r="D7" s="76"/>
      <c r="E7" s="76"/>
      <c r="F7" s="83"/>
      <c r="G7" s="83"/>
      <c r="H7" s="83"/>
      <c r="I7" s="83"/>
      <c r="J7" s="83"/>
      <c r="K7" s="76"/>
      <c r="L7" s="76"/>
      <c r="M7" s="83"/>
      <c r="N7" s="76"/>
      <c r="O7" s="83"/>
      <c r="P7" s="83"/>
      <c r="Q7" s="83"/>
      <c r="R7" s="76"/>
      <c r="S7" s="76"/>
      <c r="T7" s="83"/>
      <c r="U7" s="83"/>
      <c r="V7" s="83"/>
      <c r="W7" s="83"/>
      <c r="X7" s="83"/>
      <c r="Y7" s="76"/>
      <c r="Z7" s="76"/>
      <c r="AA7" s="83"/>
      <c r="AB7" s="83"/>
      <c r="AC7" s="83"/>
      <c r="AD7" s="83"/>
      <c r="AE7" s="95"/>
    </row>
    <row r="8" spans="1:31" ht="60" customHeight="1" thickBot="1" x14ac:dyDescent="0.3">
      <c r="A8" s="69" t="s">
        <v>4</v>
      </c>
      <c r="B8" s="77"/>
      <c r="C8" s="77"/>
      <c r="D8" s="79"/>
      <c r="E8" s="79"/>
      <c r="F8" s="77"/>
      <c r="G8" s="77"/>
      <c r="H8" s="77"/>
      <c r="I8" s="77"/>
      <c r="J8" s="77"/>
      <c r="K8" s="79"/>
      <c r="L8" s="79"/>
      <c r="M8" s="77"/>
      <c r="N8" s="79"/>
      <c r="O8" s="77"/>
      <c r="P8" s="77"/>
      <c r="Q8" s="77"/>
      <c r="R8" s="79"/>
      <c r="S8" s="79"/>
      <c r="T8" s="77"/>
      <c r="U8" s="77"/>
      <c r="V8" s="77"/>
      <c r="W8" s="77"/>
      <c r="X8" s="77"/>
      <c r="Y8" s="79"/>
      <c r="Z8" s="79"/>
      <c r="AA8" s="77"/>
      <c r="AB8" s="77"/>
      <c r="AC8" s="77"/>
      <c r="AD8" s="77"/>
      <c r="AE8" s="92"/>
    </row>
    <row r="9" spans="1:31" ht="60" customHeight="1" x14ac:dyDescent="0.25">
      <c r="A9" s="70"/>
      <c r="B9" s="75"/>
      <c r="C9" s="75"/>
      <c r="D9" s="76"/>
      <c r="E9" s="76"/>
      <c r="F9" s="75"/>
      <c r="G9" s="75"/>
      <c r="H9" s="75"/>
      <c r="I9" s="75"/>
      <c r="J9" s="75"/>
      <c r="K9" s="76"/>
      <c r="L9" s="76"/>
      <c r="M9" s="75"/>
      <c r="N9" s="76"/>
      <c r="O9" s="75"/>
      <c r="P9" s="75"/>
      <c r="Q9" s="75"/>
      <c r="R9" s="76"/>
      <c r="S9" s="76"/>
      <c r="T9" s="75"/>
      <c r="U9" s="75"/>
      <c r="V9" s="75"/>
      <c r="W9" s="75"/>
      <c r="X9" s="75"/>
      <c r="Y9" s="76"/>
      <c r="Z9" s="76"/>
      <c r="AA9" s="75"/>
      <c r="AB9" s="75"/>
      <c r="AC9" s="75"/>
      <c r="AD9" s="75"/>
      <c r="AE9" s="93"/>
    </row>
    <row r="10" spans="1:31" ht="60" customHeight="1" thickBot="1" x14ac:dyDescent="0.3">
      <c r="A10" s="71" t="s">
        <v>0</v>
      </c>
      <c r="B10" s="84"/>
      <c r="C10" s="84"/>
      <c r="D10" s="79"/>
      <c r="E10" s="79"/>
      <c r="F10" s="84"/>
      <c r="G10" s="87"/>
      <c r="H10" s="84"/>
      <c r="I10" s="84"/>
      <c r="J10" s="84"/>
      <c r="K10" s="79"/>
      <c r="L10" s="79"/>
      <c r="M10" s="84"/>
      <c r="N10" s="79"/>
      <c r="O10" s="84"/>
      <c r="P10" s="84"/>
      <c r="Q10" s="84"/>
      <c r="R10" s="79"/>
      <c r="S10" s="79"/>
      <c r="T10" s="84"/>
      <c r="U10" s="84"/>
      <c r="V10" s="96"/>
      <c r="W10" s="84"/>
      <c r="X10" s="84"/>
      <c r="Y10" s="79"/>
      <c r="Z10" s="79"/>
      <c r="AA10" s="84"/>
      <c r="AB10" s="84"/>
      <c r="AC10" s="84"/>
      <c r="AD10" s="84"/>
      <c r="AE10" s="94"/>
    </row>
    <row r="11" spans="1:31" ht="60" customHeight="1" x14ac:dyDescent="0.25">
      <c r="A11" s="72"/>
      <c r="B11" s="83"/>
      <c r="C11" s="83"/>
      <c r="D11" s="76"/>
      <c r="E11" s="76"/>
      <c r="F11" s="83"/>
      <c r="G11" s="86"/>
      <c r="H11" s="83"/>
      <c r="I11" s="83"/>
      <c r="J11" s="83"/>
      <c r="K11" s="76"/>
      <c r="L11" s="76"/>
      <c r="M11" s="83"/>
      <c r="N11" s="76"/>
      <c r="O11" s="83"/>
      <c r="P11" s="83"/>
      <c r="Q11" s="83"/>
      <c r="R11" s="76"/>
      <c r="S11" s="76"/>
      <c r="T11" s="83"/>
      <c r="U11" s="83"/>
      <c r="V11" s="83"/>
      <c r="W11" s="83"/>
      <c r="X11" s="83"/>
      <c r="Y11" s="76"/>
      <c r="Z11" s="76"/>
      <c r="AA11" s="83"/>
      <c r="AB11" s="83"/>
      <c r="AC11" s="83"/>
      <c r="AD11" s="83"/>
      <c r="AE11" s="95"/>
    </row>
    <row r="12" spans="1:31" ht="60" customHeight="1" thickBot="1" x14ac:dyDescent="0.3">
      <c r="A12" s="73" t="s">
        <v>3</v>
      </c>
      <c r="B12" s="77"/>
      <c r="C12" s="77"/>
      <c r="D12" s="79"/>
      <c r="E12" s="79"/>
      <c r="F12" s="77"/>
      <c r="G12" s="77"/>
      <c r="H12" s="77"/>
      <c r="I12" s="77"/>
      <c r="J12" s="77"/>
      <c r="K12" s="79"/>
      <c r="L12" s="79"/>
      <c r="M12" s="77"/>
      <c r="N12" s="77"/>
      <c r="O12" s="77"/>
      <c r="P12" s="77"/>
      <c r="Q12" s="77"/>
      <c r="R12" s="79"/>
      <c r="S12" s="79"/>
      <c r="T12" s="77"/>
      <c r="U12" s="77"/>
      <c r="V12" s="77"/>
      <c r="W12" s="77"/>
      <c r="X12" s="77"/>
      <c r="Y12" s="79"/>
      <c r="Z12" s="79"/>
      <c r="AA12" s="77"/>
      <c r="AB12" s="77"/>
      <c r="AC12" s="77"/>
      <c r="AD12" s="77"/>
      <c r="AE12" s="92"/>
    </row>
    <row r="13" spans="1:31" ht="60" customHeight="1" x14ac:dyDescent="0.25">
      <c r="A13" s="74"/>
      <c r="B13" s="83"/>
      <c r="C13" s="83"/>
      <c r="D13" s="76"/>
      <c r="E13" s="76"/>
      <c r="F13" s="83"/>
      <c r="G13" s="83"/>
      <c r="H13" s="83"/>
      <c r="I13" s="83"/>
      <c r="J13" s="83"/>
      <c r="K13" s="76"/>
      <c r="L13" s="76"/>
      <c r="M13" s="83"/>
      <c r="N13" s="83"/>
      <c r="O13" s="83"/>
      <c r="P13" s="83"/>
      <c r="Q13" s="83"/>
      <c r="R13" s="76"/>
      <c r="S13" s="76"/>
      <c r="T13" s="83"/>
      <c r="U13" s="83"/>
      <c r="V13" s="83"/>
      <c r="W13" s="83"/>
      <c r="X13" s="83"/>
      <c r="Y13" s="76"/>
      <c r="Z13" s="76"/>
      <c r="AA13" s="83"/>
      <c r="AB13" s="83"/>
      <c r="AC13" s="83"/>
      <c r="AD13" s="83"/>
      <c r="AE13" s="95"/>
    </row>
  </sheetData>
  <sheetProtection formatCells="0" formatColumns="0" formatRows="0" insertColumns="0" insertRows="0" insertHyperlinks="0" deleteColumns="0" deleteRows="0" sort="0" autoFilter="0" pivotTables="0"/>
  <mergeCells count="5">
    <mergeCell ref="A4:A5"/>
    <mergeCell ref="A6:A7"/>
    <mergeCell ref="A8:A9"/>
    <mergeCell ref="A10:A11"/>
    <mergeCell ref="A12:A13"/>
  </mergeCells>
  <conditionalFormatting sqref="B2:AE13">
    <cfRule type="expression" dxfId="300" priority="2" stopIfTrue="1">
      <formula>OR(B$2="S",B$2="D")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79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F4CE76F9-E320-47F6-A42D-75AB85173388}">
            <xm:f>NOT(ISNA(VLOOKUP(B$3,BD!$B$3:$B$14,1,0)))</xm:f>
            <x14:dxf>
              <fill>
                <patternFill patternType="lightGray"/>
              </fill>
            </x14:dxf>
          </x14:cfRule>
          <xm:sqref>B2:AE13</xm:sqref>
        </x14:conditionalFormatting>
        <x14:conditionalFormatting xmlns:xm="http://schemas.microsoft.com/office/excel/2006/main">
          <x14:cfRule type="expression" priority="3" stopIfTrue="1" id="{56A5369D-49B5-4EDB-B827-FE1EC8DF5FE4}">
            <xm:f>NOT(ISNA(VLOOKUP(B$3,BD!$O$3:$O$33,1,0)))</xm:f>
            <x14:dxf>
              <fill>
                <patternFill>
                  <bgColor theme="6" tint="0.59996337778862885"/>
                </patternFill>
              </fill>
            </x14:dxf>
          </x14:cfRule>
          <xm:sqref>B2:AE2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pageSetUpPr fitToPage="1"/>
  </sheetPr>
  <dimension ref="A1:AF13"/>
  <sheetViews>
    <sheetView showGridLines="0" showRuler="0" zoomScale="60" zoomScaleNormal="60" workbookViewId="0">
      <selection activeCell="AN7" sqref="AN7"/>
    </sheetView>
  </sheetViews>
  <sheetFormatPr baseColWidth="10" defaultColWidth="8.85546875" defaultRowHeight="15" x14ac:dyDescent="0.25"/>
  <cols>
    <col min="1" max="1" width="21.140625" customWidth="1"/>
    <col min="2" max="32" width="7.7109375" customWidth="1"/>
  </cols>
  <sheetData>
    <row r="1" spans="1:32" ht="75.75" customHeight="1" x14ac:dyDescent="0.25">
      <c r="A1" s="12">
        <f>JANVIER!$A$1</f>
        <v>2020</v>
      </c>
    </row>
    <row r="2" spans="1:32" x14ac:dyDescent="0.25">
      <c r="A2" s="17" t="s">
        <v>31</v>
      </c>
      <c r="B2" s="4" t="str">
        <f>CHOOSE(WEEKDAY(B$3,2),"L","M","M","J","V","S","D")</f>
        <v>M</v>
      </c>
      <c r="C2" s="3" t="str">
        <f t="shared" ref="C2:AF2" si="0">CHOOSE(WEEKDAY(C$3,2),"L","M","M","J","V","S","D")</f>
        <v>M</v>
      </c>
      <c r="D2" s="5" t="str">
        <f t="shared" si="0"/>
        <v>J</v>
      </c>
      <c r="E2" s="5" t="str">
        <f t="shared" si="0"/>
        <v>V</v>
      </c>
      <c r="F2" s="3" t="str">
        <f t="shared" si="0"/>
        <v>S</v>
      </c>
      <c r="G2" s="3" t="str">
        <f t="shared" si="0"/>
        <v>D</v>
      </c>
      <c r="H2" s="3" t="str">
        <f t="shared" si="0"/>
        <v>L</v>
      </c>
      <c r="I2" s="3" t="str">
        <f t="shared" si="0"/>
        <v>M</v>
      </c>
      <c r="J2" s="3" t="str">
        <f t="shared" si="0"/>
        <v>M</v>
      </c>
      <c r="K2" s="5" t="str">
        <f t="shared" si="0"/>
        <v>J</v>
      </c>
      <c r="L2" s="5" t="str">
        <f t="shared" si="0"/>
        <v>V</v>
      </c>
      <c r="M2" s="3" t="str">
        <f t="shared" si="0"/>
        <v>S</v>
      </c>
      <c r="N2" s="3" t="str">
        <f t="shared" si="0"/>
        <v>D</v>
      </c>
      <c r="O2" s="3" t="str">
        <f t="shared" si="0"/>
        <v>L</v>
      </c>
      <c r="P2" s="3" t="str">
        <f t="shared" si="0"/>
        <v>M</v>
      </c>
      <c r="Q2" s="3" t="str">
        <f t="shared" si="0"/>
        <v>M</v>
      </c>
      <c r="R2" s="5" t="str">
        <f t="shared" si="0"/>
        <v>J</v>
      </c>
      <c r="S2" s="5" t="str">
        <f t="shared" si="0"/>
        <v>V</v>
      </c>
      <c r="T2" s="3" t="str">
        <f t="shared" si="0"/>
        <v>S</v>
      </c>
      <c r="U2" s="3" t="str">
        <f t="shared" si="0"/>
        <v>D</v>
      </c>
      <c r="V2" s="3" t="str">
        <f t="shared" si="0"/>
        <v>L</v>
      </c>
      <c r="W2" s="3" t="str">
        <f t="shared" si="0"/>
        <v>M</v>
      </c>
      <c r="X2" s="3" t="str">
        <f t="shared" si="0"/>
        <v>M</v>
      </c>
      <c r="Y2" s="5" t="str">
        <f t="shared" si="0"/>
        <v>J</v>
      </c>
      <c r="Z2" s="5" t="str">
        <f t="shared" si="0"/>
        <v>V</v>
      </c>
      <c r="AA2" s="3" t="str">
        <f t="shared" si="0"/>
        <v>S</v>
      </c>
      <c r="AB2" s="3" t="str">
        <f t="shared" si="0"/>
        <v>D</v>
      </c>
      <c r="AC2" s="3" t="str">
        <f t="shared" si="0"/>
        <v>L</v>
      </c>
      <c r="AD2" s="3" t="str">
        <f t="shared" si="0"/>
        <v>M</v>
      </c>
      <c r="AE2" s="3" t="str">
        <f t="shared" si="0"/>
        <v>M</v>
      </c>
      <c r="AF2" s="5" t="str">
        <f t="shared" si="0"/>
        <v>J</v>
      </c>
    </row>
    <row r="3" spans="1:32" x14ac:dyDescent="0.25">
      <c r="A3" s="1"/>
      <c r="B3" s="2">
        <f>DATE($A$1,12,1)</f>
        <v>44166</v>
      </c>
      <c r="C3" s="2">
        <f>DATE($A$1,12,2)</f>
        <v>44167</v>
      </c>
      <c r="D3" s="6">
        <f>DATE($A$1,12,3)</f>
        <v>44168</v>
      </c>
      <c r="E3" s="6">
        <f>DATE($A$1,12,4)</f>
        <v>44169</v>
      </c>
      <c r="F3" s="2">
        <f>DATE($A$1,12,5)</f>
        <v>44170</v>
      </c>
      <c r="G3" s="2">
        <f>DATE($A$1,12,6)</f>
        <v>44171</v>
      </c>
      <c r="H3" s="2">
        <f>DATE($A$1,12,7)</f>
        <v>44172</v>
      </c>
      <c r="I3" s="2">
        <f>DATE($A$1,12,8)</f>
        <v>44173</v>
      </c>
      <c r="J3" s="2">
        <f>DATE($A$1,12,9)</f>
        <v>44174</v>
      </c>
      <c r="K3" s="6">
        <f>DATE($A$1,12,10)</f>
        <v>44175</v>
      </c>
      <c r="L3" s="6">
        <f>DATE($A$1,12,11)</f>
        <v>44176</v>
      </c>
      <c r="M3" s="2">
        <f>DATE($A$1,12,12)</f>
        <v>44177</v>
      </c>
      <c r="N3" s="2">
        <f>DATE($A$1,12,13)</f>
        <v>44178</v>
      </c>
      <c r="O3" s="2">
        <f>DATE($A$1,12,14)</f>
        <v>44179</v>
      </c>
      <c r="P3" s="2">
        <f>DATE($A$1,12,15)</f>
        <v>44180</v>
      </c>
      <c r="Q3" s="2">
        <f>DATE($A$1,12,16)</f>
        <v>44181</v>
      </c>
      <c r="R3" s="6">
        <f>DATE($A$1,12,17)</f>
        <v>44182</v>
      </c>
      <c r="S3" s="6">
        <f>DATE($A$1,12,18)</f>
        <v>44183</v>
      </c>
      <c r="T3" s="2">
        <f>DATE($A$1,12,19)</f>
        <v>44184</v>
      </c>
      <c r="U3" s="2">
        <f>DATE($A$1,12,20)</f>
        <v>44185</v>
      </c>
      <c r="V3" s="2">
        <f>DATE($A$1,12,21)</f>
        <v>44186</v>
      </c>
      <c r="W3" s="2">
        <f>DATE($A$1,12,22)</f>
        <v>44187</v>
      </c>
      <c r="X3" s="2">
        <f>DATE($A$1,12,23)</f>
        <v>44188</v>
      </c>
      <c r="Y3" s="6">
        <f>DATE($A$1,12,24)</f>
        <v>44189</v>
      </c>
      <c r="Z3" s="6">
        <f>DATE($A$1,12,25)</f>
        <v>44190</v>
      </c>
      <c r="AA3" s="2">
        <f>DATE($A$1,12,26)</f>
        <v>44191</v>
      </c>
      <c r="AB3" s="2">
        <f>DATE($A$1,12,27)</f>
        <v>44192</v>
      </c>
      <c r="AC3" s="2">
        <f>DATE($A$1,12,28)</f>
        <v>44193</v>
      </c>
      <c r="AD3" s="2">
        <f>DATE($A$1,12,29)</f>
        <v>44194</v>
      </c>
      <c r="AE3" s="2">
        <f>DATE($A$1,12,30)</f>
        <v>44195</v>
      </c>
      <c r="AF3" s="6">
        <f>DATE($A$1,12,31)</f>
        <v>44196</v>
      </c>
    </row>
    <row r="4" spans="1:32" ht="60" customHeight="1" thickBot="1" x14ac:dyDescent="0.3">
      <c r="A4" s="69" t="s">
        <v>1</v>
      </c>
      <c r="B4" s="77"/>
      <c r="C4" s="77"/>
      <c r="D4" s="79"/>
      <c r="E4" s="79"/>
      <c r="F4" s="77"/>
      <c r="G4" s="77"/>
      <c r="H4" s="77"/>
      <c r="I4" s="77"/>
      <c r="J4" s="77"/>
      <c r="K4" s="79"/>
      <c r="L4" s="79"/>
      <c r="M4" s="77"/>
      <c r="N4" s="79"/>
      <c r="O4" s="77"/>
      <c r="P4" s="77"/>
      <c r="Q4" s="77"/>
      <c r="R4" s="79"/>
      <c r="S4" s="79"/>
      <c r="T4" s="77"/>
      <c r="U4" s="77"/>
      <c r="V4" s="77"/>
      <c r="W4" s="77"/>
      <c r="X4" s="77"/>
      <c r="Y4" s="79"/>
      <c r="Z4" s="79"/>
      <c r="AA4" s="77"/>
      <c r="AB4" s="77"/>
      <c r="AC4" s="77"/>
      <c r="AD4" s="77"/>
      <c r="AE4" s="77"/>
      <c r="AF4" s="88"/>
    </row>
    <row r="5" spans="1:32" ht="60" customHeight="1" x14ac:dyDescent="0.25">
      <c r="A5" s="70"/>
      <c r="B5" s="75"/>
      <c r="C5" s="75"/>
      <c r="D5" s="76"/>
      <c r="E5" s="76"/>
      <c r="F5" s="75"/>
      <c r="G5" s="75"/>
      <c r="H5" s="75"/>
      <c r="I5" s="75"/>
      <c r="J5" s="75"/>
      <c r="K5" s="76"/>
      <c r="L5" s="76"/>
      <c r="M5" s="75"/>
      <c r="N5" s="76"/>
      <c r="O5" s="75"/>
      <c r="P5" s="75"/>
      <c r="Q5" s="75"/>
      <c r="R5" s="76"/>
      <c r="S5" s="76"/>
      <c r="T5" s="75"/>
      <c r="U5" s="75"/>
      <c r="V5" s="75"/>
      <c r="W5" s="75"/>
      <c r="X5" s="75"/>
      <c r="Y5" s="76"/>
      <c r="Z5" s="76"/>
      <c r="AA5" s="75"/>
      <c r="AB5" s="75"/>
      <c r="AC5" s="75"/>
      <c r="AD5" s="75"/>
      <c r="AE5" s="75"/>
      <c r="AF5" s="89"/>
    </row>
    <row r="6" spans="1:32" ht="60" customHeight="1" thickBot="1" x14ac:dyDescent="0.3">
      <c r="A6" s="71" t="s">
        <v>2</v>
      </c>
      <c r="B6" s="84"/>
      <c r="C6" s="84"/>
      <c r="D6" s="79"/>
      <c r="E6" s="79"/>
      <c r="F6" s="84"/>
      <c r="G6" s="84"/>
      <c r="H6" s="84"/>
      <c r="I6" s="84"/>
      <c r="J6" s="84"/>
      <c r="K6" s="79"/>
      <c r="L6" s="79"/>
      <c r="M6" s="84"/>
      <c r="N6" s="79"/>
      <c r="O6" s="84"/>
      <c r="P6" s="84"/>
      <c r="Q6" s="84"/>
      <c r="R6" s="79"/>
      <c r="S6" s="79"/>
      <c r="T6" s="84"/>
      <c r="U6" s="84"/>
      <c r="V6" s="84"/>
      <c r="W6" s="84"/>
      <c r="X6" s="84"/>
      <c r="Y6" s="79"/>
      <c r="Z6" s="79"/>
      <c r="AA6" s="84"/>
      <c r="AB6" s="84"/>
      <c r="AC6" s="84"/>
      <c r="AD6" s="84"/>
      <c r="AE6" s="84"/>
      <c r="AF6" s="88"/>
    </row>
    <row r="7" spans="1:32" ht="60" customHeight="1" x14ac:dyDescent="0.25">
      <c r="A7" s="72"/>
      <c r="B7" s="83"/>
      <c r="C7" s="83"/>
      <c r="D7" s="76"/>
      <c r="E7" s="76"/>
      <c r="F7" s="83"/>
      <c r="G7" s="83"/>
      <c r="H7" s="83"/>
      <c r="I7" s="83"/>
      <c r="J7" s="83"/>
      <c r="K7" s="76"/>
      <c r="L7" s="76"/>
      <c r="M7" s="83"/>
      <c r="N7" s="76"/>
      <c r="O7" s="83"/>
      <c r="P7" s="83"/>
      <c r="Q7" s="83"/>
      <c r="R7" s="76"/>
      <c r="S7" s="76"/>
      <c r="T7" s="83"/>
      <c r="U7" s="83"/>
      <c r="V7" s="83"/>
      <c r="W7" s="83"/>
      <c r="X7" s="83"/>
      <c r="Y7" s="76"/>
      <c r="Z7" s="76"/>
      <c r="AA7" s="83"/>
      <c r="AB7" s="83"/>
      <c r="AC7" s="83"/>
      <c r="AD7" s="83"/>
      <c r="AE7" s="83"/>
      <c r="AF7" s="89"/>
    </row>
    <row r="8" spans="1:32" ht="60" customHeight="1" thickBot="1" x14ac:dyDescent="0.3">
      <c r="A8" s="69" t="s">
        <v>4</v>
      </c>
      <c r="B8" s="77"/>
      <c r="C8" s="77"/>
      <c r="D8" s="79"/>
      <c r="E8" s="79"/>
      <c r="F8" s="77"/>
      <c r="G8" s="77"/>
      <c r="H8" s="77"/>
      <c r="I8" s="77"/>
      <c r="J8" s="77"/>
      <c r="K8" s="79"/>
      <c r="L8" s="79"/>
      <c r="M8" s="77"/>
      <c r="N8" s="79"/>
      <c r="O8" s="77"/>
      <c r="P8" s="77"/>
      <c r="Q8" s="77"/>
      <c r="R8" s="79"/>
      <c r="S8" s="79"/>
      <c r="T8" s="77"/>
      <c r="U8" s="77"/>
      <c r="V8" s="77"/>
      <c r="W8" s="77"/>
      <c r="X8" s="77"/>
      <c r="Y8" s="79"/>
      <c r="Z8" s="79"/>
      <c r="AA8" s="77"/>
      <c r="AB8" s="77"/>
      <c r="AC8" s="77"/>
      <c r="AD8" s="77"/>
      <c r="AE8" s="77"/>
      <c r="AF8" s="88"/>
    </row>
    <row r="9" spans="1:32" ht="60" customHeight="1" x14ac:dyDescent="0.25">
      <c r="A9" s="70"/>
      <c r="B9" s="75"/>
      <c r="C9" s="75"/>
      <c r="D9" s="76"/>
      <c r="E9" s="76"/>
      <c r="F9" s="75"/>
      <c r="G9" s="75"/>
      <c r="H9" s="75"/>
      <c r="I9" s="75"/>
      <c r="J9" s="75"/>
      <c r="K9" s="76"/>
      <c r="L9" s="76"/>
      <c r="M9" s="75"/>
      <c r="N9" s="76"/>
      <c r="O9" s="75"/>
      <c r="P9" s="75"/>
      <c r="Q9" s="75"/>
      <c r="R9" s="76"/>
      <c r="S9" s="76"/>
      <c r="T9" s="75"/>
      <c r="U9" s="75"/>
      <c r="V9" s="75"/>
      <c r="W9" s="75"/>
      <c r="X9" s="75"/>
      <c r="Y9" s="76"/>
      <c r="Z9" s="76"/>
      <c r="AA9" s="75"/>
      <c r="AB9" s="75"/>
      <c r="AC9" s="75"/>
      <c r="AD9" s="75"/>
      <c r="AE9" s="75"/>
      <c r="AF9" s="89"/>
    </row>
    <row r="10" spans="1:32" ht="60" customHeight="1" thickBot="1" x14ac:dyDescent="0.3">
      <c r="A10" s="71" t="s">
        <v>0</v>
      </c>
      <c r="B10" s="84"/>
      <c r="C10" s="84"/>
      <c r="D10" s="79"/>
      <c r="E10" s="79"/>
      <c r="F10" s="84"/>
      <c r="G10" s="87"/>
      <c r="H10" s="84"/>
      <c r="I10" s="84"/>
      <c r="J10" s="84"/>
      <c r="K10" s="79"/>
      <c r="L10" s="79"/>
      <c r="M10" s="84"/>
      <c r="N10" s="79"/>
      <c r="O10" s="84"/>
      <c r="P10" s="84"/>
      <c r="Q10" s="84"/>
      <c r="R10" s="79"/>
      <c r="S10" s="79"/>
      <c r="T10" s="84"/>
      <c r="U10" s="84"/>
      <c r="V10" s="84"/>
      <c r="W10" s="84"/>
      <c r="X10" s="84"/>
      <c r="Y10" s="79"/>
      <c r="Z10" s="79"/>
      <c r="AA10" s="84"/>
      <c r="AB10" s="84"/>
      <c r="AC10" s="84"/>
      <c r="AD10" s="84"/>
      <c r="AE10" s="84"/>
      <c r="AF10" s="88"/>
    </row>
    <row r="11" spans="1:32" ht="60" customHeight="1" x14ac:dyDescent="0.25">
      <c r="A11" s="72"/>
      <c r="B11" s="83"/>
      <c r="C11" s="83"/>
      <c r="D11" s="76"/>
      <c r="E11" s="76"/>
      <c r="F11" s="83"/>
      <c r="G11" s="86"/>
      <c r="H11" s="83"/>
      <c r="I11" s="83"/>
      <c r="J11" s="83"/>
      <c r="K11" s="76"/>
      <c r="L11" s="76"/>
      <c r="M11" s="83"/>
      <c r="N11" s="76"/>
      <c r="O11" s="83"/>
      <c r="P11" s="83"/>
      <c r="Q11" s="83"/>
      <c r="R11" s="76"/>
      <c r="S11" s="76"/>
      <c r="T11" s="83"/>
      <c r="U11" s="83"/>
      <c r="V11" s="83"/>
      <c r="W11" s="83"/>
      <c r="X11" s="83"/>
      <c r="Y11" s="76"/>
      <c r="Z11" s="76"/>
      <c r="AA11" s="83"/>
      <c r="AB11" s="83"/>
      <c r="AC11" s="83"/>
      <c r="AD11" s="83"/>
      <c r="AE11" s="83"/>
      <c r="AF11" s="89"/>
    </row>
    <row r="12" spans="1:32" ht="60" customHeight="1" thickBot="1" x14ac:dyDescent="0.3">
      <c r="A12" s="73" t="s">
        <v>3</v>
      </c>
      <c r="B12" s="77"/>
      <c r="C12" s="77"/>
      <c r="D12" s="79"/>
      <c r="E12" s="79"/>
      <c r="F12" s="77"/>
      <c r="G12" s="77"/>
      <c r="H12" s="77"/>
      <c r="I12" s="77"/>
      <c r="J12" s="77"/>
      <c r="K12" s="79"/>
      <c r="L12" s="79"/>
      <c r="M12" s="77"/>
      <c r="N12" s="77"/>
      <c r="O12" s="77"/>
      <c r="P12" s="77"/>
      <c r="Q12" s="77"/>
      <c r="R12" s="79"/>
      <c r="S12" s="79"/>
      <c r="T12" s="77"/>
      <c r="U12" s="77"/>
      <c r="V12" s="77"/>
      <c r="W12" s="77"/>
      <c r="X12" s="77"/>
      <c r="Y12" s="79"/>
      <c r="Z12" s="79"/>
      <c r="AA12" s="77"/>
      <c r="AB12" s="77"/>
      <c r="AC12" s="77"/>
      <c r="AD12" s="77"/>
      <c r="AE12" s="77"/>
      <c r="AF12" s="88"/>
    </row>
    <row r="13" spans="1:32" ht="60" customHeight="1" x14ac:dyDescent="0.25">
      <c r="A13" s="74"/>
      <c r="B13" s="83"/>
      <c r="C13" s="83"/>
      <c r="D13" s="76"/>
      <c r="E13" s="76"/>
      <c r="F13" s="83"/>
      <c r="G13" s="83"/>
      <c r="H13" s="83"/>
      <c r="I13" s="83"/>
      <c r="J13" s="83"/>
      <c r="K13" s="76"/>
      <c r="L13" s="76"/>
      <c r="M13" s="83"/>
      <c r="N13" s="83"/>
      <c r="O13" s="83"/>
      <c r="P13" s="83"/>
      <c r="Q13" s="83"/>
      <c r="R13" s="76"/>
      <c r="S13" s="76"/>
      <c r="T13" s="83"/>
      <c r="U13" s="83"/>
      <c r="V13" s="83"/>
      <c r="W13" s="83"/>
      <c r="X13" s="83"/>
      <c r="Y13" s="76"/>
      <c r="Z13" s="76"/>
      <c r="AA13" s="83"/>
      <c r="AB13" s="83"/>
      <c r="AC13" s="83"/>
      <c r="AD13" s="83"/>
      <c r="AE13" s="83"/>
      <c r="AF13" s="89"/>
    </row>
  </sheetData>
  <sheetProtection formatCells="0" formatColumns="0" formatRows="0" insertColumns="0" insertRows="0" insertHyperlinks="0" deleteColumns="0" deleteRows="0" sort="0" autoFilter="0" pivotTables="0"/>
  <mergeCells count="5">
    <mergeCell ref="A4:A5"/>
    <mergeCell ref="A6:A7"/>
    <mergeCell ref="A8:A9"/>
    <mergeCell ref="A10:A11"/>
    <mergeCell ref="A12:A13"/>
  </mergeCells>
  <conditionalFormatting sqref="B2:AF13">
    <cfRule type="expression" dxfId="297" priority="2" stopIfTrue="1">
      <formula>OR(B$2="S",B$2="D")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76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D915943A-E408-4566-BD40-CDA671231A4E}">
            <xm:f>NOT(ISNA(VLOOKUP(B$3,BD!$B$3:$B$14,1,0)))</xm:f>
            <x14:dxf>
              <fill>
                <patternFill patternType="lightGray"/>
              </fill>
            </x14:dxf>
          </x14:cfRule>
          <xm:sqref>B2:AF13</xm:sqref>
        </x14:conditionalFormatting>
        <x14:conditionalFormatting xmlns:xm="http://schemas.microsoft.com/office/excel/2006/main">
          <x14:cfRule type="expression" priority="3" stopIfTrue="1" id="{20DEA77A-6F77-4EED-B5D3-1BBDCA3E7355}">
            <xm:f>NOT(ISNA(VLOOKUP(B$3,BD!$P$3:$P$33,1,0)))</xm:f>
            <x14:dxf>
              <fill>
                <patternFill>
                  <bgColor theme="6" tint="0.59996337778862885"/>
                </patternFill>
              </fill>
            </x14:dxf>
          </x14:cfRule>
          <xm:sqref>B2:AF2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468A5-A09B-4800-A87F-20B56F7E2DE7}">
  <dimension ref="A1:BA57"/>
  <sheetViews>
    <sheetView showGridLines="0" tabSelected="1" topLeftCell="A4" zoomScaleNormal="100" workbookViewId="0">
      <selection activeCell="A23" sqref="A23"/>
    </sheetView>
  </sheetViews>
  <sheetFormatPr baseColWidth="10" defaultRowHeight="15" x14ac:dyDescent="0.25"/>
  <cols>
    <col min="1" max="1" width="5.7109375" customWidth="1"/>
    <col min="2" max="9" width="5.28515625" customWidth="1"/>
    <col min="10" max="15" width="5.28515625" hidden="1" customWidth="1"/>
    <col min="16" max="16" width="4.7109375" hidden="1" customWidth="1"/>
    <col min="17" max="24" width="5.28515625" customWidth="1"/>
    <col min="25" max="30" width="5.28515625" hidden="1" customWidth="1"/>
    <col min="31" max="31" width="4.7109375" hidden="1" customWidth="1"/>
    <col min="32" max="39" width="5.28515625" customWidth="1"/>
    <col min="40" max="45" width="5.28515625" hidden="1" customWidth="1"/>
    <col min="46" max="46" width="4.7109375" hidden="1" customWidth="1"/>
    <col min="47" max="53" width="5.28515625" customWidth="1"/>
  </cols>
  <sheetData>
    <row r="1" spans="1:53" hidden="1" x14ac:dyDescent="0.25"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Q1">
        <v>2</v>
      </c>
      <c r="R1">
        <v>2</v>
      </c>
      <c r="S1">
        <v>2</v>
      </c>
      <c r="T1">
        <v>2</v>
      </c>
      <c r="U1">
        <v>2</v>
      </c>
      <c r="V1">
        <v>2</v>
      </c>
      <c r="W1">
        <v>2</v>
      </c>
      <c r="AF1">
        <v>3</v>
      </c>
      <c r="AG1">
        <v>3</v>
      </c>
      <c r="AH1">
        <v>3</v>
      </c>
      <c r="AI1">
        <v>3</v>
      </c>
      <c r="AJ1">
        <v>3</v>
      </c>
      <c r="AK1">
        <v>3</v>
      </c>
      <c r="AL1">
        <v>3</v>
      </c>
      <c r="AU1">
        <v>4</v>
      </c>
      <c r="AV1">
        <v>4</v>
      </c>
      <c r="AW1">
        <v>4</v>
      </c>
      <c r="AX1">
        <v>4</v>
      </c>
      <c r="AY1">
        <v>4</v>
      </c>
      <c r="AZ1">
        <v>4</v>
      </c>
      <c r="BA1">
        <v>4</v>
      </c>
    </row>
    <row r="2" spans="1:53" hidden="1" x14ac:dyDescent="0.25">
      <c r="B2">
        <f>WEEKDAY(DATE(JANVIER!$A$1,B1,1),2)</f>
        <v>3</v>
      </c>
      <c r="C2">
        <f>WEEKDAY(DATE(JANVIER!$A$1,C1,1),2)</f>
        <v>3</v>
      </c>
      <c r="D2">
        <f>WEEKDAY(DATE(JANVIER!$A$1,D1,1),2)</f>
        <v>3</v>
      </c>
      <c r="E2">
        <f>WEEKDAY(DATE(JANVIER!$A$1,E1,1),2)</f>
        <v>3</v>
      </c>
      <c r="F2">
        <f>WEEKDAY(DATE(JANVIER!$A$1,F1,1),2)</f>
        <v>3</v>
      </c>
      <c r="G2">
        <f>WEEKDAY(DATE(JANVIER!$A$1,G1,1),2)</f>
        <v>3</v>
      </c>
      <c r="H2">
        <f>WEEKDAY(DATE(JANVIER!$A$1,H1,1),2)</f>
        <v>3</v>
      </c>
      <c r="Q2">
        <f>WEEKDAY(DATE(JANVIER!$A$1,Q1,1),2)</f>
        <v>6</v>
      </c>
      <c r="R2">
        <f>WEEKDAY(DATE(JANVIER!$A$1,R1,1),2)</f>
        <v>6</v>
      </c>
      <c r="S2">
        <f>WEEKDAY(DATE(JANVIER!$A$1,S1,1),2)</f>
        <v>6</v>
      </c>
      <c r="T2">
        <f>WEEKDAY(DATE(JANVIER!$A$1,T1,1),2)</f>
        <v>6</v>
      </c>
      <c r="U2">
        <f>WEEKDAY(DATE(JANVIER!$A$1,U1,1),2)</f>
        <v>6</v>
      </c>
      <c r="V2">
        <f>WEEKDAY(DATE(JANVIER!$A$1,V1,1),2)</f>
        <v>6</v>
      </c>
      <c r="W2">
        <f>WEEKDAY(DATE(JANVIER!$A$1,W1,1),2)</f>
        <v>6</v>
      </c>
      <c r="AF2">
        <f>WEEKDAY(DATE(JANVIER!$A$1,AF1,1),2)</f>
        <v>7</v>
      </c>
      <c r="AG2">
        <f>WEEKDAY(DATE(JANVIER!$A$1,AG1,1),2)</f>
        <v>7</v>
      </c>
      <c r="AH2">
        <f>WEEKDAY(DATE(JANVIER!$A$1,AH1,1),2)</f>
        <v>7</v>
      </c>
      <c r="AI2">
        <f>WEEKDAY(DATE(JANVIER!$A$1,AI1,1),2)</f>
        <v>7</v>
      </c>
      <c r="AJ2">
        <f>WEEKDAY(DATE(JANVIER!$A$1,AJ1,1),2)</f>
        <v>7</v>
      </c>
      <c r="AK2">
        <f>WEEKDAY(DATE(JANVIER!$A$1,AK1,1),2)</f>
        <v>7</v>
      </c>
      <c r="AL2">
        <f>WEEKDAY(DATE(JANVIER!$A$1,AL1,1),2)</f>
        <v>7</v>
      </c>
      <c r="AU2">
        <f>WEEKDAY(DATE(JANVIER!$A$1,AU1,1),2)</f>
        <v>3</v>
      </c>
      <c r="AV2">
        <f>WEEKDAY(DATE(JANVIER!$A$1,AV1,1),2)</f>
        <v>3</v>
      </c>
      <c r="AW2">
        <f>WEEKDAY(DATE(JANVIER!$A$1,AW1,1),2)</f>
        <v>3</v>
      </c>
      <c r="AX2">
        <f>WEEKDAY(DATE(JANVIER!$A$1,AX1,1),2)</f>
        <v>3</v>
      </c>
      <c r="AY2">
        <f>WEEKDAY(DATE(JANVIER!$A$1,AY1,1),2)</f>
        <v>3</v>
      </c>
      <c r="AZ2">
        <f>WEEKDAY(DATE(JANVIER!$A$1,AZ1,1),2)</f>
        <v>3</v>
      </c>
      <c r="BA2">
        <f>WEEKDAY(DATE(JANVIER!$A$1,BA1,1),2)</f>
        <v>3</v>
      </c>
    </row>
    <row r="3" spans="1:53" hidden="1" x14ac:dyDescent="0.25"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Q3">
        <v>1</v>
      </c>
      <c r="R3">
        <v>2</v>
      </c>
      <c r="S3">
        <v>3</v>
      </c>
      <c r="T3">
        <v>4</v>
      </c>
      <c r="U3">
        <v>5</v>
      </c>
      <c r="V3">
        <v>6</v>
      </c>
      <c r="W3">
        <v>7</v>
      </c>
      <c r="AF3">
        <v>1</v>
      </c>
      <c r="AG3">
        <v>2</v>
      </c>
      <c r="AH3">
        <v>3</v>
      </c>
      <c r="AI3">
        <v>4</v>
      </c>
      <c r="AJ3">
        <v>5</v>
      </c>
      <c r="AK3">
        <v>6</v>
      </c>
      <c r="AL3">
        <v>7</v>
      </c>
      <c r="AU3">
        <v>1</v>
      </c>
      <c r="AV3">
        <v>2</v>
      </c>
      <c r="AW3">
        <v>3</v>
      </c>
      <c r="AX3">
        <v>4</v>
      </c>
      <c r="AY3">
        <v>5</v>
      </c>
      <c r="AZ3">
        <v>6</v>
      </c>
      <c r="BA3">
        <v>7</v>
      </c>
    </row>
    <row r="5" spans="1:53" ht="26.25" customHeight="1" x14ac:dyDescent="0.25">
      <c r="B5" s="19"/>
      <c r="C5" s="19"/>
      <c r="D5" s="19"/>
      <c r="E5" s="19"/>
      <c r="F5" s="19"/>
      <c r="G5" s="19"/>
      <c r="H5" s="19"/>
      <c r="I5" s="18"/>
      <c r="J5" s="18"/>
      <c r="K5" s="18"/>
      <c r="L5" s="18"/>
      <c r="M5" s="18"/>
      <c r="N5" s="18"/>
      <c r="O5" s="18"/>
      <c r="Q5" s="19"/>
      <c r="R5" s="19"/>
      <c r="S5" s="19"/>
      <c r="T5" s="19"/>
      <c r="U5" s="19"/>
      <c r="V5" s="19"/>
      <c r="W5" s="19"/>
      <c r="X5" s="18"/>
      <c r="Y5" s="18"/>
      <c r="Z5" s="18"/>
      <c r="AA5" s="18"/>
      <c r="AB5" s="18"/>
      <c r="AC5" s="18"/>
      <c r="AD5" s="18"/>
      <c r="AF5" s="19"/>
      <c r="AG5" s="19"/>
      <c r="AH5" s="19"/>
      <c r="AI5" s="19"/>
      <c r="AJ5" s="19"/>
      <c r="AK5" s="19"/>
      <c r="AL5" s="19"/>
      <c r="AM5" s="18"/>
      <c r="AN5" s="18"/>
      <c r="AO5" s="18"/>
      <c r="AP5" s="18"/>
      <c r="AQ5" s="18"/>
      <c r="AR5" s="18"/>
      <c r="AS5" s="18"/>
      <c r="AU5" s="19"/>
      <c r="AV5" s="19"/>
      <c r="AW5" s="19"/>
      <c r="AX5" s="19"/>
      <c r="AY5" s="19"/>
      <c r="AZ5" s="19"/>
      <c r="BA5" s="19"/>
    </row>
    <row r="6" spans="1:53" ht="20.100000000000001" customHeight="1" thickBot="1" x14ac:dyDescent="0.3">
      <c r="B6" s="24" t="s">
        <v>32</v>
      </c>
      <c r="C6" s="24" t="s">
        <v>33</v>
      </c>
      <c r="D6" s="24" t="s">
        <v>33</v>
      </c>
      <c r="E6" s="24" t="s">
        <v>34</v>
      </c>
      <c r="F6" s="24" t="s">
        <v>35</v>
      </c>
      <c r="G6" s="24" t="s">
        <v>36</v>
      </c>
      <c r="H6" s="24" t="s">
        <v>37</v>
      </c>
      <c r="I6" s="36"/>
      <c r="J6" s="36"/>
      <c r="K6" s="36"/>
      <c r="L6" s="36"/>
      <c r="M6" s="36"/>
      <c r="N6" s="36"/>
      <c r="O6" s="36"/>
      <c r="P6" s="21"/>
      <c r="Q6" s="24" t="s">
        <v>32</v>
      </c>
      <c r="R6" s="24" t="s">
        <v>33</v>
      </c>
      <c r="S6" s="24" t="s">
        <v>33</v>
      </c>
      <c r="T6" s="24" t="s">
        <v>34</v>
      </c>
      <c r="U6" s="24" t="s">
        <v>35</v>
      </c>
      <c r="V6" s="24" t="s">
        <v>36</v>
      </c>
      <c r="W6" s="24" t="s">
        <v>37</v>
      </c>
      <c r="X6" s="36"/>
      <c r="Y6" s="36"/>
      <c r="Z6" s="36"/>
      <c r="AA6" s="36"/>
      <c r="AB6" s="36"/>
      <c r="AC6" s="36"/>
      <c r="AD6" s="36"/>
      <c r="AE6" s="21"/>
      <c r="AF6" s="24" t="s">
        <v>32</v>
      </c>
      <c r="AG6" s="24" t="s">
        <v>33</v>
      </c>
      <c r="AH6" s="24" t="s">
        <v>33</v>
      </c>
      <c r="AI6" s="24" t="s">
        <v>34</v>
      </c>
      <c r="AJ6" s="24" t="s">
        <v>35</v>
      </c>
      <c r="AK6" s="24" t="s">
        <v>36</v>
      </c>
      <c r="AL6" s="24" t="s">
        <v>37</v>
      </c>
      <c r="AM6" s="36"/>
      <c r="AN6" s="36"/>
      <c r="AO6" s="36"/>
      <c r="AP6" s="36"/>
      <c r="AQ6" s="36"/>
      <c r="AR6" s="36"/>
      <c r="AS6" s="36"/>
      <c r="AT6" s="21"/>
      <c r="AU6" s="24" t="s">
        <v>32</v>
      </c>
      <c r="AV6" s="24" t="s">
        <v>33</v>
      </c>
      <c r="AW6" s="24" t="s">
        <v>33</v>
      </c>
      <c r="AX6" s="24" t="s">
        <v>34</v>
      </c>
      <c r="AY6" s="24" t="s">
        <v>35</v>
      </c>
      <c r="AZ6" s="24" t="s">
        <v>36</v>
      </c>
      <c r="BA6" s="24" t="s">
        <v>37</v>
      </c>
    </row>
    <row r="7" spans="1:53" ht="15.95" customHeight="1" thickTop="1" x14ac:dyDescent="0.25">
      <c r="A7" s="22"/>
      <c r="B7" s="31" t="str">
        <f>IFERROR(IF(AND(A7="",B3=B2,ISNUMBER(H6)=FALSE,ISNUMBER(B6)=FALSE,B6&lt;&gt;""),DATE(JANVIER!$A$1,B1,1),IF(AND(A7&lt;&gt;"",MONTH(A7+1)=MONTH(A7)),A7+1,IF(AND(H6&lt;&gt;"",MONTH(H6+1)=MONTH(H6)),H6+1,""))),"")</f>
        <v/>
      </c>
      <c r="C7" s="32" t="str">
        <f>IFERROR(IF(AND(B7="",C3=C2,ISNUMBER(I6)=FALSE,ISNUMBER(C6)=FALSE,C6&lt;&gt;""),DATE(JANVIER!$A$1,C1,1),IF(AND(B7&lt;&gt;"",MONTH(B7+1)=MONTH(B7)),B7+1,IF(AND(I6&lt;&gt;"",MONTH(I6+1)=MONTH(I6)),I6+1,""))),"")</f>
        <v/>
      </c>
      <c r="D7" s="32">
        <f>IFERROR(IF(AND(C7="",D3=D2,ISNUMBER(J6)=FALSE,ISNUMBER(D6)=FALSE,D6&lt;&gt;""),DATE(JANVIER!$A$1,D1,1),IF(AND(C7&lt;&gt;"",MONTH(C7+1)=MONTH(C7)),C7+1,IF(AND(J6&lt;&gt;"",MONTH(J6+1)=MONTH(J6)),J6+1,""))),"")</f>
        <v>43831</v>
      </c>
      <c r="E7" s="33">
        <f>IFERROR(IF(AND(D7="",E3=E2,ISNUMBER(K6)=FALSE,ISNUMBER(E6)=FALSE,E6&lt;&gt;""),DATE(JANVIER!$A$1,E1,1),IF(AND(D7&lt;&gt;"",MONTH(D7+1)=MONTH(D7)),D7+1,IF(AND(K6&lt;&gt;"",MONTH(K6+1)=MONTH(K6)),K6+1,""))),"")</f>
        <v>43832</v>
      </c>
      <c r="F7" s="32">
        <f>IFERROR(IF(AND(E7="",F3=F2,ISNUMBER(L6)=FALSE,ISNUMBER(F6)=FALSE,F6&lt;&gt;""),DATE(JANVIER!$A$1,F1,1),IF(AND(E7&lt;&gt;"",MONTH(E7+1)=MONTH(E7)),E7+1,IF(AND(L6&lt;&gt;"",MONTH(L6+1)=MONTH(L6)),L6+1,""))),"")</f>
        <v>43833</v>
      </c>
      <c r="G7" s="41">
        <f>IFERROR(IF(AND(F7="",G3=G2,ISNUMBER(M6)=FALSE,ISNUMBER(G6)=FALSE,G6&lt;&gt;""),DATE(JANVIER!$A$1,G1,1),IF(AND(F7&lt;&gt;"",MONTH(F7+1)=MONTH(F7)),F7+1,IF(AND(M6&lt;&gt;"",MONTH(M6+1)=MONTH(M6)),M6+1,""))),"")</f>
        <v>43834</v>
      </c>
      <c r="H7" s="42">
        <f>IFERROR(IF(AND(G7="",H3=H2,ISNUMBER(N6)=FALSE,ISNUMBER(H6)=FALSE,H6&lt;&gt;""),DATE(JANVIER!$A$1,H1,1),IF(AND(G7&lt;&gt;"",MONTH(G7+1)=MONTH(G7)),G7+1,IF(AND(N6&lt;&gt;"",MONTH(N6+1)=MONTH(N6)),N6+1,""))),"")</f>
        <v>43835</v>
      </c>
      <c r="I7" s="37"/>
      <c r="J7" s="37"/>
      <c r="K7" s="37"/>
      <c r="L7" s="37"/>
      <c r="M7" s="37"/>
      <c r="N7" s="37"/>
      <c r="O7" s="37"/>
      <c r="P7" s="20"/>
      <c r="Q7" s="31" t="str">
        <f>IFERROR(IF(AND(P7="",Q3=Q2,ISNUMBER(W6)=FALSE,ISNUMBER(Q6)=FALSE,Q6&lt;&gt;""),DATE(JANVIER!$A$1,Q1,1),IF(AND(P7&lt;&gt;"",MONTH(P7+1)=MONTH(P7)),P7+1,IF(AND(W6&lt;&gt;"",MONTH(W6+1)=MONTH(W6)),W6+1,""))),"")</f>
        <v/>
      </c>
      <c r="R7" s="32" t="str">
        <f>IFERROR(IF(AND(Q7="",R3=R2,ISNUMBER(X6)=FALSE,ISNUMBER(R6)=FALSE,R6&lt;&gt;""),DATE(JANVIER!$A$1,R1,1),IF(AND(Q7&lt;&gt;"",MONTH(Q7+1)=MONTH(Q7)),Q7+1,IF(AND(X6&lt;&gt;"",MONTH(X6+1)=MONTH(X6)),X6+1,""))),"")</f>
        <v/>
      </c>
      <c r="S7" s="32" t="str">
        <f>IFERROR(IF(AND(R7="",S3=S2,ISNUMBER(Y6)=FALSE,ISNUMBER(S6)=FALSE,S6&lt;&gt;""),DATE(JANVIER!$A$1,S1,1),IF(AND(R7&lt;&gt;"",MONTH(R7+1)=MONTH(R7)),R7+1,IF(AND(Y6&lt;&gt;"",MONTH(Y6+1)=MONTH(Y6)),Y6+1,""))),"")</f>
        <v/>
      </c>
      <c r="T7" s="33" t="str">
        <f>IFERROR(IF(AND(S7="",T3=T2,ISNUMBER(Z6)=FALSE,ISNUMBER(T6)=FALSE,T6&lt;&gt;""),DATE(JANVIER!$A$1,T1,1),IF(AND(S7&lt;&gt;"",MONTH(S7+1)=MONTH(S7)),S7+1,IF(AND(Z6&lt;&gt;"",MONTH(Z6+1)=MONTH(Z6)),Z6+1,""))),"")</f>
        <v/>
      </c>
      <c r="U7" s="32" t="str">
        <f>IFERROR(IF(AND(T7="",U3=U2,ISNUMBER(AA6)=FALSE,ISNUMBER(U6)=FALSE,U6&lt;&gt;""),DATE(JANVIER!$A$1,U1,1),IF(AND(T7&lt;&gt;"",MONTH(T7+1)=MONTH(T7)),T7+1,IF(AND(AA6&lt;&gt;"",MONTH(AA6+1)=MONTH(AA6)),AA6+1,""))),"")</f>
        <v/>
      </c>
      <c r="V7" s="41">
        <f>IFERROR(IF(AND(U7="",V3=V2,ISNUMBER(AB6)=FALSE,ISNUMBER(V6)=FALSE,V6&lt;&gt;""),DATE(JANVIER!$A$1,V1,1),IF(AND(U7&lt;&gt;"",MONTH(U7+1)=MONTH(U7)),U7+1,IF(AND(AB6&lt;&gt;"",MONTH(AB6+1)=MONTH(AB6)),AB6+1,""))),"")</f>
        <v>43862</v>
      </c>
      <c r="W7" s="42">
        <f>IFERROR(IF(AND(V7="",W3=W2,ISNUMBER(AC6)=FALSE,ISNUMBER(W6)=FALSE,W6&lt;&gt;""),DATE(JANVIER!$A$1,W1,1),IF(AND(V7&lt;&gt;"",MONTH(V7+1)=MONTH(V7)),V7+1,IF(AND(AC6&lt;&gt;"",MONTH(AC6+1)=MONTH(AC6)),AC6+1,""))),"")</f>
        <v>43863</v>
      </c>
      <c r="X7" s="29"/>
      <c r="Y7" s="29"/>
      <c r="Z7" s="29"/>
      <c r="AA7" s="29"/>
      <c r="AB7" s="29"/>
      <c r="AC7" s="29"/>
      <c r="AD7" s="29"/>
      <c r="AE7" s="20"/>
      <c r="AF7" s="31" t="str">
        <f>IFERROR(IF(AND(AE7="",AF3=AF2,ISNUMBER(AL6)=FALSE,ISNUMBER(AF6)=FALSE,AF6&lt;&gt;""),DATE(JANVIER!$A$1,AF1,1),IF(AND(AE7&lt;&gt;"",MONTH(AE7+1)=MONTH(AE7)),AE7+1,IF(AND(AL6&lt;&gt;"",MONTH(AL6+1)=MONTH(AL6)),AL6+1,""))),"")</f>
        <v/>
      </c>
      <c r="AG7" s="32" t="str">
        <f>IFERROR(IF(AND(AF7="",AG3=AG2,ISNUMBER(AM6)=FALSE,ISNUMBER(AG6)=FALSE,AG6&lt;&gt;""),DATE(JANVIER!$A$1,AG1,1),IF(AND(AF7&lt;&gt;"",MONTH(AF7+1)=MONTH(AF7)),AF7+1,IF(AND(AM6&lt;&gt;"",MONTH(AM6+1)=MONTH(AM6)),AM6+1,""))),"")</f>
        <v/>
      </c>
      <c r="AH7" s="32" t="str">
        <f>IFERROR(IF(AND(AG7="",AH3=AH2,ISNUMBER(AN6)=FALSE,ISNUMBER(AH6)=FALSE,AH6&lt;&gt;""),DATE(JANVIER!$A$1,AH1,1),IF(AND(AG7&lt;&gt;"",MONTH(AG7+1)=MONTH(AG7)),AG7+1,IF(AND(AN6&lt;&gt;"",MONTH(AN6+1)=MONTH(AN6)),AN6+1,""))),"")</f>
        <v/>
      </c>
      <c r="AI7" s="33" t="str">
        <f>IFERROR(IF(AND(AH7="",AI3=AI2,ISNUMBER(AO6)=FALSE,ISNUMBER(AI6)=FALSE,AI6&lt;&gt;""),DATE(JANVIER!$A$1,AI1,1),IF(AND(AH7&lt;&gt;"",MONTH(AH7+1)=MONTH(AH7)),AH7+1,IF(AND(AO6&lt;&gt;"",MONTH(AO6+1)=MONTH(AO6)),AO6+1,""))),"")</f>
        <v/>
      </c>
      <c r="AJ7" s="32" t="str">
        <f>IFERROR(IF(AND(AI7="",AJ3=AJ2,ISNUMBER(AP6)=FALSE,ISNUMBER(AJ6)=FALSE,AJ6&lt;&gt;""),DATE(JANVIER!$A$1,AJ1,1),IF(AND(AI7&lt;&gt;"",MONTH(AI7+1)=MONTH(AI7)),AI7+1,IF(AND(AP6&lt;&gt;"",MONTH(AP6+1)=MONTH(AP6)),AP6+1,""))),"")</f>
        <v/>
      </c>
      <c r="AK7" s="41" t="str">
        <f>IFERROR(IF(AND(AJ7="",AK3=AK2,ISNUMBER(AQ6)=FALSE,ISNUMBER(AK6)=FALSE,AK6&lt;&gt;""),DATE(JANVIER!$A$1,AK1,1),IF(AND(AJ7&lt;&gt;"",MONTH(AJ7+1)=MONTH(AJ7)),AJ7+1,IF(AND(AQ6&lt;&gt;"",MONTH(AQ6+1)=MONTH(AQ6)),AQ6+1,""))),"")</f>
        <v/>
      </c>
      <c r="AL7" s="42">
        <f>IFERROR(IF(AND(AK7="",AL3=AL2,ISNUMBER(AR6)=FALSE,ISNUMBER(AL6)=FALSE,AL6&lt;&gt;""),DATE(JANVIER!$A$1,AL1,1),IF(AND(AK7&lt;&gt;"",MONTH(AK7+1)=MONTH(AK7)),AK7+1,IF(AND(AR6&lt;&gt;"",MONTH(AR6+1)=MONTH(AR6)),AR6+1,""))),"")</f>
        <v>43891</v>
      </c>
      <c r="AM7" s="29"/>
      <c r="AN7" s="29"/>
      <c r="AO7" s="29"/>
      <c r="AP7" s="29"/>
      <c r="AQ7" s="29"/>
      <c r="AR7" s="29"/>
      <c r="AS7" s="29"/>
      <c r="AT7" s="20"/>
      <c r="AU7" s="31" t="str">
        <f>IFERROR(IF(AND(AT7="",AU3=AU2,ISNUMBER(BA6)=FALSE,ISNUMBER(AU6)=FALSE,AU6&lt;&gt;""),DATE(JANVIER!$A$1,AU1,1),IF(AND(AT7&lt;&gt;"",MONTH(AT7+1)=MONTH(AT7)),AT7+1,IF(AND(BA6&lt;&gt;"",MONTH(BA6+1)=MONTH(BA6)),BA6+1,""))),"")</f>
        <v/>
      </c>
      <c r="AV7" s="32" t="str">
        <f>IFERROR(IF(AND(AU7="",AV3=AV2,ISNUMBER(BB6)=FALSE,ISNUMBER(AV6)=FALSE,AV6&lt;&gt;""),DATE(JANVIER!$A$1,AV1,1),IF(AND(AU7&lt;&gt;"",MONTH(AU7+1)=MONTH(AU7)),AU7+1,IF(AND(BB6&lt;&gt;"",MONTH(BB6+1)=MONTH(BB6)),BB6+1,""))),"")</f>
        <v/>
      </c>
      <c r="AW7" s="32">
        <f>IFERROR(IF(AND(AV7="",AW3=AW2,ISNUMBER(BC6)=FALSE,ISNUMBER(AW6)=FALSE,AW6&lt;&gt;""),DATE(JANVIER!$A$1,AW1,1),IF(AND(AV7&lt;&gt;"",MONTH(AV7+1)=MONTH(AV7)),AV7+1,IF(AND(BC6&lt;&gt;"",MONTH(BC6+1)=MONTH(BC6)),BC6+1,""))),"")</f>
        <v>43922</v>
      </c>
      <c r="AX7" s="33">
        <f>IFERROR(IF(AND(AW7="",AX3=AX2,ISNUMBER(BD6)=FALSE,ISNUMBER(AX6)=FALSE,AX6&lt;&gt;""),DATE(JANVIER!$A$1,AX1,1),IF(AND(AW7&lt;&gt;"",MONTH(AW7+1)=MONTH(AW7)),AW7+1,IF(AND(BD6&lt;&gt;"",MONTH(BD6+1)=MONTH(BD6)),BD6+1,""))),"")</f>
        <v>43923</v>
      </c>
      <c r="AY7" s="32">
        <f>IFERROR(IF(AND(AX7="",AY3=AY2,ISNUMBER(BE6)=FALSE,ISNUMBER(AY6)=FALSE,AY6&lt;&gt;""),DATE(JANVIER!$A$1,AY1,1),IF(AND(AX7&lt;&gt;"",MONTH(AX7+1)=MONTH(AX7)),AX7+1,IF(AND(BE6&lt;&gt;"",MONTH(BE6+1)=MONTH(BE6)),BE6+1,""))),"")</f>
        <v>43924</v>
      </c>
      <c r="AZ7" s="41">
        <f>IFERROR(IF(AND(AY7="",AZ3=AZ2,ISNUMBER(BF6)=FALSE,ISNUMBER(AZ6)=FALSE,AZ6&lt;&gt;""),DATE(JANVIER!$A$1,AZ1,1),IF(AND(AY7&lt;&gt;"",MONTH(AY7+1)=MONTH(AY7)),AY7+1,IF(AND(BF6&lt;&gt;"",MONTH(BF6+1)=MONTH(BF6)),BF6+1,""))),"")</f>
        <v>43925</v>
      </c>
      <c r="BA7" s="42">
        <f>IFERROR(IF(AND(AZ7="",BA3=BA2,ISNUMBER(BG6)=FALSE,ISNUMBER(BA6)=FALSE,BA6&lt;&gt;""),DATE(JANVIER!$A$1,BA1,1),IF(AND(AZ7&lt;&gt;"",MONTH(AZ7+1)=MONTH(AZ7)),AZ7+1,IF(AND(BG6&lt;&gt;"",MONTH(BG6+1)=MONTH(BG6)),BG6+1,""))),"")</f>
        <v>43926</v>
      </c>
    </row>
    <row r="8" spans="1:53" ht="15.95" customHeight="1" x14ac:dyDescent="0.25">
      <c r="A8" s="22"/>
      <c r="B8" s="34">
        <f>IFERROR(IF(AND(A8="",B4=B3,ISNUMBER(H7)=FALSE,ISNUMBER(B7)=FALSE,B7&lt;&gt;""),DATE(JANVIER!$A$1,B2,1),IF(AND(A8&lt;&gt;"",MONTH(A8+1)=MONTH(A8)),A8+1,IF(AND(H7&lt;&gt;"",MONTH(H7+1)=MONTH(H7)),H7+1,""))),"")</f>
        <v>43836</v>
      </c>
      <c r="C8" s="35">
        <f>IFERROR(IF(AND(B8="",C4=C3,ISNUMBER(I7)=FALSE,ISNUMBER(C7)=FALSE,C7&lt;&gt;""),DATE(JANVIER!$A$1,C2,1),IF(AND(B8&lt;&gt;"",MONTH(B8+1)=MONTH(B8)),B8+1,IF(AND(I7&lt;&gt;"",MONTH(I7+1)=MONTH(I7)),I7+1,""))),"")</f>
        <v>43837</v>
      </c>
      <c r="D8" s="35">
        <f>IFERROR(IF(AND(C8="",D4=D3,ISNUMBER(J7)=FALSE,ISNUMBER(D7)=FALSE,D7&lt;&gt;""),DATE(JANVIER!$A$1,D2,1),IF(AND(C8&lt;&gt;"",MONTH(C8+1)=MONTH(C8)),C8+1,IF(AND(J7&lt;&gt;"",MONTH(J7+1)=MONTH(J7)),J7+1,""))),"")</f>
        <v>43838</v>
      </c>
      <c r="E8" s="35">
        <f>IFERROR(IF(AND(D8="",E4=E3,ISNUMBER(K7)=FALSE,ISNUMBER(E7)=FALSE,E7&lt;&gt;""),DATE(JANVIER!$A$1,E2,1),IF(AND(D8&lt;&gt;"",MONTH(D8+1)=MONTH(D8)),D8+1,IF(AND(K7&lt;&gt;"",MONTH(K7+1)=MONTH(K7)),K7+1,""))),"")</f>
        <v>43839</v>
      </c>
      <c r="F8" s="35">
        <f>IFERROR(IF(AND(E8="",F4=F3,ISNUMBER(L7)=FALSE,ISNUMBER(F7)=FALSE,F7&lt;&gt;""),DATE(JANVIER!$A$1,F2,1),IF(AND(E8&lt;&gt;"",MONTH(E8+1)=MONTH(E8)),E8+1,IF(AND(L7&lt;&gt;"",MONTH(L7+1)=MONTH(L7)),L7+1,""))),"")</f>
        <v>43840</v>
      </c>
      <c r="G8" s="43">
        <f>IFERROR(IF(AND(F8="",G4=G3,ISNUMBER(M7)=FALSE,ISNUMBER(G7)=FALSE,G7&lt;&gt;""),DATE(JANVIER!$A$1,G2,1),IF(AND(F8&lt;&gt;"",MONTH(F8+1)=MONTH(F8)),F8+1,IF(AND(M7&lt;&gt;"",MONTH(M7+1)=MONTH(M7)),M7+1,""))),"")</f>
        <v>43841</v>
      </c>
      <c r="H8" s="44">
        <f>IFERROR(IF(AND(G8="",H4=H3,ISNUMBER(N7)=FALSE,ISNUMBER(H7)=FALSE,H7&lt;&gt;""),DATE(JANVIER!$A$1,H2,1),IF(AND(G8&lt;&gt;"",MONTH(G8+1)=MONTH(G8)),G8+1,IF(AND(N7&lt;&gt;"",MONTH(N7+1)=MONTH(N7)),N7+1,""))),"")</f>
        <v>43842</v>
      </c>
      <c r="I8" s="37"/>
      <c r="J8" s="37"/>
      <c r="K8" s="37"/>
      <c r="L8" s="37"/>
      <c r="M8" s="37"/>
      <c r="N8" s="37"/>
      <c r="O8" s="37"/>
      <c r="P8" s="20"/>
      <c r="Q8" s="34">
        <f>IFERROR(IF(AND(P8="",Q4=Q3,ISNUMBER(W7)=FALSE,ISNUMBER(Q7)=FALSE,Q7&lt;&gt;""),DATE(JANVIER!$A$1,Q2,1),IF(AND(P8&lt;&gt;"",MONTH(P8+1)=MONTH(P8)),P8+1,IF(AND(W7&lt;&gt;"",MONTH(W7+1)=MONTH(W7)),W7+1,""))),"")</f>
        <v>43864</v>
      </c>
      <c r="R8" s="35">
        <f>IFERROR(IF(AND(Q8="",R4=R3,ISNUMBER(X7)=FALSE,ISNUMBER(R7)=FALSE,R7&lt;&gt;""),DATE(JANVIER!$A$1,R2,1),IF(AND(Q8&lt;&gt;"",MONTH(Q8+1)=MONTH(Q8)),Q8+1,IF(AND(X7&lt;&gt;"",MONTH(X7+1)=MONTH(X7)),X7+1,""))),"")</f>
        <v>43865</v>
      </c>
      <c r="S8" s="35">
        <f>IFERROR(IF(AND(R8="",S4=S3,ISNUMBER(Y7)=FALSE,ISNUMBER(S7)=FALSE,S7&lt;&gt;""),DATE(JANVIER!$A$1,S2,1),IF(AND(R8&lt;&gt;"",MONTH(R8+1)=MONTH(R8)),R8+1,IF(AND(Y7&lt;&gt;"",MONTH(Y7+1)=MONTH(Y7)),Y7+1,""))),"")</f>
        <v>43866</v>
      </c>
      <c r="T8" s="35">
        <f>IFERROR(IF(AND(S8="",T4=T3,ISNUMBER(Z7)=FALSE,ISNUMBER(T7)=FALSE,T7&lt;&gt;""),DATE(JANVIER!$A$1,T2,1),IF(AND(S8&lt;&gt;"",MONTH(S8+1)=MONTH(S8)),S8+1,IF(AND(Z7&lt;&gt;"",MONTH(Z7+1)=MONTH(Z7)),Z7+1,""))),"")</f>
        <v>43867</v>
      </c>
      <c r="U8" s="35">
        <f>IFERROR(IF(AND(T8="",U4=U3,ISNUMBER(AA7)=FALSE,ISNUMBER(U7)=FALSE,U7&lt;&gt;""),DATE(JANVIER!$A$1,U2,1),IF(AND(T8&lt;&gt;"",MONTH(T8+1)=MONTH(T8)),T8+1,IF(AND(AA7&lt;&gt;"",MONTH(AA7+1)=MONTH(AA7)),AA7+1,""))),"")</f>
        <v>43868</v>
      </c>
      <c r="V8" s="43">
        <f>IFERROR(IF(AND(U8="",V4=V3,ISNUMBER(AB7)=FALSE,ISNUMBER(V7)=FALSE,V7&lt;&gt;""),DATE(JANVIER!$A$1,V2,1),IF(AND(U8&lt;&gt;"",MONTH(U8+1)=MONTH(U8)),U8+1,IF(AND(AB7&lt;&gt;"",MONTH(AB7+1)=MONTH(AB7)),AB7+1,""))),"")</f>
        <v>43869</v>
      </c>
      <c r="W8" s="44">
        <f>IFERROR(IF(AND(V8="",W4=W3,ISNUMBER(AC7)=FALSE,ISNUMBER(W7)=FALSE,W7&lt;&gt;""),DATE(JANVIER!$A$1,W2,1),IF(AND(V8&lt;&gt;"",MONTH(V8+1)=MONTH(V8)),V8+1,IF(AND(AC7&lt;&gt;"",MONTH(AC7+1)=MONTH(AC7)),AC7+1,""))),"")</f>
        <v>43870</v>
      </c>
      <c r="X8" s="29"/>
      <c r="Y8" s="29"/>
      <c r="Z8" s="29"/>
      <c r="AA8" s="29"/>
      <c r="AB8" s="29"/>
      <c r="AC8" s="29"/>
      <c r="AD8" s="29"/>
      <c r="AE8" s="20"/>
      <c r="AF8" s="34">
        <f>IFERROR(IF(AND(AE8="",AF4=AF3,ISNUMBER(AL7)=FALSE,ISNUMBER(AF7)=FALSE,AF7&lt;&gt;""),DATE(JANVIER!$A$1,AF2,1),IF(AND(AE8&lt;&gt;"",MONTH(AE8+1)=MONTH(AE8)),AE8+1,IF(AND(AL7&lt;&gt;"",MONTH(AL7+1)=MONTH(AL7)),AL7+1,""))),"")</f>
        <v>43892</v>
      </c>
      <c r="AG8" s="35">
        <f>IFERROR(IF(AND(AF8="",AG4=AG3,ISNUMBER(AM7)=FALSE,ISNUMBER(AG7)=FALSE,AG7&lt;&gt;""),DATE(JANVIER!$A$1,AG2,1),IF(AND(AF8&lt;&gt;"",MONTH(AF8+1)=MONTH(AF8)),AF8+1,IF(AND(AM7&lt;&gt;"",MONTH(AM7+1)=MONTH(AM7)),AM7+1,""))),"")</f>
        <v>43893</v>
      </c>
      <c r="AH8" s="35">
        <f>IFERROR(IF(AND(AG8="",AH4=AH3,ISNUMBER(AN7)=FALSE,ISNUMBER(AH7)=FALSE,AH7&lt;&gt;""),DATE(JANVIER!$A$1,AH2,1),IF(AND(AG8&lt;&gt;"",MONTH(AG8+1)=MONTH(AG8)),AG8+1,IF(AND(AN7&lt;&gt;"",MONTH(AN7+1)=MONTH(AN7)),AN7+1,""))),"")</f>
        <v>43894</v>
      </c>
      <c r="AI8" s="35">
        <f>IFERROR(IF(AND(AH8="",AI4=AI3,ISNUMBER(AO7)=FALSE,ISNUMBER(AI7)=FALSE,AI7&lt;&gt;""),DATE(JANVIER!$A$1,AI2,1),IF(AND(AH8&lt;&gt;"",MONTH(AH8+1)=MONTH(AH8)),AH8+1,IF(AND(AO7&lt;&gt;"",MONTH(AO7+1)=MONTH(AO7)),AO7+1,""))),"")</f>
        <v>43895</v>
      </c>
      <c r="AJ8" s="35">
        <f>IFERROR(IF(AND(AI8="",AJ4=AJ3,ISNUMBER(AP7)=FALSE,ISNUMBER(AJ7)=FALSE,AJ7&lt;&gt;""),DATE(JANVIER!$A$1,AJ2,1),IF(AND(AI8&lt;&gt;"",MONTH(AI8+1)=MONTH(AI8)),AI8+1,IF(AND(AP7&lt;&gt;"",MONTH(AP7+1)=MONTH(AP7)),AP7+1,""))),"")</f>
        <v>43896</v>
      </c>
      <c r="AK8" s="43">
        <f>IFERROR(IF(AND(AJ8="",AK4=AK3,ISNUMBER(AQ7)=FALSE,ISNUMBER(AK7)=FALSE,AK7&lt;&gt;""),DATE(JANVIER!$A$1,AK2,1),IF(AND(AJ8&lt;&gt;"",MONTH(AJ8+1)=MONTH(AJ8)),AJ8+1,IF(AND(AQ7&lt;&gt;"",MONTH(AQ7+1)=MONTH(AQ7)),AQ7+1,""))),"")</f>
        <v>43897</v>
      </c>
      <c r="AL8" s="44">
        <f>IFERROR(IF(AND(AK8="",AL4=AL3,ISNUMBER(AR7)=FALSE,ISNUMBER(AL7)=FALSE,AL7&lt;&gt;""),DATE(JANVIER!$A$1,AL2,1),IF(AND(AK8&lt;&gt;"",MONTH(AK8+1)=MONTH(AK8)),AK8+1,IF(AND(AR7&lt;&gt;"",MONTH(AR7+1)=MONTH(AR7)),AR7+1,""))),"")</f>
        <v>43898</v>
      </c>
      <c r="AM8" s="29"/>
      <c r="AN8" s="29"/>
      <c r="AO8" s="29"/>
      <c r="AP8" s="29"/>
      <c r="AQ8" s="29"/>
      <c r="AR8" s="29"/>
      <c r="AS8" s="29"/>
      <c r="AT8" s="20"/>
      <c r="AU8" s="34">
        <f>IFERROR(IF(AND(AT8="",AU4=AU3,ISNUMBER(BA7)=FALSE,ISNUMBER(AU7)=FALSE,AU7&lt;&gt;""),DATE(JANVIER!$A$1,AU2,1),IF(AND(AT8&lt;&gt;"",MONTH(AT8+1)=MONTH(AT8)),AT8+1,IF(AND(BA7&lt;&gt;"",MONTH(BA7+1)=MONTH(BA7)),BA7+1,""))),"")</f>
        <v>43927</v>
      </c>
      <c r="AV8" s="35">
        <f>IFERROR(IF(AND(AU8="",AV4=AV3,ISNUMBER(BB7)=FALSE,ISNUMBER(AV7)=FALSE,AV7&lt;&gt;""),DATE(JANVIER!$A$1,AV2,1),IF(AND(AU8&lt;&gt;"",MONTH(AU8+1)=MONTH(AU8)),AU8+1,IF(AND(BB7&lt;&gt;"",MONTH(BB7+1)=MONTH(BB7)),BB7+1,""))),"")</f>
        <v>43928</v>
      </c>
      <c r="AW8" s="35">
        <f>IFERROR(IF(AND(AV8="",AW4=AW3,ISNUMBER(BC7)=FALSE,ISNUMBER(AW7)=FALSE,AW7&lt;&gt;""),DATE(JANVIER!$A$1,AW2,1),IF(AND(AV8&lt;&gt;"",MONTH(AV8+1)=MONTH(AV8)),AV8+1,IF(AND(BC7&lt;&gt;"",MONTH(BC7+1)=MONTH(BC7)),BC7+1,""))),"")</f>
        <v>43929</v>
      </c>
      <c r="AX8" s="35">
        <f>IFERROR(IF(AND(AW8="",AX4=AX3,ISNUMBER(BD7)=FALSE,ISNUMBER(AX7)=FALSE,AX7&lt;&gt;""),DATE(JANVIER!$A$1,AX2,1),IF(AND(AW8&lt;&gt;"",MONTH(AW8+1)=MONTH(AW8)),AW8+1,IF(AND(BD7&lt;&gt;"",MONTH(BD7+1)=MONTH(BD7)),BD7+1,""))),"")</f>
        <v>43930</v>
      </c>
      <c r="AY8" s="35">
        <f>IFERROR(IF(AND(AX8="",AY4=AY3,ISNUMBER(BE7)=FALSE,ISNUMBER(AY7)=FALSE,AY7&lt;&gt;""),DATE(JANVIER!$A$1,AY2,1),IF(AND(AX8&lt;&gt;"",MONTH(AX8+1)=MONTH(AX8)),AX8+1,IF(AND(BE7&lt;&gt;"",MONTH(BE7+1)=MONTH(BE7)),BE7+1,""))),"")</f>
        <v>43931</v>
      </c>
      <c r="AZ8" s="43">
        <f>IFERROR(IF(AND(AY8="",AZ4=AZ3,ISNUMBER(BF7)=FALSE,ISNUMBER(AZ7)=FALSE,AZ7&lt;&gt;""),DATE(JANVIER!$A$1,AZ2,1),IF(AND(AY8&lt;&gt;"",MONTH(AY8+1)=MONTH(AY8)),AY8+1,IF(AND(BF7&lt;&gt;"",MONTH(BF7+1)=MONTH(BF7)),BF7+1,""))),"")</f>
        <v>43932</v>
      </c>
      <c r="BA8" s="44">
        <f>IFERROR(IF(AND(AZ8="",BA4=BA3,ISNUMBER(BG7)=FALSE,ISNUMBER(BA7)=FALSE,BA7&lt;&gt;""),DATE(JANVIER!$A$1,BA2,1),IF(AND(AZ8&lt;&gt;"",MONTH(AZ8+1)=MONTH(AZ8)),AZ8+1,IF(AND(BG7&lt;&gt;"",MONTH(BG7+1)=MONTH(BG7)),BG7+1,""))),"")</f>
        <v>43933</v>
      </c>
    </row>
    <row r="9" spans="1:53" ht="15.95" customHeight="1" x14ac:dyDescent="0.25">
      <c r="A9" s="22"/>
      <c r="B9" s="34">
        <f>IFERROR(IF(AND(A9="",B5=B4,ISNUMBER(H8)=FALSE,ISNUMBER(B8)=FALSE,B8&lt;&gt;""),DATE(JANVIER!$A$1,B3,1),IF(AND(A9&lt;&gt;"",MONTH(A9+1)=MONTH(A9)),A9+1,IF(AND(H8&lt;&gt;"",MONTH(H8+1)=MONTH(H8)),H8+1,""))),"")</f>
        <v>43843</v>
      </c>
      <c r="C9" s="35">
        <f>IFERROR(IF(AND(B9="",C5=C4,ISNUMBER(I8)=FALSE,ISNUMBER(C8)=FALSE,C8&lt;&gt;""),DATE(JANVIER!$A$1,C3,1),IF(AND(B9&lt;&gt;"",MONTH(B9+1)=MONTH(B9)),B9+1,IF(AND(I8&lt;&gt;"",MONTH(I8+1)=MONTH(I8)),I8+1,""))),"")</f>
        <v>43844</v>
      </c>
      <c r="D9" s="35">
        <f>IFERROR(IF(AND(C9="",D5=D4,ISNUMBER(J8)=FALSE,ISNUMBER(D8)=FALSE,D8&lt;&gt;""),DATE(JANVIER!$A$1,D3,1),IF(AND(C9&lt;&gt;"",MONTH(C9+1)=MONTH(C9)),C9+1,IF(AND(J8&lt;&gt;"",MONTH(J8+1)=MONTH(J8)),J8+1,""))),"")</f>
        <v>43845</v>
      </c>
      <c r="E9" s="35">
        <f>IFERROR(IF(AND(D9="",E5=E4,ISNUMBER(K8)=FALSE,ISNUMBER(E8)=FALSE,E8&lt;&gt;""),DATE(JANVIER!$A$1,E3,1),IF(AND(D9&lt;&gt;"",MONTH(D9+1)=MONTH(D9)),D9+1,IF(AND(K8&lt;&gt;"",MONTH(K8+1)=MONTH(K8)),K8+1,""))),"")</f>
        <v>43846</v>
      </c>
      <c r="F9" s="35">
        <f>IFERROR(IF(AND(E9="",F5=F4,ISNUMBER(L8)=FALSE,ISNUMBER(F8)=FALSE,F8&lt;&gt;""),DATE(JANVIER!$A$1,F3,1),IF(AND(E9&lt;&gt;"",MONTH(E9+1)=MONTH(E9)),E9+1,IF(AND(L8&lt;&gt;"",MONTH(L8+1)=MONTH(L8)),L8+1,""))),"")</f>
        <v>43847</v>
      </c>
      <c r="G9" s="43">
        <f>IFERROR(IF(AND(F9="",G5=G4,ISNUMBER(M8)=FALSE,ISNUMBER(G8)=FALSE,G8&lt;&gt;""),DATE(JANVIER!$A$1,G3,1),IF(AND(F9&lt;&gt;"",MONTH(F9+1)=MONTH(F9)),F9+1,IF(AND(M8&lt;&gt;"",MONTH(M8+1)=MONTH(M8)),M8+1,""))),"")</f>
        <v>43848</v>
      </c>
      <c r="H9" s="44">
        <f>IFERROR(IF(AND(G9="",H5=H4,ISNUMBER(N8)=FALSE,ISNUMBER(H8)=FALSE,H8&lt;&gt;""),DATE(JANVIER!$A$1,H3,1),IF(AND(G9&lt;&gt;"",MONTH(G9+1)=MONTH(G9)),G9+1,IF(AND(N8&lt;&gt;"",MONTH(N8+1)=MONTH(N8)),N8+1,""))),"")</f>
        <v>43849</v>
      </c>
      <c r="I9" s="37"/>
      <c r="J9" s="37"/>
      <c r="K9" s="37"/>
      <c r="L9" s="37"/>
      <c r="M9" s="37"/>
      <c r="N9" s="37"/>
      <c r="O9" s="37"/>
      <c r="P9" s="20"/>
      <c r="Q9" s="34">
        <f>IFERROR(IF(AND(P9="",Q5=Q4,ISNUMBER(W8)=FALSE,ISNUMBER(Q8)=FALSE,Q8&lt;&gt;""),DATE(JANVIER!$A$1,Q3,1),IF(AND(P9&lt;&gt;"",MONTH(P9+1)=MONTH(P9)),P9+1,IF(AND(W8&lt;&gt;"",MONTH(W8+1)=MONTH(W8)),W8+1,""))),"")</f>
        <v>43871</v>
      </c>
      <c r="R9" s="35">
        <f>IFERROR(IF(AND(Q9="",R5=R4,ISNUMBER(X8)=FALSE,ISNUMBER(R8)=FALSE,R8&lt;&gt;""),DATE(JANVIER!$A$1,R3,1),IF(AND(Q9&lt;&gt;"",MONTH(Q9+1)=MONTH(Q9)),Q9+1,IF(AND(X8&lt;&gt;"",MONTH(X8+1)=MONTH(X8)),X8+1,""))),"")</f>
        <v>43872</v>
      </c>
      <c r="S9" s="35">
        <f>IFERROR(IF(AND(R9="",S5=S4,ISNUMBER(Y8)=FALSE,ISNUMBER(S8)=FALSE,S8&lt;&gt;""),DATE(JANVIER!$A$1,S3,1),IF(AND(R9&lt;&gt;"",MONTH(R9+1)=MONTH(R9)),R9+1,IF(AND(Y8&lt;&gt;"",MONTH(Y8+1)=MONTH(Y8)),Y8+1,""))),"")</f>
        <v>43873</v>
      </c>
      <c r="T9" s="35">
        <f>IFERROR(IF(AND(S9="",T5=T4,ISNUMBER(Z8)=FALSE,ISNUMBER(T8)=FALSE,T8&lt;&gt;""),DATE(JANVIER!$A$1,T3,1),IF(AND(S9&lt;&gt;"",MONTH(S9+1)=MONTH(S9)),S9+1,IF(AND(Z8&lt;&gt;"",MONTH(Z8+1)=MONTH(Z8)),Z8+1,""))),"")</f>
        <v>43874</v>
      </c>
      <c r="U9" s="35">
        <f>IFERROR(IF(AND(T9="",U5=U4,ISNUMBER(AA8)=FALSE,ISNUMBER(U8)=FALSE,U8&lt;&gt;""),DATE(JANVIER!$A$1,U3,1),IF(AND(T9&lt;&gt;"",MONTH(T9+1)=MONTH(T9)),T9+1,IF(AND(AA8&lt;&gt;"",MONTH(AA8+1)=MONTH(AA8)),AA8+1,""))),"")</f>
        <v>43875</v>
      </c>
      <c r="V9" s="43">
        <f>IFERROR(IF(AND(U9="",V5=V4,ISNUMBER(AB8)=FALSE,ISNUMBER(V8)=FALSE,V8&lt;&gt;""),DATE(JANVIER!$A$1,V3,1),IF(AND(U9&lt;&gt;"",MONTH(U9+1)=MONTH(U9)),U9+1,IF(AND(AB8&lt;&gt;"",MONTH(AB8+1)=MONTH(AB8)),AB8+1,""))),"")</f>
        <v>43876</v>
      </c>
      <c r="W9" s="44">
        <f>IFERROR(IF(AND(V9="",W5=W4,ISNUMBER(AC8)=FALSE,ISNUMBER(W8)=FALSE,W8&lt;&gt;""),DATE(JANVIER!$A$1,W3,1),IF(AND(V9&lt;&gt;"",MONTH(V9+1)=MONTH(V9)),V9+1,IF(AND(AC8&lt;&gt;"",MONTH(AC8+1)=MONTH(AC8)),AC8+1,""))),"")</f>
        <v>43877</v>
      </c>
      <c r="X9" s="29"/>
      <c r="Y9" s="29"/>
      <c r="Z9" s="29"/>
      <c r="AA9" s="29"/>
      <c r="AB9" s="29"/>
      <c r="AC9" s="29"/>
      <c r="AD9" s="29"/>
      <c r="AE9" s="20"/>
      <c r="AF9" s="34">
        <f>IFERROR(IF(AND(AE9="",AF5=AF4,ISNUMBER(AL8)=FALSE,ISNUMBER(AF8)=FALSE,AF8&lt;&gt;""),DATE(JANVIER!$A$1,AF3,1),IF(AND(AE9&lt;&gt;"",MONTH(AE9+1)=MONTH(AE9)),AE9+1,IF(AND(AL8&lt;&gt;"",MONTH(AL8+1)=MONTH(AL8)),AL8+1,""))),"")</f>
        <v>43899</v>
      </c>
      <c r="AG9" s="35">
        <f>IFERROR(IF(AND(AF9="",AG5=AG4,ISNUMBER(AM8)=FALSE,ISNUMBER(AG8)=FALSE,AG8&lt;&gt;""),DATE(JANVIER!$A$1,AG3,1),IF(AND(AF9&lt;&gt;"",MONTH(AF9+1)=MONTH(AF9)),AF9+1,IF(AND(AM8&lt;&gt;"",MONTH(AM8+1)=MONTH(AM8)),AM8+1,""))),"")</f>
        <v>43900</v>
      </c>
      <c r="AH9" s="35">
        <f>IFERROR(IF(AND(AG9="",AH5=AH4,ISNUMBER(AN8)=FALSE,ISNUMBER(AH8)=FALSE,AH8&lt;&gt;""),DATE(JANVIER!$A$1,AH3,1),IF(AND(AG9&lt;&gt;"",MONTH(AG9+1)=MONTH(AG9)),AG9+1,IF(AND(AN8&lt;&gt;"",MONTH(AN8+1)=MONTH(AN8)),AN8+1,""))),"")</f>
        <v>43901</v>
      </c>
      <c r="AI9" s="35">
        <f>IFERROR(IF(AND(AH9="",AI5=AI4,ISNUMBER(AO8)=FALSE,ISNUMBER(AI8)=FALSE,AI8&lt;&gt;""),DATE(JANVIER!$A$1,AI3,1),IF(AND(AH9&lt;&gt;"",MONTH(AH9+1)=MONTH(AH9)),AH9+1,IF(AND(AO8&lt;&gt;"",MONTH(AO8+1)=MONTH(AO8)),AO8+1,""))),"")</f>
        <v>43902</v>
      </c>
      <c r="AJ9" s="35">
        <f>IFERROR(IF(AND(AI9="",AJ5=AJ4,ISNUMBER(AP8)=FALSE,ISNUMBER(AJ8)=FALSE,AJ8&lt;&gt;""),DATE(JANVIER!$A$1,AJ3,1),IF(AND(AI9&lt;&gt;"",MONTH(AI9+1)=MONTH(AI9)),AI9+1,IF(AND(AP8&lt;&gt;"",MONTH(AP8+1)=MONTH(AP8)),AP8+1,""))),"")</f>
        <v>43903</v>
      </c>
      <c r="AK9" s="43">
        <f>IFERROR(IF(AND(AJ9="",AK5=AK4,ISNUMBER(AQ8)=FALSE,ISNUMBER(AK8)=FALSE,AK8&lt;&gt;""),DATE(JANVIER!$A$1,AK3,1),IF(AND(AJ9&lt;&gt;"",MONTH(AJ9+1)=MONTH(AJ9)),AJ9+1,IF(AND(AQ8&lt;&gt;"",MONTH(AQ8+1)=MONTH(AQ8)),AQ8+1,""))),"")</f>
        <v>43904</v>
      </c>
      <c r="AL9" s="44">
        <f>IFERROR(IF(AND(AK9="",AL5=AL4,ISNUMBER(AR8)=FALSE,ISNUMBER(AL8)=FALSE,AL8&lt;&gt;""),DATE(JANVIER!$A$1,AL3,1),IF(AND(AK9&lt;&gt;"",MONTH(AK9+1)=MONTH(AK9)),AK9+1,IF(AND(AR8&lt;&gt;"",MONTH(AR8+1)=MONTH(AR8)),AR8+1,""))),"")</f>
        <v>43905</v>
      </c>
      <c r="AM9" s="29"/>
      <c r="AN9" s="29"/>
      <c r="AO9" s="29"/>
      <c r="AP9" s="29"/>
      <c r="AQ9" s="29"/>
      <c r="AR9" s="29"/>
      <c r="AS9" s="29"/>
      <c r="AT9" s="20"/>
      <c r="AU9" s="34">
        <f>IFERROR(IF(AND(AT9="",AU5=AU4,ISNUMBER(BA8)=FALSE,ISNUMBER(AU8)=FALSE,AU8&lt;&gt;""),DATE(JANVIER!$A$1,AU3,1),IF(AND(AT9&lt;&gt;"",MONTH(AT9+1)=MONTH(AT9)),AT9+1,IF(AND(BA8&lt;&gt;"",MONTH(BA8+1)=MONTH(BA8)),BA8+1,""))),"")</f>
        <v>43934</v>
      </c>
      <c r="AV9" s="35">
        <f>IFERROR(IF(AND(AU9="",AV5=AV4,ISNUMBER(BB8)=FALSE,ISNUMBER(AV8)=FALSE,AV8&lt;&gt;""),DATE(JANVIER!$A$1,AV3,1),IF(AND(AU9&lt;&gt;"",MONTH(AU9+1)=MONTH(AU9)),AU9+1,IF(AND(BB8&lt;&gt;"",MONTH(BB8+1)=MONTH(BB8)),BB8+1,""))),"")</f>
        <v>43935</v>
      </c>
      <c r="AW9" s="35">
        <f>IFERROR(IF(AND(AV9="",AW5=AW4,ISNUMBER(BC8)=FALSE,ISNUMBER(AW8)=FALSE,AW8&lt;&gt;""),DATE(JANVIER!$A$1,AW3,1),IF(AND(AV9&lt;&gt;"",MONTH(AV9+1)=MONTH(AV9)),AV9+1,IF(AND(BC8&lt;&gt;"",MONTH(BC8+1)=MONTH(BC8)),BC8+1,""))),"")</f>
        <v>43936</v>
      </c>
      <c r="AX9" s="35">
        <f>IFERROR(IF(AND(AW9="",AX5=AX4,ISNUMBER(BD8)=FALSE,ISNUMBER(AX8)=FALSE,AX8&lt;&gt;""),DATE(JANVIER!$A$1,AX3,1),IF(AND(AW9&lt;&gt;"",MONTH(AW9+1)=MONTH(AW9)),AW9+1,IF(AND(BD8&lt;&gt;"",MONTH(BD8+1)=MONTH(BD8)),BD8+1,""))),"")</f>
        <v>43937</v>
      </c>
      <c r="AY9" s="35">
        <f>IFERROR(IF(AND(AX9="",AY5=AY4,ISNUMBER(BE8)=FALSE,ISNUMBER(AY8)=FALSE,AY8&lt;&gt;""),DATE(JANVIER!$A$1,AY3,1),IF(AND(AX9&lt;&gt;"",MONTH(AX9+1)=MONTH(AX9)),AX9+1,IF(AND(BE8&lt;&gt;"",MONTH(BE8+1)=MONTH(BE8)),BE8+1,""))),"")</f>
        <v>43938</v>
      </c>
      <c r="AZ9" s="43">
        <f>IFERROR(IF(AND(AY9="",AZ5=AZ4,ISNUMBER(BF8)=FALSE,ISNUMBER(AZ8)=FALSE,AZ8&lt;&gt;""),DATE(JANVIER!$A$1,AZ3,1),IF(AND(AY9&lt;&gt;"",MONTH(AY9+1)=MONTH(AY9)),AY9+1,IF(AND(BF8&lt;&gt;"",MONTH(BF8+1)=MONTH(BF8)),BF8+1,""))),"")</f>
        <v>43939</v>
      </c>
      <c r="BA9" s="44">
        <f>IFERROR(IF(AND(AZ9="",BA5=BA4,ISNUMBER(BG8)=FALSE,ISNUMBER(BA8)=FALSE,BA8&lt;&gt;""),DATE(JANVIER!$A$1,BA3,1),IF(AND(AZ9&lt;&gt;"",MONTH(AZ9+1)=MONTH(AZ9)),AZ9+1,IF(AND(BG8&lt;&gt;"",MONTH(BG8+1)=MONTH(BG8)),BG8+1,""))),"")</f>
        <v>43940</v>
      </c>
    </row>
    <row r="10" spans="1:53" ht="15.95" customHeight="1" x14ac:dyDescent="0.25">
      <c r="A10" s="22"/>
      <c r="B10" s="34">
        <f>IFERROR(IF(AND(A10="",B6=B5,ISNUMBER(H9)=FALSE,ISNUMBER(B9)=FALSE,B9&lt;&gt;""),DATE(JANVIER!$A$1,B4,1),IF(AND(A10&lt;&gt;"",MONTH(A10+1)=MONTH(A10)),A10+1,IF(AND(H9&lt;&gt;"",MONTH(H9+1)=MONTH(H9)),H9+1,""))),"")</f>
        <v>43850</v>
      </c>
      <c r="C10" s="35">
        <f>IFERROR(IF(AND(B10="",C6=C5,ISNUMBER(I9)=FALSE,ISNUMBER(C9)=FALSE,C9&lt;&gt;""),DATE(JANVIER!$A$1,C4,1),IF(AND(B10&lt;&gt;"",MONTH(B10+1)=MONTH(B10)),B10+1,IF(AND(I9&lt;&gt;"",MONTH(I9+1)=MONTH(I9)),I9+1,""))),"")</f>
        <v>43851</v>
      </c>
      <c r="D10" s="35">
        <f>IFERROR(IF(AND(C10="",D6=D5,ISNUMBER(J9)=FALSE,ISNUMBER(D9)=FALSE,D9&lt;&gt;""),DATE(JANVIER!$A$1,D4,1),IF(AND(C10&lt;&gt;"",MONTH(C10+1)=MONTH(C10)),C10+1,IF(AND(J9&lt;&gt;"",MONTH(J9+1)=MONTH(J9)),J9+1,""))),"")</f>
        <v>43852</v>
      </c>
      <c r="E10" s="35">
        <f>IFERROR(IF(AND(D10="",E6=E5,ISNUMBER(K9)=FALSE,ISNUMBER(E9)=FALSE,E9&lt;&gt;""),DATE(JANVIER!$A$1,E4,1),IF(AND(D10&lt;&gt;"",MONTH(D10+1)=MONTH(D10)),D10+1,IF(AND(K9&lt;&gt;"",MONTH(K9+1)=MONTH(K9)),K9+1,""))),"")</f>
        <v>43853</v>
      </c>
      <c r="F10" s="35">
        <f>IFERROR(IF(AND(E10="",F6=F5,ISNUMBER(L9)=FALSE,ISNUMBER(F9)=FALSE,F9&lt;&gt;""),DATE(JANVIER!$A$1,F4,1),IF(AND(E10&lt;&gt;"",MONTH(E10+1)=MONTH(E10)),E10+1,IF(AND(L9&lt;&gt;"",MONTH(L9+1)=MONTH(L9)),L9+1,""))),"")</f>
        <v>43854</v>
      </c>
      <c r="G10" s="43">
        <f>IFERROR(IF(AND(F10="",G6=G5,ISNUMBER(M9)=FALSE,ISNUMBER(G9)=FALSE,G9&lt;&gt;""),DATE(JANVIER!$A$1,G4,1),IF(AND(F10&lt;&gt;"",MONTH(F10+1)=MONTH(F10)),F10+1,IF(AND(M9&lt;&gt;"",MONTH(M9+1)=MONTH(M9)),M9+1,""))),"")</f>
        <v>43855</v>
      </c>
      <c r="H10" s="44">
        <f>IFERROR(IF(AND(G10="",H6=H5,ISNUMBER(N9)=FALSE,ISNUMBER(H9)=FALSE,H9&lt;&gt;""),DATE(JANVIER!$A$1,H4,1),IF(AND(G10&lt;&gt;"",MONTH(G10+1)=MONTH(G10)),G10+1,IF(AND(N9&lt;&gt;"",MONTH(N9+1)=MONTH(N9)),N9+1,""))),"")</f>
        <v>43856</v>
      </c>
      <c r="I10" s="37"/>
      <c r="J10" s="37"/>
      <c r="K10" s="37"/>
      <c r="L10" s="37"/>
      <c r="M10" s="37"/>
      <c r="N10" s="37"/>
      <c r="O10" s="37"/>
      <c r="P10" s="20"/>
      <c r="Q10" s="34">
        <f>IFERROR(IF(AND(P10="",Q6=Q5,ISNUMBER(W9)=FALSE,ISNUMBER(Q9)=FALSE,Q9&lt;&gt;""),DATE(JANVIER!$A$1,Q4,1),IF(AND(P10&lt;&gt;"",MONTH(P10+1)=MONTH(P10)),P10+1,IF(AND(W9&lt;&gt;"",MONTH(W9+1)=MONTH(W9)),W9+1,""))),"")</f>
        <v>43878</v>
      </c>
      <c r="R10" s="35">
        <f>IFERROR(IF(AND(Q10="",R6=R5,ISNUMBER(X9)=FALSE,ISNUMBER(R9)=FALSE,R9&lt;&gt;""),DATE(JANVIER!$A$1,R4,1),IF(AND(Q10&lt;&gt;"",MONTH(Q10+1)=MONTH(Q10)),Q10+1,IF(AND(X9&lt;&gt;"",MONTH(X9+1)=MONTH(X9)),X9+1,""))),"")</f>
        <v>43879</v>
      </c>
      <c r="S10" s="35">
        <f>IFERROR(IF(AND(R10="",S6=S5,ISNUMBER(Y9)=FALSE,ISNUMBER(S9)=FALSE,S9&lt;&gt;""),DATE(JANVIER!$A$1,S4,1),IF(AND(R10&lt;&gt;"",MONTH(R10+1)=MONTH(R10)),R10+1,IF(AND(Y9&lt;&gt;"",MONTH(Y9+1)=MONTH(Y9)),Y9+1,""))),"")</f>
        <v>43880</v>
      </c>
      <c r="T10" s="35">
        <f>IFERROR(IF(AND(S10="",T6=T5,ISNUMBER(Z9)=FALSE,ISNUMBER(T9)=FALSE,T9&lt;&gt;""),DATE(JANVIER!$A$1,T4,1),IF(AND(S10&lt;&gt;"",MONTH(S10+1)=MONTH(S10)),S10+1,IF(AND(Z9&lt;&gt;"",MONTH(Z9+1)=MONTH(Z9)),Z9+1,""))),"")</f>
        <v>43881</v>
      </c>
      <c r="U10" s="35">
        <f>IFERROR(IF(AND(T10="",U6=U5,ISNUMBER(AA9)=FALSE,ISNUMBER(U9)=FALSE,U9&lt;&gt;""),DATE(JANVIER!$A$1,U4,1),IF(AND(T10&lt;&gt;"",MONTH(T10+1)=MONTH(T10)),T10+1,IF(AND(AA9&lt;&gt;"",MONTH(AA9+1)=MONTH(AA9)),AA9+1,""))),"")</f>
        <v>43882</v>
      </c>
      <c r="V10" s="43">
        <f>IFERROR(IF(AND(U10="",V6=V5,ISNUMBER(AB9)=FALSE,ISNUMBER(V9)=FALSE,V9&lt;&gt;""),DATE(JANVIER!$A$1,V4,1),IF(AND(U10&lt;&gt;"",MONTH(U10+1)=MONTH(U10)),U10+1,IF(AND(AB9&lt;&gt;"",MONTH(AB9+1)=MONTH(AB9)),AB9+1,""))),"")</f>
        <v>43883</v>
      </c>
      <c r="W10" s="44">
        <f>IFERROR(IF(AND(V10="",W6=W5,ISNUMBER(AC9)=FALSE,ISNUMBER(W9)=FALSE,W9&lt;&gt;""),DATE(JANVIER!$A$1,W4,1),IF(AND(V10&lt;&gt;"",MONTH(V10+1)=MONTH(V10)),V10+1,IF(AND(AC9&lt;&gt;"",MONTH(AC9+1)=MONTH(AC9)),AC9+1,""))),"")</f>
        <v>43884</v>
      </c>
      <c r="X10" s="29"/>
      <c r="Y10" s="29"/>
      <c r="Z10" s="29"/>
      <c r="AA10" s="29"/>
      <c r="AB10" s="29"/>
      <c r="AC10" s="29"/>
      <c r="AD10" s="29"/>
      <c r="AE10" s="20"/>
      <c r="AF10" s="34">
        <f>IFERROR(IF(AND(AE10="",AF6=AF5,ISNUMBER(AL9)=FALSE,ISNUMBER(AF9)=FALSE,AF9&lt;&gt;""),DATE(JANVIER!$A$1,AF4,1),IF(AND(AE10&lt;&gt;"",MONTH(AE10+1)=MONTH(AE10)),AE10+1,IF(AND(AL9&lt;&gt;"",MONTH(AL9+1)=MONTH(AL9)),AL9+1,""))),"")</f>
        <v>43906</v>
      </c>
      <c r="AG10" s="35">
        <f>IFERROR(IF(AND(AF10="",AG6=AG5,ISNUMBER(AM9)=FALSE,ISNUMBER(AG9)=FALSE,AG9&lt;&gt;""),DATE(JANVIER!$A$1,AG4,1),IF(AND(AF10&lt;&gt;"",MONTH(AF10+1)=MONTH(AF10)),AF10+1,IF(AND(AM9&lt;&gt;"",MONTH(AM9+1)=MONTH(AM9)),AM9+1,""))),"")</f>
        <v>43907</v>
      </c>
      <c r="AH10" s="35">
        <f>IFERROR(IF(AND(AG10="",AH6=AH5,ISNUMBER(AN9)=FALSE,ISNUMBER(AH9)=FALSE,AH9&lt;&gt;""),DATE(JANVIER!$A$1,AH4,1),IF(AND(AG10&lt;&gt;"",MONTH(AG10+1)=MONTH(AG10)),AG10+1,IF(AND(AN9&lt;&gt;"",MONTH(AN9+1)=MONTH(AN9)),AN9+1,""))),"")</f>
        <v>43908</v>
      </c>
      <c r="AI10" s="35">
        <f>IFERROR(IF(AND(AH10="",AI6=AI5,ISNUMBER(AO9)=FALSE,ISNUMBER(AI9)=FALSE,AI9&lt;&gt;""),DATE(JANVIER!$A$1,AI4,1),IF(AND(AH10&lt;&gt;"",MONTH(AH10+1)=MONTH(AH10)),AH10+1,IF(AND(AO9&lt;&gt;"",MONTH(AO9+1)=MONTH(AO9)),AO9+1,""))),"")</f>
        <v>43909</v>
      </c>
      <c r="AJ10" s="35">
        <f>IFERROR(IF(AND(AI10="",AJ6=AJ5,ISNUMBER(AP9)=FALSE,ISNUMBER(AJ9)=FALSE,AJ9&lt;&gt;""),DATE(JANVIER!$A$1,AJ4,1),IF(AND(AI10&lt;&gt;"",MONTH(AI10+1)=MONTH(AI10)),AI10+1,IF(AND(AP9&lt;&gt;"",MONTH(AP9+1)=MONTH(AP9)),AP9+1,""))),"")</f>
        <v>43910</v>
      </c>
      <c r="AK10" s="43">
        <f>IFERROR(IF(AND(AJ10="",AK6=AK5,ISNUMBER(AQ9)=FALSE,ISNUMBER(AK9)=FALSE,AK9&lt;&gt;""),DATE(JANVIER!$A$1,AK4,1),IF(AND(AJ10&lt;&gt;"",MONTH(AJ10+1)=MONTH(AJ10)),AJ10+1,IF(AND(AQ9&lt;&gt;"",MONTH(AQ9+1)=MONTH(AQ9)),AQ9+1,""))),"")</f>
        <v>43911</v>
      </c>
      <c r="AL10" s="44">
        <f>IFERROR(IF(AND(AK10="",AL6=AL5,ISNUMBER(AR9)=FALSE,ISNUMBER(AL9)=FALSE,AL9&lt;&gt;""),DATE(JANVIER!$A$1,AL4,1),IF(AND(AK10&lt;&gt;"",MONTH(AK10+1)=MONTH(AK10)),AK10+1,IF(AND(AR9&lt;&gt;"",MONTH(AR9+1)=MONTH(AR9)),AR9+1,""))),"")</f>
        <v>43912</v>
      </c>
      <c r="AM10" s="29"/>
      <c r="AN10" s="29"/>
      <c r="AO10" s="29"/>
      <c r="AP10" s="29"/>
      <c r="AQ10" s="29"/>
      <c r="AR10" s="29"/>
      <c r="AS10" s="29"/>
      <c r="AT10" s="20"/>
      <c r="AU10" s="34">
        <f>IFERROR(IF(AND(AT10="",AU6=AU5,ISNUMBER(BA9)=FALSE,ISNUMBER(AU9)=FALSE,AU9&lt;&gt;""),DATE(JANVIER!$A$1,AU4,1),IF(AND(AT10&lt;&gt;"",MONTH(AT10+1)=MONTH(AT10)),AT10+1,IF(AND(BA9&lt;&gt;"",MONTH(BA9+1)=MONTH(BA9)),BA9+1,""))),"")</f>
        <v>43941</v>
      </c>
      <c r="AV10" s="35">
        <f>IFERROR(IF(AND(AU10="",AV6=AV5,ISNUMBER(BB9)=FALSE,ISNUMBER(AV9)=FALSE,AV9&lt;&gt;""),DATE(JANVIER!$A$1,AV4,1),IF(AND(AU10&lt;&gt;"",MONTH(AU10+1)=MONTH(AU10)),AU10+1,IF(AND(BB9&lt;&gt;"",MONTH(BB9+1)=MONTH(BB9)),BB9+1,""))),"")</f>
        <v>43942</v>
      </c>
      <c r="AW10" s="35">
        <f>IFERROR(IF(AND(AV10="",AW6=AW5,ISNUMBER(BC9)=FALSE,ISNUMBER(AW9)=FALSE,AW9&lt;&gt;""),DATE(JANVIER!$A$1,AW4,1),IF(AND(AV10&lt;&gt;"",MONTH(AV10+1)=MONTH(AV10)),AV10+1,IF(AND(BC9&lt;&gt;"",MONTH(BC9+1)=MONTH(BC9)),BC9+1,""))),"")</f>
        <v>43943</v>
      </c>
      <c r="AX10" s="35">
        <f>IFERROR(IF(AND(AW10="",AX6=AX5,ISNUMBER(BD9)=FALSE,ISNUMBER(AX9)=FALSE,AX9&lt;&gt;""),DATE(JANVIER!$A$1,AX4,1),IF(AND(AW10&lt;&gt;"",MONTH(AW10+1)=MONTH(AW10)),AW10+1,IF(AND(BD9&lt;&gt;"",MONTH(BD9+1)=MONTH(BD9)),BD9+1,""))),"")</f>
        <v>43944</v>
      </c>
      <c r="AY10" s="35">
        <f>IFERROR(IF(AND(AX10="",AY6=AY5,ISNUMBER(BE9)=FALSE,ISNUMBER(AY9)=FALSE,AY9&lt;&gt;""),DATE(JANVIER!$A$1,AY4,1),IF(AND(AX10&lt;&gt;"",MONTH(AX10+1)=MONTH(AX10)),AX10+1,IF(AND(BE9&lt;&gt;"",MONTH(BE9+1)=MONTH(BE9)),BE9+1,""))),"")</f>
        <v>43945</v>
      </c>
      <c r="AZ10" s="43">
        <f>IFERROR(IF(AND(AY10="",AZ6=AZ5,ISNUMBER(BF9)=FALSE,ISNUMBER(AZ9)=FALSE,AZ9&lt;&gt;""),DATE(JANVIER!$A$1,AZ4,1),IF(AND(AY10&lt;&gt;"",MONTH(AY10+1)=MONTH(AY10)),AY10+1,IF(AND(BF9&lt;&gt;"",MONTH(BF9+1)=MONTH(BF9)),BF9+1,""))),"")</f>
        <v>43946</v>
      </c>
      <c r="BA10" s="44">
        <f>IFERROR(IF(AND(AZ10="",BA6=BA5,ISNUMBER(BG9)=FALSE,ISNUMBER(BA9)=FALSE,BA9&lt;&gt;""),DATE(JANVIER!$A$1,BA4,1),IF(AND(AZ10&lt;&gt;"",MONTH(AZ10+1)=MONTH(AZ10)),AZ10+1,IF(AND(BG9&lt;&gt;"",MONTH(BG9+1)=MONTH(BG9)),BG9+1,""))),"")</f>
        <v>43947</v>
      </c>
    </row>
    <row r="11" spans="1:53" ht="15.95" customHeight="1" x14ac:dyDescent="0.25">
      <c r="A11" s="22"/>
      <c r="B11" s="34">
        <f>IFERROR(IF(AND(A11="",B7=B6,ISNUMBER(H10)=FALSE,ISNUMBER(B10)=FALSE,B10&lt;&gt;""),DATE(JANVIER!$A$1,B5,1),IF(AND(A11&lt;&gt;"",MONTH(A11+1)=MONTH(A11)),A11+1,IF(AND(H10&lt;&gt;"",MONTH(H10+1)=MONTH(H10)),H10+1,""))),"")</f>
        <v>43857</v>
      </c>
      <c r="C11" s="35">
        <f>IFERROR(IF(AND(B11="",C7=C6,ISNUMBER(I10)=FALSE,ISNUMBER(C10)=FALSE,C10&lt;&gt;""),DATE(JANVIER!$A$1,C5,1),IF(AND(B11&lt;&gt;"",MONTH(B11+1)=MONTH(B11)),B11+1,IF(AND(I10&lt;&gt;"",MONTH(I10+1)=MONTH(I10)),I10+1,""))),"")</f>
        <v>43858</v>
      </c>
      <c r="D11" s="35">
        <f>IFERROR(IF(AND(C11="",D7=D6,ISNUMBER(J10)=FALSE,ISNUMBER(D10)=FALSE,D10&lt;&gt;""),DATE(JANVIER!$A$1,D5,1),IF(AND(C11&lt;&gt;"",MONTH(C11+1)=MONTH(C11)),C11+1,IF(AND(J10&lt;&gt;"",MONTH(J10+1)=MONTH(J10)),J10+1,""))),"")</f>
        <v>43859</v>
      </c>
      <c r="E11" s="35">
        <f>IFERROR(IF(AND(D11="",E7=E6,ISNUMBER(K10)=FALSE,ISNUMBER(E10)=FALSE,E10&lt;&gt;""),DATE(JANVIER!$A$1,E5,1),IF(AND(D11&lt;&gt;"",MONTH(D11+1)=MONTH(D11)),D11+1,IF(AND(K10&lt;&gt;"",MONTH(K10+1)=MONTH(K10)),K10+1,""))),"")</f>
        <v>43860</v>
      </c>
      <c r="F11" s="35">
        <f>IFERROR(IF(AND(E11="",F7=F6,ISNUMBER(L10)=FALSE,ISNUMBER(F10)=FALSE,F10&lt;&gt;""),DATE(JANVIER!$A$1,F5,1),IF(AND(E11&lt;&gt;"",MONTH(E11+1)=MONTH(E11)),E11+1,IF(AND(L10&lt;&gt;"",MONTH(L10+1)=MONTH(L10)),L10+1,""))),"")</f>
        <v>43861</v>
      </c>
      <c r="G11" s="43" t="str">
        <f>IFERROR(IF(AND(F11="",G7=G6,ISNUMBER(M10)=FALSE,ISNUMBER(G10)=FALSE,G10&lt;&gt;""),DATE(JANVIER!$A$1,G5,1),IF(AND(F11&lt;&gt;"",MONTH(F11+1)=MONTH(F11)),F11+1,IF(AND(M10&lt;&gt;"",MONTH(M10+1)=MONTH(M10)),M10+1,""))),"")</f>
        <v/>
      </c>
      <c r="H11" s="44" t="str">
        <f>IFERROR(IF(AND(G11="",H7=H6,ISNUMBER(N10)=FALSE,ISNUMBER(H10)=FALSE,H10&lt;&gt;""),DATE(JANVIER!$A$1,H5,1),IF(AND(G11&lt;&gt;"",MONTH(G11+1)=MONTH(G11)),G11+1,IF(AND(N10&lt;&gt;"",MONTH(N10+1)=MONTH(N10)),N10+1,""))),"")</f>
        <v/>
      </c>
      <c r="I11" s="37"/>
      <c r="J11" s="37"/>
      <c r="K11" s="37"/>
      <c r="L11" s="37"/>
      <c r="M11" s="37"/>
      <c r="N11" s="37"/>
      <c r="O11" s="37"/>
      <c r="P11" s="20"/>
      <c r="Q11" s="34">
        <f>IFERROR(IF(AND(P11="",Q7=Q6,ISNUMBER(W10)=FALSE,ISNUMBER(Q10)=FALSE,Q10&lt;&gt;""),DATE(JANVIER!$A$1,Q5,1),IF(AND(P11&lt;&gt;"",MONTH(P11+1)=MONTH(P11)),P11+1,IF(AND(W10&lt;&gt;"",MONTH(W10+1)=MONTH(W10)),W10+1,""))),"")</f>
        <v>43885</v>
      </c>
      <c r="R11" s="35">
        <f>IFERROR(IF(AND(Q11="",R7=R6,ISNUMBER(X10)=FALSE,ISNUMBER(R10)=FALSE,R10&lt;&gt;""),DATE(JANVIER!$A$1,R5,1),IF(AND(Q11&lt;&gt;"",MONTH(Q11+1)=MONTH(Q11)),Q11+1,IF(AND(X10&lt;&gt;"",MONTH(X10+1)=MONTH(X10)),X10+1,""))),"")</f>
        <v>43886</v>
      </c>
      <c r="S11" s="35">
        <f>IFERROR(IF(AND(R11="",S7=S6,ISNUMBER(Y10)=FALSE,ISNUMBER(S10)=FALSE,S10&lt;&gt;""),DATE(JANVIER!$A$1,S5,1),IF(AND(R11&lt;&gt;"",MONTH(R11+1)=MONTH(R11)),R11+1,IF(AND(Y10&lt;&gt;"",MONTH(Y10+1)=MONTH(Y10)),Y10+1,""))),"")</f>
        <v>43887</v>
      </c>
      <c r="T11" s="35">
        <f>IFERROR(IF(AND(S11="",T7=T6,ISNUMBER(Z10)=FALSE,ISNUMBER(T10)=FALSE,T10&lt;&gt;""),DATE(JANVIER!$A$1,T5,1),IF(AND(S11&lt;&gt;"",MONTH(S11+1)=MONTH(S11)),S11+1,IF(AND(Z10&lt;&gt;"",MONTH(Z10+1)=MONTH(Z10)),Z10+1,""))),"")</f>
        <v>43888</v>
      </c>
      <c r="U11" s="35">
        <f>IFERROR(IF(AND(T11="",U7=U6,ISNUMBER(AA10)=FALSE,ISNUMBER(U10)=FALSE,U10&lt;&gt;""),DATE(JANVIER!$A$1,U5,1),IF(AND(T11&lt;&gt;"",MONTH(T11+1)=MONTH(T11)),T11+1,IF(AND(AA10&lt;&gt;"",MONTH(AA10+1)=MONTH(AA10)),AA10+1,""))),"")</f>
        <v>43889</v>
      </c>
      <c r="V11" s="43">
        <f>IFERROR(IF(AND(U11="",V7=V6,ISNUMBER(AB10)=FALSE,ISNUMBER(V10)=FALSE,V10&lt;&gt;""),DATE(JANVIER!$A$1,V5,1),IF(AND(U11&lt;&gt;"",MONTH(U11+1)=MONTH(U11)),U11+1,IF(AND(AB10&lt;&gt;"",MONTH(AB10+1)=MONTH(AB10)),AB10+1,""))),"")</f>
        <v>43890</v>
      </c>
      <c r="W11" s="44" t="str">
        <f>IFERROR(IF(AND(V11="",W7=W6,ISNUMBER(AC10)=FALSE,ISNUMBER(W10)=FALSE,W10&lt;&gt;""),DATE(JANVIER!$A$1,W5,1),IF(AND(V11&lt;&gt;"",MONTH(V11+1)=MONTH(V11)),V11+1,IF(AND(AC10&lt;&gt;"",MONTH(AC10+1)=MONTH(AC10)),AC10+1,""))),"")</f>
        <v/>
      </c>
      <c r="X11" s="29"/>
      <c r="Y11" s="29"/>
      <c r="Z11" s="29"/>
      <c r="AA11" s="29"/>
      <c r="AB11" s="29"/>
      <c r="AC11" s="29"/>
      <c r="AD11" s="29"/>
      <c r="AE11" s="20"/>
      <c r="AF11" s="34">
        <f>IFERROR(IF(AND(AE11="",AF7=AF6,ISNUMBER(AL10)=FALSE,ISNUMBER(AF10)=FALSE,AF10&lt;&gt;""),DATE(JANVIER!$A$1,AF5,1),IF(AND(AE11&lt;&gt;"",MONTH(AE11+1)=MONTH(AE11)),AE11+1,IF(AND(AL10&lt;&gt;"",MONTH(AL10+1)=MONTH(AL10)),AL10+1,""))),"")</f>
        <v>43913</v>
      </c>
      <c r="AG11" s="35">
        <f>IFERROR(IF(AND(AF11="",AG7=AG6,ISNUMBER(AM10)=FALSE,ISNUMBER(AG10)=FALSE,AG10&lt;&gt;""),DATE(JANVIER!$A$1,AG5,1),IF(AND(AF11&lt;&gt;"",MONTH(AF11+1)=MONTH(AF11)),AF11+1,IF(AND(AM10&lt;&gt;"",MONTH(AM10+1)=MONTH(AM10)),AM10+1,""))),"")</f>
        <v>43914</v>
      </c>
      <c r="AH11" s="35">
        <f>IFERROR(IF(AND(AG11="",AH7=AH6,ISNUMBER(AN10)=FALSE,ISNUMBER(AH10)=FALSE,AH10&lt;&gt;""),DATE(JANVIER!$A$1,AH5,1),IF(AND(AG11&lt;&gt;"",MONTH(AG11+1)=MONTH(AG11)),AG11+1,IF(AND(AN10&lt;&gt;"",MONTH(AN10+1)=MONTH(AN10)),AN10+1,""))),"")</f>
        <v>43915</v>
      </c>
      <c r="AI11" s="35">
        <f>IFERROR(IF(AND(AH11="",AI7=AI6,ISNUMBER(AO10)=FALSE,ISNUMBER(AI10)=FALSE,AI10&lt;&gt;""),DATE(JANVIER!$A$1,AI5,1),IF(AND(AH11&lt;&gt;"",MONTH(AH11+1)=MONTH(AH11)),AH11+1,IF(AND(AO10&lt;&gt;"",MONTH(AO10+1)=MONTH(AO10)),AO10+1,""))),"")</f>
        <v>43916</v>
      </c>
      <c r="AJ11" s="35">
        <f>IFERROR(IF(AND(AI11="",AJ7=AJ6,ISNUMBER(AP10)=FALSE,ISNUMBER(AJ10)=FALSE,AJ10&lt;&gt;""),DATE(JANVIER!$A$1,AJ5,1),IF(AND(AI11&lt;&gt;"",MONTH(AI11+1)=MONTH(AI11)),AI11+1,IF(AND(AP10&lt;&gt;"",MONTH(AP10+1)=MONTH(AP10)),AP10+1,""))),"")</f>
        <v>43917</v>
      </c>
      <c r="AK11" s="43">
        <f>IFERROR(IF(AND(AJ11="",AK7=AK6,ISNUMBER(AQ10)=FALSE,ISNUMBER(AK10)=FALSE,AK10&lt;&gt;""),DATE(JANVIER!$A$1,AK5,1),IF(AND(AJ11&lt;&gt;"",MONTH(AJ11+1)=MONTH(AJ11)),AJ11+1,IF(AND(AQ10&lt;&gt;"",MONTH(AQ10+1)=MONTH(AQ10)),AQ10+1,""))),"")</f>
        <v>43918</v>
      </c>
      <c r="AL11" s="44">
        <f>IFERROR(IF(AND(AK11="",AL7=AL6,ISNUMBER(AR10)=FALSE,ISNUMBER(AL10)=FALSE,AL10&lt;&gt;""),DATE(JANVIER!$A$1,AL5,1),IF(AND(AK11&lt;&gt;"",MONTH(AK11+1)=MONTH(AK11)),AK11+1,IF(AND(AR10&lt;&gt;"",MONTH(AR10+1)=MONTH(AR10)),AR10+1,""))),"")</f>
        <v>43919</v>
      </c>
      <c r="AM11" s="29"/>
      <c r="AN11" s="29"/>
      <c r="AO11" s="29"/>
      <c r="AP11" s="29"/>
      <c r="AQ11" s="29"/>
      <c r="AR11" s="29"/>
      <c r="AS11" s="29"/>
      <c r="AT11" s="20"/>
      <c r="AU11" s="34">
        <f>IFERROR(IF(AND(AT11="",AU7=AU6,ISNUMBER(BA10)=FALSE,ISNUMBER(AU10)=FALSE,AU10&lt;&gt;""),DATE(JANVIER!$A$1,AU5,1),IF(AND(AT11&lt;&gt;"",MONTH(AT11+1)=MONTH(AT11)),AT11+1,IF(AND(BA10&lt;&gt;"",MONTH(BA10+1)=MONTH(BA10)),BA10+1,""))),"")</f>
        <v>43948</v>
      </c>
      <c r="AV11" s="35">
        <f>IFERROR(IF(AND(AU11="",AV7=AV6,ISNUMBER(BB10)=FALSE,ISNUMBER(AV10)=FALSE,AV10&lt;&gt;""),DATE(JANVIER!$A$1,AV5,1),IF(AND(AU11&lt;&gt;"",MONTH(AU11+1)=MONTH(AU11)),AU11+1,IF(AND(BB10&lt;&gt;"",MONTH(BB10+1)=MONTH(BB10)),BB10+1,""))),"")</f>
        <v>43949</v>
      </c>
      <c r="AW11" s="35">
        <f>IFERROR(IF(AND(AV11="",AW7=AW6,ISNUMBER(BC10)=FALSE,ISNUMBER(AW10)=FALSE,AW10&lt;&gt;""),DATE(JANVIER!$A$1,AW5,1),IF(AND(AV11&lt;&gt;"",MONTH(AV11+1)=MONTH(AV11)),AV11+1,IF(AND(BC10&lt;&gt;"",MONTH(BC10+1)=MONTH(BC10)),BC10+1,""))),"")</f>
        <v>43950</v>
      </c>
      <c r="AX11" s="35">
        <f>IFERROR(IF(AND(AW11="",AX7=AX6,ISNUMBER(BD10)=FALSE,ISNUMBER(AX10)=FALSE,AX10&lt;&gt;""),DATE(JANVIER!$A$1,AX5,1),IF(AND(AW11&lt;&gt;"",MONTH(AW11+1)=MONTH(AW11)),AW11+1,IF(AND(BD10&lt;&gt;"",MONTH(BD10+1)=MONTH(BD10)),BD10+1,""))),"")</f>
        <v>43951</v>
      </c>
      <c r="AY11" s="35" t="str">
        <f>IFERROR(IF(AND(AX11="",AY7=AY6,ISNUMBER(BE10)=FALSE,ISNUMBER(AY10)=FALSE,AY10&lt;&gt;""),DATE(JANVIER!$A$1,AY5,1),IF(AND(AX11&lt;&gt;"",MONTH(AX11+1)=MONTH(AX11)),AX11+1,IF(AND(BE10&lt;&gt;"",MONTH(BE10+1)=MONTH(BE10)),BE10+1,""))),"")</f>
        <v/>
      </c>
      <c r="AZ11" s="43" t="str">
        <f>IFERROR(IF(AND(AY11="",AZ7=AZ6,ISNUMBER(BF10)=FALSE,ISNUMBER(AZ10)=FALSE,AZ10&lt;&gt;""),DATE(JANVIER!$A$1,AZ5,1),IF(AND(AY11&lt;&gt;"",MONTH(AY11+1)=MONTH(AY11)),AY11+1,IF(AND(BF10&lt;&gt;"",MONTH(BF10+1)=MONTH(BF10)),BF10+1,""))),"")</f>
        <v/>
      </c>
      <c r="BA11" s="44" t="str">
        <f>IFERROR(IF(AND(AZ11="",BA7=BA6,ISNUMBER(BG10)=FALSE,ISNUMBER(BA10)=FALSE,BA10&lt;&gt;""),DATE(JANVIER!$A$1,BA5,1),IF(AND(AZ11&lt;&gt;"",MONTH(AZ11+1)=MONTH(AZ11)),AZ11+1,IF(AND(BG10&lt;&gt;"",MONTH(BG10+1)=MONTH(BG10)),BG10+1,""))),"")</f>
        <v/>
      </c>
    </row>
    <row r="12" spans="1:53" ht="15.95" customHeight="1" thickBot="1" x14ac:dyDescent="0.3">
      <c r="A12" s="22"/>
      <c r="B12" s="45" t="str">
        <f>IFERROR(IF(AND(A12="",B8=B7,ISNUMBER(H11)=FALSE,ISNUMBER(B11)=FALSE,B11&lt;&gt;""),DATE(JANVIER!$A$1,B6,1),IF(AND(A12&lt;&gt;"",MONTH(A12+1)=MONTH(A12)),A12+1,IF(AND(H11&lt;&gt;"",MONTH(H11+1)=MONTH(H11)),H11+1,""))),"")</f>
        <v/>
      </c>
      <c r="C12" s="46" t="str">
        <f>IFERROR(IF(AND(B12="",C8=C7,ISNUMBER(I11)=FALSE,ISNUMBER(C11)=FALSE,C11&lt;&gt;""),DATE(JANVIER!$A$1,C6,1),IF(AND(B12&lt;&gt;"",MONTH(B12+1)=MONTH(B12)),B12+1,IF(AND(I11&lt;&gt;"",MONTH(I11+1)=MONTH(I11)),I11+1,""))),"")</f>
        <v/>
      </c>
      <c r="D12" s="46" t="str">
        <f>IFERROR(IF(AND(C12="",D8=D7,ISNUMBER(J11)=FALSE,ISNUMBER(D11)=FALSE,D11&lt;&gt;""),DATE(JANVIER!$A$1,D6,1),IF(AND(C12&lt;&gt;"",MONTH(C12+1)=MONTH(C12)),C12+1,IF(AND(J11&lt;&gt;"",MONTH(J11+1)=MONTH(J11)),J11+1,""))),"")</f>
        <v/>
      </c>
      <c r="E12" s="46" t="str">
        <f>IFERROR(IF(AND(D12="",E8=E7,ISNUMBER(K11)=FALSE,ISNUMBER(E11)=FALSE,E11&lt;&gt;""),DATE(JANVIER!$A$1,E6,1),IF(AND(D12&lt;&gt;"",MONTH(D12+1)=MONTH(D12)),D12+1,IF(AND(K11&lt;&gt;"",MONTH(K11+1)=MONTH(K11)),K11+1,""))),"")</f>
        <v/>
      </c>
      <c r="F12" s="46" t="str">
        <f>IFERROR(IF(AND(E12="",F8=F7,ISNUMBER(L11)=FALSE,ISNUMBER(F11)=FALSE,F11&lt;&gt;""),DATE(JANVIER!$A$1,F6,1),IF(AND(E12&lt;&gt;"",MONTH(E12+1)=MONTH(E12)),E12+1,IF(AND(L11&lt;&gt;"",MONTH(L11+1)=MONTH(L11)),L11+1,""))),"")</f>
        <v/>
      </c>
      <c r="G12" s="47" t="str">
        <f>IFERROR(IF(AND(F12="",G8=G7,ISNUMBER(M11)=FALSE,ISNUMBER(G11)=FALSE,G11&lt;&gt;""),DATE(JANVIER!$A$1,G6,1),IF(AND(F12&lt;&gt;"",MONTH(F12+1)=MONTH(F12)),F12+1,IF(AND(M11&lt;&gt;"",MONTH(M11+1)=MONTH(M11)),M11+1,""))),"")</f>
        <v/>
      </c>
      <c r="H12" s="48" t="str">
        <f>IFERROR(IF(AND(G12="",H8=H7,ISNUMBER(N11)=FALSE,ISNUMBER(H11)=FALSE,H11&lt;&gt;""),DATE(JANVIER!$A$1,H6,1),IF(AND(G12&lt;&gt;"",MONTH(G12+1)=MONTH(G12)),G12+1,IF(AND(N11&lt;&gt;"",MONTH(N11+1)=MONTH(N11)),N11+1,""))),"")</f>
        <v/>
      </c>
      <c r="I12" s="37"/>
      <c r="J12" s="37"/>
      <c r="K12" s="37"/>
      <c r="L12" s="37"/>
      <c r="M12" s="37"/>
      <c r="N12" s="37"/>
      <c r="O12" s="37"/>
      <c r="P12" s="20"/>
      <c r="Q12" s="45" t="str">
        <f>IFERROR(IF(AND(P12="",Q8=Q7,ISNUMBER(W11)=FALSE,ISNUMBER(Q11)=FALSE,Q11&lt;&gt;""),DATE(JANVIER!$A$1,Q6,1),IF(AND(P12&lt;&gt;"",MONTH(P12+1)=MONTH(P12)),P12+1,IF(AND(W11&lt;&gt;"",MONTH(W11+1)=MONTH(W11)),W11+1,""))),"")</f>
        <v/>
      </c>
      <c r="R12" s="46" t="str">
        <f>IFERROR(IF(AND(Q12="",R8=R7,ISNUMBER(X11)=FALSE,ISNUMBER(R11)=FALSE,R11&lt;&gt;""),DATE(JANVIER!$A$1,R6,1),IF(AND(Q12&lt;&gt;"",MONTH(Q12+1)=MONTH(Q12)),Q12+1,IF(AND(X11&lt;&gt;"",MONTH(X11+1)=MONTH(X11)),X11+1,""))),"")</f>
        <v/>
      </c>
      <c r="S12" s="46" t="str">
        <f>IFERROR(IF(AND(R12="",S8=S7,ISNUMBER(Y11)=FALSE,ISNUMBER(S11)=FALSE,S11&lt;&gt;""),DATE(JANVIER!$A$1,S6,1),IF(AND(R12&lt;&gt;"",MONTH(R12+1)=MONTH(R12)),R12+1,IF(AND(Y11&lt;&gt;"",MONTH(Y11+1)=MONTH(Y11)),Y11+1,""))),"")</f>
        <v/>
      </c>
      <c r="T12" s="46" t="str">
        <f>IFERROR(IF(AND(S12="",T8=T7,ISNUMBER(Z11)=FALSE,ISNUMBER(T11)=FALSE,T11&lt;&gt;""),DATE(JANVIER!$A$1,T6,1),IF(AND(S12&lt;&gt;"",MONTH(S12+1)=MONTH(S12)),S12+1,IF(AND(Z11&lt;&gt;"",MONTH(Z11+1)=MONTH(Z11)),Z11+1,""))),"")</f>
        <v/>
      </c>
      <c r="U12" s="46" t="str">
        <f>IFERROR(IF(AND(T12="",U8=U7,ISNUMBER(AA11)=FALSE,ISNUMBER(U11)=FALSE,U11&lt;&gt;""),DATE(JANVIER!$A$1,U6,1),IF(AND(T12&lt;&gt;"",MONTH(T12+1)=MONTH(T12)),T12+1,IF(AND(AA11&lt;&gt;"",MONTH(AA11+1)=MONTH(AA11)),AA11+1,""))),"")</f>
        <v/>
      </c>
      <c r="V12" s="47" t="str">
        <f>IFERROR(IF(AND(U12="",V8=V7,ISNUMBER(AB11)=FALSE,ISNUMBER(V11)=FALSE,V11&lt;&gt;""),DATE(JANVIER!$A$1,V6,1),IF(AND(U12&lt;&gt;"",MONTH(U12+1)=MONTH(U12)),U12+1,IF(AND(AB11&lt;&gt;"",MONTH(AB11+1)=MONTH(AB11)),AB11+1,""))),"")</f>
        <v/>
      </c>
      <c r="W12" s="48" t="str">
        <f>IFERROR(IF(AND(V12="",W8=W7,ISNUMBER(AC11)=FALSE,ISNUMBER(W11)=FALSE,W11&lt;&gt;""),DATE(JANVIER!$A$1,W6,1),IF(AND(V12&lt;&gt;"",MONTH(V12+1)=MONTH(V12)),V12+1,IF(AND(AC11&lt;&gt;"",MONTH(AC11+1)=MONTH(AC11)),AC11+1,""))),"")</f>
        <v/>
      </c>
      <c r="X12" s="29"/>
      <c r="Y12" s="29"/>
      <c r="Z12" s="29"/>
      <c r="AA12" s="29"/>
      <c r="AB12" s="29"/>
      <c r="AC12" s="29"/>
      <c r="AD12" s="29"/>
      <c r="AE12" s="20"/>
      <c r="AF12" s="45">
        <f>IFERROR(IF(AND(AE12="",AF8=AF7,ISNUMBER(AL11)=FALSE,ISNUMBER(AF11)=FALSE,AF11&lt;&gt;""),DATE(JANVIER!$A$1,AF6,1),IF(AND(AE12&lt;&gt;"",MONTH(AE12+1)=MONTH(AE12)),AE12+1,IF(AND(AL11&lt;&gt;"",MONTH(AL11+1)=MONTH(AL11)),AL11+1,""))),"")</f>
        <v>43920</v>
      </c>
      <c r="AG12" s="46">
        <f>IFERROR(IF(AND(AF12="",AG8=AG7,ISNUMBER(AM11)=FALSE,ISNUMBER(AG11)=FALSE,AG11&lt;&gt;""),DATE(JANVIER!$A$1,AG6,1),IF(AND(AF12&lt;&gt;"",MONTH(AF12+1)=MONTH(AF12)),AF12+1,IF(AND(AM11&lt;&gt;"",MONTH(AM11+1)=MONTH(AM11)),AM11+1,""))),"")</f>
        <v>43921</v>
      </c>
      <c r="AH12" s="46" t="str">
        <f>IFERROR(IF(AND(AG12="",AH8=AH7,ISNUMBER(AN11)=FALSE,ISNUMBER(AH11)=FALSE,AH11&lt;&gt;""),DATE(JANVIER!$A$1,AH6,1),IF(AND(AG12&lt;&gt;"",MONTH(AG12+1)=MONTH(AG12)),AG12+1,IF(AND(AN11&lt;&gt;"",MONTH(AN11+1)=MONTH(AN11)),AN11+1,""))),"")</f>
        <v/>
      </c>
      <c r="AI12" s="46" t="str">
        <f>IFERROR(IF(AND(AH12="",AI8=AI7,ISNUMBER(AO11)=FALSE,ISNUMBER(AI11)=FALSE,AI11&lt;&gt;""),DATE(JANVIER!$A$1,AI6,1),IF(AND(AH12&lt;&gt;"",MONTH(AH12+1)=MONTH(AH12)),AH12+1,IF(AND(AO11&lt;&gt;"",MONTH(AO11+1)=MONTH(AO11)),AO11+1,""))),"")</f>
        <v/>
      </c>
      <c r="AJ12" s="46" t="str">
        <f>IFERROR(IF(AND(AI12="",AJ8=AJ7,ISNUMBER(AP11)=FALSE,ISNUMBER(AJ11)=FALSE,AJ11&lt;&gt;""),DATE(JANVIER!$A$1,AJ6,1),IF(AND(AI12&lt;&gt;"",MONTH(AI12+1)=MONTH(AI12)),AI12+1,IF(AND(AP11&lt;&gt;"",MONTH(AP11+1)=MONTH(AP11)),AP11+1,""))),"")</f>
        <v/>
      </c>
      <c r="AK12" s="47" t="str">
        <f>IFERROR(IF(AND(AJ12="",AK8=AK7,ISNUMBER(AQ11)=FALSE,ISNUMBER(AK11)=FALSE,AK11&lt;&gt;""),DATE(JANVIER!$A$1,AK6,1),IF(AND(AJ12&lt;&gt;"",MONTH(AJ12+1)=MONTH(AJ12)),AJ12+1,IF(AND(AQ11&lt;&gt;"",MONTH(AQ11+1)=MONTH(AQ11)),AQ11+1,""))),"")</f>
        <v/>
      </c>
      <c r="AL12" s="48" t="str">
        <f>IFERROR(IF(AND(AK12="",AL8=AL7,ISNUMBER(AR11)=FALSE,ISNUMBER(AL11)=FALSE,AL11&lt;&gt;""),DATE(JANVIER!$A$1,AL6,1),IF(AND(AK12&lt;&gt;"",MONTH(AK12+1)=MONTH(AK12)),AK12+1,IF(AND(AR11&lt;&gt;"",MONTH(AR11+1)=MONTH(AR11)),AR11+1,""))),"")</f>
        <v/>
      </c>
      <c r="AM12" s="29"/>
      <c r="AN12" s="29"/>
      <c r="AO12" s="29"/>
      <c r="AP12" s="29"/>
      <c r="AQ12" s="29"/>
      <c r="AR12" s="29"/>
      <c r="AS12" s="29"/>
      <c r="AT12" s="20"/>
      <c r="AU12" s="45" t="str">
        <f>IFERROR(IF(AND(AT12="",AU8=AU7,ISNUMBER(BA11)=FALSE,ISNUMBER(AU11)=FALSE,AU11&lt;&gt;""),DATE(JANVIER!$A$1,AU6,1),IF(AND(AT12&lt;&gt;"",MONTH(AT12+1)=MONTH(AT12)),AT12+1,IF(AND(BA11&lt;&gt;"",MONTH(BA11+1)=MONTH(BA11)),BA11+1,""))),"")</f>
        <v/>
      </c>
      <c r="AV12" s="46" t="str">
        <f>IFERROR(IF(AND(AU12="",AV8=AV7,ISNUMBER(BB11)=FALSE,ISNUMBER(AV11)=FALSE,AV11&lt;&gt;""),DATE(JANVIER!$A$1,AV6,1),IF(AND(AU12&lt;&gt;"",MONTH(AU12+1)=MONTH(AU12)),AU12+1,IF(AND(BB11&lt;&gt;"",MONTH(BB11+1)=MONTH(BB11)),BB11+1,""))),"")</f>
        <v/>
      </c>
      <c r="AW12" s="46" t="str">
        <f>IFERROR(IF(AND(AV12="",AW8=AW7,ISNUMBER(BC11)=FALSE,ISNUMBER(AW11)=FALSE,AW11&lt;&gt;""),DATE(JANVIER!$A$1,AW6,1),IF(AND(AV12&lt;&gt;"",MONTH(AV12+1)=MONTH(AV12)),AV12+1,IF(AND(BC11&lt;&gt;"",MONTH(BC11+1)=MONTH(BC11)),BC11+1,""))),"")</f>
        <v/>
      </c>
      <c r="AX12" s="46" t="str">
        <f>IFERROR(IF(AND(AW12="",AX8=AX7,ISNUMBER(BD11)=FALSE,ISNUMBER(AX11)=FALSE,AX11&lt;&gt;""),DATE(JANVIER!$A$1,AX6,1),IF(AND(AW12&lt;&gt;"",MONTH(AW12+1)=MONTH(AW12)),AW12+1,IF(AND(BD11&lt;&gt;"",MONTH(BD11+1)=MONTH(BD11)),BD11+1,""))),"")</f>
        <v/>
      </c>
      <c r="AY12" s="46" t="str">
        <f>IFERROR(IF(AND(AX12="",AY8=AY7,ISNUMBER(BE11)=FALSE,ISNUMBER(AY11)=FALSE,AY11&lt;&gt;""),DATE(JANVIER!$A$1,AY6,1),IF(AND(AX12&lt;&gt;"",MONTH(AX12+1)=MONTH(AX12)),AX12+1,IF(AND(BE11&lt;&gt;"",MONTH(BE11+1)=MONTH(BE11)),BE11+1,""))),"")</f>
        <v/>
      </c>
      <c r="AZ12" s="47" t="str">
        <f>IFERROR(IF(AND(AY12="",AZ8=AZ7,ISNUMBER(BF11)=FALSE,ISNUMBER(AZ11)=FALSE,AZ11&lt;&gt;""),DATE(JANVIER!$A$1,AZ6,1),IF(AND(AY12&lt;&gt;"",MONTH(AY12+1)=MONTH(AY12)),AY12+1,IF(AND(BF11&lt;&gt;"",MONTH(BF11+1)=MONTH(BF11)),BF11+1,""))),"")</f>
        <v/>
      </c>
      <c r="BA12" s="48" t="str">
        <f>IFERROR(IF(AND(AZ12="",BA8=BA7,ISNUMBER(BG11)=FALSE,ISNUMBER(BA11)=FALSE,BA11&lt;&gt;""),DATE(JANVIER!$A$1,BA6,1),IF(AND(AZ12&lt;&gt;"",MONTH(AZ12+1)=MONTH(AZ12)),AZ12+1,IF(AND(BG11&lt;&gt;"",MONTH(BG11+1)=MONTH(BG11)),BG11+1,""))),"")</f>
        <v/>
      </c>
    </row>
    <row r="13" spans="1:53" ht="15.95" customHeight="1" thickTop="1" x14ac:dyDescent="0.25">
      <c r="A13" s="25"/>
      <c r="B13" s="49" t="str">
        <f>IFERROR(IF(AND(A13="",B3=B2,ISNUMBER(H6)=FALSE,ISNUMBER(B6)=FALSE,B6&lt;&gt;""),DATE(JANVIER!$A$1,B1,1),IF(AND(A13&lt;&gt;"",MONTH(A13+1)=MONTH(A13)),A13+1,IF(AND(H6&lt;&gt;"",MONTH(H6+1)=MONTH(H6)),H6+1,""))),"")</f>
        <v/>
      </c>
      <c r="C13" s="50" t="str">
        <f>IFERROR(IF(AND(B13="",C3=C2,ISNUMBER(I6)=FALSE,ISNUMBER(C6)=FALSE,C6&lt;&gt;""),DATE(JANVIER!$A$1,C1,1),IF(AND(B13&lt;&gt;"",MONTH(B13+1)=MONTH(B13)),B13+1,IF(AND(I6&lt;&gt;"",MONTH(I6+1)=MONTH(I6)),I6+1,""))),"")</f>
        <v/>
      </c>
      <c r="D13" s="50">
        <f>IFERROR(IF(AND(C13="",D3=D2,ISNUMBER(J6)=FALSE,ISNUMBER(D6)=FALSE,D6&lt;&gt;""),DATE(JANVIER!$A$1,D1,1),IF(AND(C13&lt;&gt;"",MONTH(C13+1)=MONTH(C13)),C13+1,IF(AND(J6&lt;&gt;"",MONTH(J6+1)=MONTH(J6)),J6+1,""))),"")</f>
        <v>43831</v>
      </c>
      <c r="E13" s="51">
        <f>IFERROR(IF(AND(D13="",E3=E2,ISNUMBER(K6)=FALSE,ISNUMBER(E6)=FALSE,E6&lt;&gt;""),DATE(JANVIER!$A$1,E1,1),IF(AND(D13&lt;&gt;"",MONTH(D13+1)=MONTH(D13)),D13+1,IF(AND(K6&lt;&gt;"",MONTH(K6+1)=MONTH(K6)),K6+1,""))),"")</f>
        <v>43832</v>
      </c>
      <c r="F13" s="50">
        <f>IFERROR(IF(AND(E13="",F3=F2,ISNUMBER(L6)=FALSE,ISNUMBER(F6)=FALSE,F6&lt;&gt;""),DATE(JANVIER!$A$1,F1,1),IF(AND(E13&lt;&gt;"",MONTH(E13+1)=MONTH(E13)),E13+1,IF(AND(L6&lt;&gt;"",MONTH(L6+1)=MONTH(L6)),L6+1,""))),"")</f>
        <v>43833</v>
      </c>
      <c r="G13" s="55">
        <f>IFERROR(IF(AND(F13="",G3=G2,ISNUMBER(M6)=FALSE,ISNUMBER(G6)=FALSE,G6&lt;&gt;""),DATE(JANVIER!$A$1,G1,1),IF(AND(F13&lt;&gt;"",MONTH(F13+1)=MONTH(F13)),F13+1,IF(AND(M6&lt;&gt;"",MONTH(M6+1)=MONTH(M6)),M6+1,""))),"")</f>
        <v>43834</v>
      </c>
      <c r="H13" s="56">
        <f>IFERROR(IF(AND(G13="",H3=H2,ISNUMBER(N6)=FALSE,ISNUMBER(H6)=FALSE,H6&lt;&gt;""),DATE(JANVIER!$A$1,H1,1),IF(AND(G13&lt;&gt;"",MONTH(G13+1)=MONTH(G13)),G13+1,IF(AND(N6&lt;&gt;"",MONTH(N6+1)=MONTH(N6)),N6+1,""))),"")</f>
        <v>43835</v>
      </c>
      <c r="I13" s="37"/>
      <c r="J13" s="37"/>
      <c r="K13" s="37"/>
      <c r="L13" s="37"/>
      <c r="M13" s="37"/>
      <c r="N13" s="37"/>
      <c r="O13" s="37"/>
      <c r="P13" s="30"/>
      <c r="Q13" s="49" t="str">
        <f>IFERROR(IF(AND(P7="",Q3=Q2,ISNUMBER(W6)=FALSE,ISNUMBER(Q6)=FALSE,Q6&lt;&gt;""),DATE(JANVIER!$A$1,Q1,1),IF(AND(P7&lt;&gt;"",MONTH(P7+1)=MONTH(P7)),P7+1,IF(AND(W6&lt;&gt;"",MONTH(W6+1)=MONTH(W6)),W6+1,""))),"")</f>
        <v/>
      </c>
      <c r="R13" s="50" t="str">
        <f>IFERROR(IF(AND(Q7="",R3=R2,ISNUMBER(X6)=FALSE,ISNUMBER(R6)=FALSE,R6&lt;&gt;""),DATE(JANVIER!$A$1,R1,1),IF(AND(Q7&lt;&gt;"",MONTH(Q7+1)=MONTH(Q7)),Q7+1,IF(AND(X6&lt;&gt;"",MONTH(X6+1)=MONTH(X6)),X6+1,""))),"")</f>
        <v/>
      </c>
      <c r="S13" s="50" t="str">
        <f>IFERROR(IF(AND(R7="",S3=S2,ISNUMBER(Y6)=FALSE,ISNUMBER(S6)=FALSE,S6&lt;&gt;""),DATE(JANVIER!$A$1,S1,1),IF(AND(R7&lt;&gt;"",MONTH(R7+1)=MONTH(R7)),R7+1,IF(AND(Y6&lt;&gt;"",MONTH(Y6+1)=MONTH(Y6)),Y6+1,""))),"")</f>
        <v/>
      </c>
      <c r="T13" s="51" t="str">
        <f>IFERROR(IF(AND(S7="",T3=T2,ISNUMBER(Z6)=FALSE,ISNUMBER(T6)=FALSE,T6&lt;&gt;""),DATE(JANVIER!$A$1,T1,1),IF(AND(S7&lt;&gt;"",MONTH(S7+1)=MONTH(S7)),S7+1,IF(AND(Z6&lt;&gt;"",MONTH(Z6+1)=MONTH(Z6)),Z6+1,""))),"")</f>
        <v/>
      </c>
      <c r="U13" s="50" t="str">
        <f>IFERROR(IF(AND(T7="",U3=U2,ISNUMBER(AA6)=FALSE,ISNUMBER(U6)=FALSE,U6&lt;&gt;""),DATE(JANVIER!$A$1,U1,1),IF(AND(T7&lt;&gt;"",MONTH(T7+1)=MONTH(T7)),T7+1,IF(AND(AA6&lt;&gt;"",MONTH(AA6+1)=MONTH(AA6)),AA6+1,""))),"")</f>
        <v/>
      </c>
      <c r="V13" s="55">
        <f>IFERROR(IF(AND(U7="",V3=V2,ISNUMBER(AB6)=FALSE,ISNUMBER(V6)=FALSE,V6&lt;&gt;""),DATE(JANVIER!$A$1,V1,1),IF(AND(U7&lt;&gt;"",MONTH(U7+1)=MONTH(U7)),U7+1,IF(AND(AB6&lt;&gt;"",MONTH(AB6+1)=MONTH(AB6)),AB6+1,""))),"")</f>
        <v>43862</v>
      </c>
      <c r="W13" s="56">
        <f>IFERROR(IF(AND(V7="",W3=W2,ISNUMBER(AC6)=FALSE,ISNUMBER(W6)=FALSE,W6&lt;&gt;""),DATE(JANVIER!$A$1,W1,1),IF(AND(V7&lt;&gt;"",MONTH(V7+1)=MONTH(V7)),V7+1,IF(AND(AC6&lt;&gt;"",MONTH(AC6+1)=MONTH(AC6)),AC6+1,""))),"")</f>
        <v>43863</v>
      </c>
      <c r="X13" s="29"/>
      <c r="Y13" s="29"/>
      <c r="Z13" s="29"/>
      <c r="AA13" s="29"/>
      <c r="AB13" s="29"/>
      <c r="AC13" s="29"/>
      <c r="AD13" s="29"/>
      <c r="AE13" s="30"/>
      <c r="AF13" s="49" t="str">
        <f>IFERROR(IF(AND(AE7="",AF3=AF2,ISNUMBER(AL6)=FALSE,ISNUMBER(AF6)=FALSE,AF6&lt;&gt;""),DATE(JANVIER!$A$1,AF1,1),IF(AND(AE7&lt;&gt;"",MONTH(AE7+1)=MONTH(AE7)),AE7+1,IF(AND(AL6&lt;&gt;"",MONTH(AL6+1)=MONTH(AL6)),AL6+1,""))),"")</f>
        <v/>
      </c>
      <c r="AG13" s="50" t="str">
        <f>IFERROR(IF(AND(AF7="",AG3=AG2,ISNUMBER(AM6)=FALSE,ISNUMBER(AG6)=FALSE,AG6&lt;&gt;""),DATE(JANVIER!$A$1,AG1,1),IF(AND(AF7&lt;&gt;"",MONTH(AF7+1)=MONTH(AF7)),AF7+1,IF(AND(AM6&lt;&gt;"",MONTH(AM6+1)=MONTH(AM6)),AM6+1,""))),"")</f>
        <v/>
      </c>
      <c r="AH13" s="50" t="str">
        <f>IFERROR(IF(AND(AG7="",AH3=AH2,ISNUMBER(AN6)=FALSE,ISNUMBER(AH6)=FALSE,AH6&lt;&gt;""),DATE(JANVIER!$A$1,AH1,1),IF(AND(AG7&lt;&gt;"",MONTH(AG7+1)=MONTH(AG7)),AG7+1,IF(AND(AN6&lt;&gt;"",MONTH(AN6+1)=MONTH(AN6)),AN6+1,""))),"")</f>
        <v/>
      </c>
      <c r="AI13" s="51" t="str">
        <f>IFERROR(IF(AND(AH7="",AI3=AI2,ISNUMBER(AO6)=FALSE,ISNUMBER(AI6)=FALSE,AI6&lt;&gt;""),DATE(JANVIER!$A$1,AI1,1),IF(AND(AH7&lt;&gt;"",MONTH(AH7+1)=MONTH(AH7)),AH7+1,IF(AND(AO6&lt;&gt;"",MONTH(AO6+1)=MONTH(AO6)),AO6+1,""))),"")</f>
        <v/>
      </c>
      <c r="AJ13" s="50" t="str">
        <f>IFERROR(IF(AND(AI7="",AJ3=AJ2,ISNUMBER(AP6)=FALSE,ISNUMBER(AJ6)=FALSE,AJ6&lt;&gt;""),DATE(JANVIER!$A$1,AJ1,1),IF(AND(AI7&lt;&gt;"",MONTH(AI7+1)=MONTH(AI7)),AI7+1,IF(AND(AP6&lt;&gt;"",MONTH(AP6+1)=MONTH(AP6)),AP6+1,""))),"")</f>
        <v/>
      </c>
      <c r="AK13" s="55" t="str">
        <f>IFERROR(IF(AND(AJ7="",AK3=AK2,ISNUMBER(AQ6)=FALSE,ISNUMBER(AK6)=FALSE,AK6&lt;&gt;""),DATE(JANVIER!$A$1,AK1,1),IF(AND(AJ7&lt;&gt;"",MONTH(AJ7+1)=MONTH(AJ7)),AJ7+1,IF(AND(AQ6&lt;&gt;"",MONTH(AQ6+1)=MONTH(AQ6)),AQ6+1,""))),"")</f>
        <v/>
      </c>
      <c r="AL13" s="56">
        <f>IFERROR(IF(AND(AK7="",AL3=AL2,ISNUMBER(AR6)=FALSE,ISNUMBER(AL6)=FALSE,AL6&lt;&gt;""),DATE(JANVIER!$A$1,AL1,1),IF(AND(AK7&lt;&gt;"",MONTH(AK7+1)=MONTH(AK7)),AK7+1,IF(AND(AR6&lt;&gt;"",MONTH(AR6+1)=MONTH(AR6)),AR6+1,""))),"")</f>
        <v>43891</v>
      </c>
      <c r="AM13" s="29"/>
      <c r="AN13" s="29"/>
      <c r="AO13" s="29"/>
      <c r="AP13" s="29"/>
      <c r="AQ13" s="29"/>
      <c r="AR13" s="29"/>
      <c r="AS13" s="29"/>
      <c r="AT13" s="30"/>
      <c r="AU13" s="49" t="str">
        <f>IFERROR(IF(AND(AT7="",AU3=AU2,ISNUMBER(BA6)=FALSE,ISNUMBER(AU6)=FALSE,AU6&lt;&gt;""),DATE(JANVIER!$A$1,AU1,1),IF(AND(AT7&lt;&gt;"",MONTH(AT7+1)=MONTH(AT7)),AT7+1,IF(AND(BA6&lt;&gt;"",MONTH(BA6+1)=MONTH(BA6)),BA6+1,""))),"")</f>
        <v/>
      </c>
      <c r="AV13" s="50" t="str">
        <f>IFERROR(IF(AND(AU7="",AV3=AV2,ISNUMBER(BB6)=FALSE,ISNUMBER(AV6)=FALSE,AV6&lt;&gt;""),DATE(JANVIER!$A$1,AV1,1),IF(AND(AU7&lt;&gt;"",MONTH(AU7+1)=MONTH(AU7)),AU7+1,IF(AND(BB6&lt;&gt;"",MONTH(BB6+1)=MONTH(BB6)),BB6+1,""))),"")</f>
        <v/>
      </c>
      <c r="AW13" s="50">
        <f>IFERROR(IF(AND(AV7="",AW3=AW2,ISNUMBER(BC6)=FALSE,ISNUMBER(AW6)=FALSE,AW6&lt;&gt;""),DATE(JANVIER!$A$1,AW1,1),IF(AND(AV7&lt;&gt;"",MONTH(AV7+1)=MONTH(AV7)),AV7+1,IF(AND(BC6&lt;&gt;"",MONTH(BC6+1)=MONTH(BC6)),BC6+1,""))),"")</f>
        <v>43922</v>
      </c>
      <c r="AX13" s="51">
        <f>IFERROR(IF(AND(AW7="",AX3=AX2,ISNUMBER(BD6)=FALSE,ISNUMBER(AX6)=FALSE,AX6&lt;&gt;""),DATE(JANVIER!$A$1,AX1,1),IF(AND(AW7&lt;&gt;"",MONTH(AW7+1)=MONTH(AW7)),AW7+1,IF(AND(BD6&lt;&gt;"",MONTH(BD6+1)=MONTH(BD6)),BD6+1,""))),"")</f>
        <v>43923</v>
      </c>
      <c r="AY13" s="50">
        <f>IFERROR(IF(AND(AX7="",AY3=AY2,ISNUMBER(BE6)=FALSE,ISNUMBER(AY6)=FALSE,AY6&lt;&gt;""),DATE(JANVIER!$A$1,AY1,1),IF(AND(AX7&lt;&gt;"",MONTH(AX7+1)=MONTH(AX7)),AX7+1,IF(AND(BE6&lt;&gt;"",MONTH(BE6+1)=MONTH(BE6)),BE6+1,""))),"")</f>
        <v>43924</v>
      </c>
      <c r="AZ13" s="55">
        <f>IFERROR(IF(AND(AY7="",AZ3=AZ2,ISNUMBER(BF6)=FALSE,ISNUMBER(AZ6)=FALSE,AZ6&lt;&gt;""),DATE(JANVIER!$A$1,AZ1,1),IF(AND(AY7&lt;&gt;"",MONTH(AY7+1)=MONTH(AY7)),AY7+1,IF(AND(BF6&lt;&gt;"",MONTH(BF6+1)=MONTH(BF6)),BF6+1,""))),"")</f>
        <v>43925</v>
      </c>
      <c r="BA13" s="56">
        <f>IFERROR(IF(AND(AZ7="",BA3=BA2,ISNUMBER(BG6)=FALSE,ISNUMBER(BA6)=FALSE,BA6&lt;&gt;""),DATE(JANVIER!$A$1,BA1,1),IF(AND(AZ7&lt;&gt;"",MONTH(AZ7+1)=MONTH(AZ7)),AZ7+1,IF(AND(BG6&lt;&gt;"",MONTH(BG6+1)=MONTH(BG6)),BG6+1,""))),"")</f>
        <v>43926</v>
      </c>
    </row>
    <row r="14" spans="1:53" ht="15.95" customHeight="1" x14ac:dyDescent="0.25">
      <c r="A14" s="25"/>
      <c r="B14" s="52">
        <f>IFERROR(IF(AND(A14="",B4=B3,ISNUMBER(H7)=FALSE,ISNUMBER(B7)=FALSE,B7&lt;&gt;""),DATE(JANVIER!$A$1,B2,1),IF(AND(A14&lt;&gt;"",MONTH(A14+1)=MONTH(A14)),A14+1,IF(AND(H7&lt;&gt;"",MONTH(H7+1)=MONTH(H7)),H7+1,""))),"")</f>
        <v>43836</v>
      </c>
      <c r="C14" s="35">
        <f>IFERROR(IF(AND(B14="",C4=C3,ISNUMBER(I7)=FALSE,ISNUMBER(C7)=FALSE,C7&lt;&gt;""),DATE(JANVIER!$A$1,C2,1),IF(AND(B14&lt;&gt;"",MONTH(B14+1)=MONTH(B14)),B14+1,IF(AND(I7&lt;&gt;"",MONTH(I7+1)=MONTH(I7)),I7+1,""))),"")</f>
        <v>43837</v>
      </c>
      <c r="D14" s="35">
        <f>IFERROR(IF(AND(C14="",D4=D3,ISNUMBER(J7)=FALSE,ISNUMBER(D7)=FALSE,D7&lt;&gt;""),DATE(JANVIER!$A$1,D2,1),IF(AND(C14&lt;&gt;"",MONTH(C14+1)=MONTH(C14)),C14+1,IF(AND(J7&lt;&gt;"",MONTH(J7+1)=MONTH(J7)),J7+1,""))),"")</f>
        <v>43838</v>
      </c>
      <c r="E14" s="35">
        <f>IFERROR(IF(AND(D14="",E4=E3,ISNUMBER(K7)=FALSE,ISNUMBER(E7)=FALSE,E7&lt;&gt;""),DATE(JANVIER!$A$1,E2,1),IF(AND(D14&lt;&gt;"",MONTH(D14+1)=MONTH(D14)),D14+1,IF(AND(K7&lt;&gt;"",MONTH(K7+1)=MONTH(K7)),K7+1,""))),"")</f>
        <v>43839</v>
      </c>
      <c r="F14" s="35">
        <f>IFERROR(IF(AND(E14="",F4=F3,ISNUMBER(L7)=FALSE,ISNUMBER(F7)=FALSE,F7&lt;&gt;""),DATE(JANVIER!$A$1,F2,1),IF(AND(E14&lt;&gt;"",MONTH(E14+1)=MONTH(E14)),E14+1,IF(AND(L7&lt;&gt;"",MONTH(L7+1)=MONTH(L7)),L7+1,""))),"")</f>
        <v>43840</v>
      </c>
      <c r="G14" s="57">
        <f>IFERROR(IF(AND(F14="",G4=G3,ISNUMBER(M7)=FALSE,ISNUMBER(G7)=FALSE,G7&lt;&gt;""),DATE(JANVIER!$A$1,G2,1),IF(AND(F14&lt;&gt;"",MONTH(F14+1)=MONTH(F14)),F14+1,IF(AND(M7&lt;&gt;"",MONTH(M7+1)=MONTH(M7)),M7+1,""))),"")</f>
        <v>43841</v>
      </c>
      <c r="H14" s="58">
        <f>IFERROR(IF(AND(G14="",H4=H3,ISNUMBER(N7)=FALSE,ISNUMBER(H7)=FALSE,H7&lt;&gt;""),DATE(JANVIER!$A$1,H2,1),IF(AND(G14&lt;&gt;"",MONTH(G14+1)=MONTH(G14)),G14+1,IF(AND(N7&lt;&gt;"",MONTH(N7+1)=MONTH(N7)),N7+1,""))),"")</f>
        <v>43842</v>
      </c>
      <c r="I14" s="37"/>
      <c r="J14" s="37"/>
      <c r="K14" s="37"/>
      <c r="L14" s="37"/>
      <c r="M14" s="37"/>
      <c r="N14" s="37"/>
      <c r="O14" s="37"/>
      <c r="P14" s="30"/>
      <c r="Q14" s="52">
        <f>IFERROR(IF(AND(P8="",Q4=Q3,ISNUMBER(W7)=FALSE,ISNUMBER(Q7)=FALSE,Q7&lt;&gt;""),DATE(JANVIER!$A$1,Q2,1),IF(AND(P8&lt;&gt;"",MONTH(P8+1)=MONTH(P8)),P8+1,IF(AND(W7&lt;&gt;"",MONTH(W7+1)=MONTH(W7)),W7+1,""))),"")</f>
        <v>43864</v>
      </c>
      <c r="R14" s="35">
        <f>IFERROR(IF(AND(Q8="",R4=R3,ISNUMBER(X7)=FALSE,ISNUMBER(R7)=FALSE,R7&lt;&gt;""),DATE(JANVIER!$A$1,R2,1),IF(AND(Q8&lt;&gt;"",MONTH(Q8+1)=MONTH(Q8)),Q8+1,IF(AND(X7&lt;&gt;"",MONTH(X7+1)=MONTH(X7)),X7+1,""))),"")</f>
        <v>43865</v>
      </c>
      <c r="S14" s="35">
        <f>IFERROR(IF(AND(R8="",S4=S3,ISNUMBER(Y7)=FALSE,ISNUMBER(S7)=FALSE,S7&lt;&gt;""),DATE(JANVIER!$A$1,S2,1),IF(AND(R8&lt;&gt;"",MONTH(R8+1)=MONTH(R8)),R8+1,IF(AND(Y7&lt;&gt;"",MONTH(Y7+1)=MONTH(Y7)),Y7+1,""))),"")</f>
        <v>43866</v>
      </c>
      <c r="T14" s="35">
        <f>IFERROR(IF(AND(S8="",T4=T3,ISNUMBER(Z7)=FALSE,ISNUMBER(T7)=FALSE,T7&lt;&gt;""),DATE(JANVIER!$A$1,T2,1),IF(AND(S8&lt;&gt;"",MONTH(S8+1)=MONTH(S8)),S8+1,IF(AND(Z7&lt;&gt;"",MONTH(Z7+1)=MONTH(Z7)),Z7+1,""))),"")</f>
        <v>43867</v>
      </c>
      <c r="U14" s="35">
        <f>IFERROR(IF(AND(T8="",U4=U3,ISNUMBER(AA7)=FALSE,ISNUMBER(U7)=FALSE,U7&lt;&gt;""),DATE(JANVIER!$A$1,U2,1),IF(AND(T8&lt;&gt;"",MONTH(T8+1)=MONTH(T8)),T8+1,IF(AND(AA7&lt;&gt;"",MONTH(AA7+1)=MONTH(AA7)),AA7+1,""))),"")</f>
        <v>43868</v>
      </c>
      <c r="V14" s="57">
        <f>IFERROR(IF(AND(U8="",V4=V3,ISNUMBER(AB7)=FALSE,ISNUMBER(V7)=FALSE,V7&lt;&gt;""),DATE(JANVIER!$A$1,V2,1),IF(AND(U8&lt;&gt;"",MONTH(U8+1)=MONTH(U8)),U8+1,IF(AND(AB7&lt;&gt;"",MONTH(AB7+1)=MONTH(AB7)),AB7+1,""))),"")</f>
        <v>43869</v>
      </c>
      <c r="W14" s="58">
        <f>IFERROR(IF(AND(V8="",W4=W3,ISNUMBER(AC7)=FALSE,ISNUMBER(W7)=FALSE,W7&lt;&gt;""),DATE(JANVIER!$A$1,W2,1),IF(AND(V8&lt;&gt;"",MONTH(V8+1)=MONTH(V8)),V8+1,IF(AND(AC7&lt;&gt;"",MONTH(AC7+1)=MONTH(AC7)),AC7+1,""))),"")</f>
        <v>43870</v>
      </c>
      <c r="X14" s="29"/>
      <c r="Y14" s="29"/>
      <c r="Z14" s="29"/>
      <c r="AA14" s="29"/>
      <c r="AB14" s="29"/>
      <c r="AC14" s="29"/>
      <c r="AD14" s="29"/>
      <c r="AE14" s="30"/>
      <c r="AF14" s="52">
        <f>IFERROR(IF(AND(AE8="",AF4=AF3,ISNUMBER(AL7)=FALSE,ISNUMBER(AF7)=FALSE,AF7&lt;&gt;""),DATE(JANVIER!$A$1,AF2,1),IF(AND(AE8&lt;&gt;"",MONTH(AE8+1)=MONTH(AE8)),AE8+1,IF(AND(AL7&lt;&gt;"",MONTH(AL7+1)=MONTH(AL7)),AL7+1,""))),"")</f>
        <v>43892</v>
      </c>
      <c r="AG14" s="35">
        <f>IFERROR(IF(AND(AF8="",AG4=AG3,ISNUMBER(AM7)=FALSE,ISNUMBER(AG7)=FALSE,AG7&lt;&gt;""),DATE(JANVIER!$A$1,AG2,1),IF(AND(AF8&lt;&gt;"",MONTH(AF8+1)=MONTH(AF8)),AF8+1,IF(AND(AM7&lt;&gt;"",MONTH(AM7+1)=MONTH(AM7)),AM7+1,""))),"")</f>
        <v>43893</v>
      </c>
      <c r="AH14" s="35">
        <f>IFERROR(IF(AND(AG8="",AH4=AH3,ISNUMBER(AN7)=FALSE,ISNUMBER(AH7)=FALSE,AH7&lt;&gt;""),DATE(JANVIER!$A$1,AH2,1),IF(AND(AG8&lt;&gt;"",MONTH(AG8+1)=MONTH(AG8)),AG8+1,IF(AND(AN7&lt;&gt;"",MONTH(AN7+1)=MONTH(AN7)),AN7+1,""))),"")</f>
        <v>43894</v>
      </c>
      <c r="AI14" s="35">
        <f>IFERROR(IF(AND(AH8="",AI4=AI3,ISNUMBER(AO7)=FALSE,ISNUMBER(AI7)=FALSE,AI7&lt;&gt;""),DATE(JANVIER!$A$1,AI2,1),IF(AND(AH8&lt;&gt;"",MONTH(AH8+1)=MONTH(AH8)),AH8+1,IF(AND(AO7&lt;&gt;"",MONTH(AO7+1)=MONTH(AO7)),AO7+1,""))),"")</f>
        <v>43895</v>
      </c>
      <c r="AJ14" s="35">
        <f>IFERROR(IF(AND(AI8="",AJ4=AJ3,ISNUMBER(AP7)=FALSE,ISNUMBER(AJ7)=FALSE,AJ7&lt;&gt;""),DATE(JANVIER!$A$1,AJ2,1),IF(AND(AI8&lt;&gt;"",MONTH(AI8+1)=MONTH(AI8)),AI8+1,IF(AND(AP7&lt;&gt;"",MONTH(AP7+1)=MONTH(AP7)),AP7+1,""))),"")</f>
        <v>43896</v>
      </c>
      <c r="AK14" s="57">
        <f>IFERROR(IF(AND(AJ8="",AK4=AK3,ISNUMBER(AQ7)=FALSE,ISNUMBER(AK7)=FALSE,AK7&lt;&gt;""),DATE(JANVIER!$A$1,AK2,1),IF(AND(AJ8&lt;&gt;"",MONTH(AJ8+1)=MONTH(AJ8)),AJ8+1,IF(AND(AQ7&lt;&gt;"",MONTH(AQ7+1)=MONTH(AQ7)),AQ7+1,""))),"")</f>
        <v>43897</v>
      </c>
      <c r="AL14" s="58">
        <f>IFERROR(IF(AND(AK8="",AL4=AL3,ISNUMBER(AR7)=FALSE,ISNUMBER(AL7)=FALSE,AL7&lt;&gt;""),DATE(JANVIER!$A$1,AL2,1),IF(AND(AK8&lt;&gt;"",MONTH(AK8+1)=MONTH(AK8)),AK8+1,IF(AND(AR7&lt;&gt;"",MONTH(AR7+1)=MONTH(AR7)),AR7+1,""))),"")</f>
        <v>43898</v>
      </c>
      <c r="AM14" s="29"/>
      <c r="AN14" s="29"/>
      <c r="AO14" s="29"/>
      <c r="AP14" s="29"/>
      <c r="AQ14" s="29"/>
      <c r="AR14" s="29"/>
      <c r="AS14" s="29"/>
      <c r="AT14" s="30"/>
      <c r="AU14" s="52">
        <f>IFERROR(IF(AND(AT8="",AU4=AU3,ISNUMBER(BA7)=FALSE,ISNUMBER(AU7)=FALSE,AU7&lt;&gt;""),DATE(JANVIER!$A$1,AU2,1),IF(AND(AT8&lt;&gt;"",MONTH(AT8+1)=MONTH(AT8)),AT8+1,IF(AND(BA7&lt;&gt;"",MONTH(BA7+1)=MONTH(BA7)),BA7+1,""))),"")</f>
        <v>43927</v>
      </c>
      <c r="AV14" s="35">
        <f>IFERROR(IF(AND(AU8="",AV4=AV3,ISNUMBER(BB7)=FALSE,ISNUMBER(AV7)=FALSE,AV7&lt;&gt;""),DATE(JANVIER!$A$1,AV2,1),IF(AND(AU8&lt;&gt;"",MONTH(AU8+1)=MONTH(AU8)),AU8+1,IF(AND(BB7&lt;&gt;"",MONTH(BB7+1)=MONTH(BB7)),BB7+1,""))),"")</f>
        <v>43928</v>
      </c>
      <c r="AW14" s="35">
        <f>IFERROR(IF(AND(AV8="",AW4=AW3,ISNUMBER(BC7)=FALSE,ISNUMBER(AW7)=FALSE,AW7&lt;&gt;""),DATE(JANVIER!$A$1,AW2,1),IF(AND(AV8&lt;&gt;"",MONTH(AV8+1)=MONTH(AV8)),AV8+1,IF(AND(BC7&lt;&gt;"",MONTH(BC7+1)=MONTH(BC7)),BC7+1,""))),"")</f>
        <v>43929</v>
      </c>
      <c r="AX14" s="35">
        <f>IFERROR(IF(AND(AW8="",AX4=AX3,ISNUMBER(BD7)=FALSE,ISNUMBER(AX7)=FALSE,AX7&lt;&gt;""),DATE(JANVIER!$A$1,AX2,1),IF(AND(AW8&lt;&gt;"",MONTH(AW8+1)=MONTH(AW8)),AW8+1,IF(AND(BD7&lt;&gt;"",MONTH(BD7+1)=MONTH(BD7)),BD7+1,""))),"")</f>
        <v>43930</v>
      </c>
      <c r="AY14" s="35">
        <f>IFERROR(IF(AND(AX8="",AY4=AY3,ISNUMBER(BE7)=FALSE,ISNUMBER(AY7)=FALSE,AY7&lt;&gt;""),DATE(JANVIER!$A$1,AY2,1),IF(AND(AX8&lt;&gt;"",MONTH(AX8+1)=MONTH(AX8)),AX8+1,IF(AND(BE7&lt;&gt;"",MONTH(BE7+1)=MONTH(BE7)),BE7+1,""))),"")</f>
        <v>43931</v>
      </c>
      <c r="AZ14" s="57">
        <f>IFERROR(IF(AND(AY8="",AZ4=AZ3,ISNUMBER(BF7)=FALSE,ISNUMBER(AZ7)=FALSE,AZ7&lt;&gt;""),DATE(JANVIER!$A$1,AZ2,1),IF(AND(AY8&lt;&gt;"",MONTH(AY8+1)=MONTH(AY8)),AY8+1,IF(AND(BF7&lt;&gt;"",MONTH(BF7+1)=MONTH(BF7)),BF7+1,""))),"")</f>
        <v>43932</v>
      </c>
      <c r="BA14" s="58">
        <f>IFERROR(IF(AND(AZ8="",BA4=BA3,ISNUMBER(BG7)=FALSE,ISNUMBER(BA7)=FALSE,BA7&lt;&gt;""),DATE(JANVIER!$A$1,BA2,1),IF(AND(AZ8&lt;&gt;"",MONTH(AZ8+1)=MONTH(AZ8)),AZ8+1,IF(AND(BG7&lt;&gt;"",MONTH(BG7+1)=MONTH(BG7)),BG7+1,""))),"")</f>
        <v>43933</v>
      </c>
    </row>
    <row r="15" spans="1:53" ht="15.95" customHeight="1" x14ac:dyDescent="0.25">
      <c r="A15" s="25"/>
      <c r="B15" s="52">
        <f>IFERROR(IF(AND(A15="",B5=B4,ISNUMBER(H8)=FALSE,ISNUMBER(B8)=FALSE,B8&lt;&gt;""),DATE(JANVIER!$A$1,B3,1),IF(AND(A15&lt;&gt;"",MONTH(A15+1)=MONTH(A15)),A15+1,IF(AND(H8&lt;&gt;"",MONTH(H8+1)=MONTH(H8)),H8+1,""))),"")</f>
        <v>43843</v>
      </c>
      <c r="C15" s="35">
        <f>IFERROR(IF(AND(B15="",C5=C4,ISNUMBER(I8)=FALSE,ISNUMBER(C8)=FALSE,C8&lt;&gt;""),DATE(JANVIER!$A$1,C3,1),IF(AND(B15&lt;&gt;"",MONTH(B15+1)=MONTH(B15)),B15+1,IF(AND(I8&lt;&gt;"",MONTH(I8+1)=MONTH(I8)),I8+1,""))),"")</f>
        <v>43844</v>
      </c>
      <c r="D15" s="35">
        <f>IFERROR(IF(AND(C15="",D5=D4,ISNUMBER(J8)=FALSE,ISNUMBER(D8)=FALSE,D8&lt;&gt;""),DATE(JANVIER!$A$1,D3,1),IF(AND(C15&lt;&gt;"",MONTH(C15+1)=MONTH(C15)),C15+1,IF(AND(J8&lt;&gt;"",MONTH(J8+1)=MONTH(J8)),J8+1,""))),"")</f>
        <v>43845</v>
      </c>
      <c r="E15" s="35">
        <f>IFERROR(IF(AND(D15="",E5=E4,ISNUMBER(K8)=FALSE,ISNUMBER(E8)=FALSE,E8&lt;&gt;""),DATE(JANVIER!$A$1,E3,1),IF(AND(D15&lt;&gt;"",MONTH(D15+1)=MONTH(D15)),D15+1,IF(AND(K8&lt;&gt;"",MONTH(K8+1)=MONTH(K8)),K8+1,""))),"")</f>
        <v>43846</v>
      </c>
      <c r="F15" s="35">
        <f>IFERROR(IF(AND(E15="",F5=F4,ISNUMBER(L8)=FALSE,ISNUMBER(F8)=FALSE,F8&lt;&gt;""),DATE(JANVIER!$A$1,F3,1),IF(AND(E15&lt;&gt;"",MONTH(E15+1)=MONTH(E15)),E15+1,IF(AND(L8&lt;&gt;"",MONTH(L8+1)=MONTH(L8)),L8+1,""))),"")</f>
        <v>43847</v>
      </c>
      <c r="G15" s="57">
        <f>IFERROR(IF(AND(F15="",G5=G4,ISNUMBER(M8)=FALSE,ISNUMBER(G8)=FALSE,G8&lt;&gt;""),DATE(JANVIER!$A$1,G3,1),IF(AND(F15&lt;&gt;"",MONTH(F15+1)=MONTH(F15)),F15+1,IF(AND(M8&lt;&gt;"",MONTH(M8+1)=MONTH(M8)),M8+1,""))),"")</f>
        <v>43848</v>
      </c>
      <c r="H15" s="58">
        <f>IFERROR(IF(AND(G15="",H5=H4,ISNUMBER(N8)=FALSE,ISNUMBER(H8)=FALSE,H8&lt;&gt;""),DATE(JANVIER!$A$1,H3,1),IF(AND(G15&lt;&gt;"",MONTH(G15+1)=MONTH(G15)),G15+1,IF(AND(N8&lt;&gt;"",MONTH(N8+1)=MONTH(N8)),N8+1,""))),"")</f>
        <v>43849</v>
      </c>
      <c r="I15" s="37"/>
      <c r="J15" s="37"/>
      <c r="K15" s="37"/>
      <c r="L15" s="37"/>
      <c r="M15" s="37"/>
      <c r="N15" s="37"/>
      <c r="O15" s="37"/>
      <c r="P15" s="30"/>
      <c r="Q15" s="52">
        <f>IFERROR(IF(AND(P9="",Q5=Q4,ISNUMBER(W8)=FALSE,ISNUMBER(Q8)=FALSE,Q8&lt;&gt;""),DATE(JANVIER!$A$1,Q3,1),IF(AND(P9&lt;&gt;"",MONTH(P9+1)=MONTH(P9)),P9+1,IF(AND(W8&lt;&gt;"",MONTH(W8+1)=MONTH(W8)),W8+1,""))),"")</f>
        <v>43871</v>
      </c>
      <c r="R15" s="35">
        <f>IFERROR(IF(AND(Q9="",R5=R4,ISNUMBER(X8)=FALSE,ISNUMBER(R8)=FALSE,R8&lt;&gt;""),DATE(JANVIER!$A$1,R3,1),IF(AND(Q9&lt;&gt;"",MONTH(Q9+1)=MONTH(Q9)),Q9+1,IF(AND(X8&lt;&gt;"",MONTH(X8+1)=MONTH(X8)),X8+1,""))),"")</f>
        <v>43872</v>
      </c>
      <c r="S15" s="35">
        <f>IFERROR(IF(AND(R9="",S5=S4,ISNUMBER(Y8)=FALSE,ISNUMBER(S8)=FALSE,S8&lt;&gt;""),DATE(JANVIER!$A$1,S3,1),IF(AND(R9&lt;&gt;"",MONTH(R9+1)=MONTH(R9)),R9+1,IF(AND(Y8&lt;&gt;"",MONTH(Y8+1)=MONTH(Y8)),Y8+1,""))),"")</f>
        <v>43873</v>
      </c>
      <c r="T15" s="35">
        <f>IFERROR(IF(AND(S9="",T5=T4,ISNUMBER(Z8)=FALSE,ISNUMBER(T8)=FALSE,T8&lt;&gt;""),DATE(JANVIER!$A$1,T3,1),IF(AND(S9&lt;&gt;"",MONTH(S9+1)=MONTH(S9)),S9+1,IF(AND(Z8&lt;&gt;"",MONTH(Z8+1)=MONTH(Z8)),Z8+1,""))),"")</f>
        <v>43874</v>
      </c>
      <c r="U15" s="35">
        <f>IFERROR(IF(AND(T9="",U5=U4,ISNUMBER(AA8)=FALSE,ISNUMBER(U8)=FALSE,U8&lt;&gt;""),DATE(JANVIER!$A$1,U3,1),IF(AND(T9&lt;&gt;"",MONTH(T9+1)=MONTH(T9)),T9+1,IF(AND(AA8&lt;&gt;"",MONTH(AA8+1)=MONTH(AA8)),AA8+1,""))),"")</f>
        <v>43875</v>
      </c>
      <c r="V15" s="57">
        <f>IFERROR(IF(AND(U9="",V5=V4,ISNUMBER(AB8)=FALSE,ISNUMBER(V8)=FALSE,V8&lt;&gt;""),DATE(JANVIER!$A$1,V3,1),IF(AND(U9&lt;&gt;"",MONTH(U9+1)=MONTH(U9)),U9+1,IF(AND(AB8&lt;&gt;"",MONTH(AB8+1)=MONTH(AB8)),AB8+1,""))),"")</f>
        <v>43876</v>
      </c>
      <c r="W15" s="58">
        <f>IFERROR(IF(AND(V9="",W5=W4,ISNUMBER(AC8)=FALSE,ISNUMBER(W8)=FALSE,W8&lt;&gt;""),DATE(JANVIER!$A$1,W3,1),IF(AND(V9&lt;&gt;"",MONTH(V9+1)=MONTH(V9)),V9+1,IF(AND(AC8&lt;&gt;"",MONTH(AC8+1)=MONTH(AC8)),AC8+1,""))),"")</f>
        <v>43877</v>
      </c>
      <c r="X15" s="29"/>
      <c r="Y15" s="29"/>
      <c r="Z15" s="29"/>
      <c r="AA15" s="29"/>
      <c r="AB15" s="29"/>
      <c r="AC15" s="29"/>
      <c r="AD15" s="29"/>
      <c r="AE15" s="30"/>
      <c r="AF15" s="52">
        <f>IFERROR(IF(AND(AE9="",AF5=AF4,ISNUMBER(AL8)=FALSE,ISNUMBER(AF8)=FALSE,AF8&lt;&gt;""),DATE(JANVIER!$A$1,AF3,1),IF(AND(AE9&lt;&gt;"",MONTH(AE9+1)=MONTH(AE9)),AE9+1,IF(AND(AL8&lt;&gt;"",MONTH(AL8+1)=MONTH(AL8)),AL8+1,""))),"")</f>
        <v>43899</v>
      </c>
      <c r="AG15" s="35">
        <f>IFERROR(IF(AND(AF9="",AG5=AG4,ISNUMBER(AM8)=FALSE,ISNUMBER(AG8)=FALSE,AG8&lt;&gt;""),DATE(JANVIER!$A$1,AG3,1),IF(AND(AF9&lt;&gt;"",MONTH(AF9+1)=MONTH(AF9)),AF9+1,IF(AND(AM8&lt;&gt;"",MONTH(AM8+1)=MONTH(AM8)),AM8+1,""))),"")</f>
        <v>43900</v>
      </c>
      <c r="AH15" s="35">
        <f>IFERROR(IF(AND(AG9="",AH5=AH4,ISNUMBER(AN8)=FALSE,ISNUMBER(AH8)=FALSE,AH8&lt;&gt;""),DATE(JANVIER!$A$1,AH3,1),IF(AND(AG9&lt;&gt;"",MONTH(AG9+1)=MONTH(AG9)),AG9+1,IF(AND(AN8&lt;&gt;"",MONTH(AN8+1)=MONTH(AN8)),AN8+1,""))),"")</f>
        <v>43901</v>
      </c>
      <c r="AI15" s="35">
        <f>IFERROR(IF(AND(AH9="",AI5=AI4,ISNUMBER(AO8)=FALSE,ISNUMBER(AI8)=FALSE,AI8&lt;&gt;""),DATE(JANVIER!$A$1,AI3,1),IF(AND(AH9&lt;&gt;"",MONTH(AH9+1)=MONTH(AH9)),AH9+1,IF(AND(AO8&lt;&gt;"",MONTH(AO8+1)=MONTH(AO8)),AO8+1,""))),"")</f>
        <v>43902</v>
      </c>
      <c r="AJ15" s="35">
        <f>IFERROR(IF(AND(AI9="",AJ5=AJ4,ISNUMBER(AP8)=FALSE,ISNUMBER(AJ8)=FALSE,AJ8&lt;&gt;""),DATE(JANVIER!$A$1,AJ3,1),IF(AND(AI9&lt;&gt;"",MONTH(AI9+1)=MONTH(AI9)),AI9+1,IF(AND(AP8&lt;&gt;"",MONTH(AP8+1)=MONTH(AP8)),AP8+1,""))),"")</f>
        <v>43903</v>
      </c>
      <c r="AK15" s="57">
        <f>IFERROR(IF(AND(AJ9="",AK5=AK4,ISNUMBER(AQ8)=FALSE,ISNUMBER(AK8)=FALSE,AK8&lt;&gt;""),DATE(JANVIER!$A$1,AK3,1),IF(AND(AJ9&lt;&gt;"",MONTH(AJ9+1)=MONTH(AJ9)),AJ9+1,IF(AND(AQ8&lt;&gt;"",MONTH(AQ8+1)=MONTH(AQ8)),AQ8+1,""))),"")</f>
        <v>43904</v>
      </c>
      <c r="AL15" s="58">
        <f>IFERROR(IF(AND(AK9="",AL5=AL4,ISNUMBER(AR8)=FALSE,ISNUMBER(AL8)=FALSE,AL8&lt;&gt;""),DATE(JANVIER!$A$1,AL3,1),IF(AND(AK9&lt;&gt;"",MONTH(AK9+1)=MONTH(AK9)),AK9+1,IF(AND(AR8&lt;&gt;"",MONTH(AR8+1)=MONTH(AR8)),AR8+1,""))),"")</f>
        <v>43905</v>
      </c>
      <c r="AM15" s="29"/>
      <c r="AN15" s="29"/>
      <c r="AO15" s="29"/>
      <c r="AP15" s="29"/>
      <c r="AQ15" s="29"/>
      <c r="AR15" s="29"/>
      <c r="AS15" s="29"/>
      <c r="AT15" s="30"/>
      <c r="AU15" s="52">
        <f>IFERROR(IF(AND(AT9="",AU5=AU4,ISNUMBER(BA8)=FALSE,ISNUMBER(AU8)=FALSE,AU8&lt;&gt;""),DATE(JANVIER!$A$1,AU3,1),IF(AND(AT9&lt;&gt;"",MONTH(AT9+1)=MONTH(AT9)),AT9+1,IF(AND(BA8&lt;&gt;"",MONTH(BA8+1)=MONTH(BA8)),BA8+1,""))),"")</f>
        <v>43934</v>
      </c>
      <c r="AV15" s="35">
        <f>IFERROR(IF(AND(AU9="",AV5=AV4,ISNUMBER(BB8)=FALSE,ISNUMBER(AV8)=FALSE,AV8&lt;&gt;""),DATE(JANVIER!$A$1,AV3,1),IF(AND(AU9&lt;&gt;"",MONTH(AU9+1)=MONTH(AU9)),AU9+1,IF(AND(BB8&lt;&gt;"",MONTH(BB8+1)=MONTH(BB8)),BB8+1,""))),"")</f>
        <v>43935</v>
      </c>
      <c r="AW15" s="35">
        <f>IFERROR(IF(AND(AV9="",AW5=AW4,ISNUMBER(BC8)=FALSE,ISNUMBER(AW8)=FALSE,AW8&lt;&gt;""),DATE(JANVIER!$A$1,AW3,1),IF(AND(AV9&lt;&gt;"",MONTH(AV9+1)=MONTH(AV9)),AV9+1,IF(AND(BC8&lt;&gt;"",MONTH(BC8+1)=MONTH(BC8)),BC8+1,""))),"")</f>
        <v>43936</v>
      </c>
      <c r="AX15" s="35">
        <f>IFERROR(IF(AND(AW9="",AX5=AX4,ISNUMBER(BD8)=FALSE,ISNUMBER(AX8)=FALSE,AX8&lt;&gt;""),DATE(JANVIER!$A$1,AX3,1),IF(AND(AW9&lt;&gt;"",MONTH(AW9+1)=MONTH(AW9)),AW9+1,IF(AND(BD8&lt;&gt;"",MONTH(BD8+1)=MONTH(BD8)),BD8+1,""))),"")</f>
        <v>43937</v>
      </c>
      <c r="AY15" s="35">
        <f>IFERROR(IF(AND(AX9="",AY5=AY4,ISNUMBER(BE8)=FALSE,ISNUMBER(AY8)=FALSE,AY8&lt;&gt;""),DATE(JANVIER!$A$1,AY3,1),IF(AND(AX9&lt;&gt;"",MONTH(AX9+1)=MONTH(AX9)),AX9+1,IF(AND(BE8&lt;&gt;"",MONTH(BE8+1)=MONTH(BE8)),BE8+1,""))),"")</f>
        <v>43938</v>
      </c>
      <c r="AZ15" s="57">
        <f>IFERROR(IF(AND(AY9="",AZ5=AZ4,ISNUMBER(BF8)=FALSE,ISNUMBER(AZ8)=FALSE,AZ8&lt;&gt;""),DATE(JANVIER!$A$1,AZ3,1),IF(AND(AY9&lt;&gt;"",MONTH(AY9+1)=MONTH(AY9)),AY9+1,IF(AND(BF8&lt;&gt;"",MONTH(BF8+1)=MONTH(BF8)),BF8+1,""))),"")</f>
        <v>43939</v>
      </c>
      <c r="BA15" s="58">
        <f>IFERROR(IF(AND(AZ9="",BA5=BA4,ISNUMBER(BG8)=FALSE,ISNUMBER(BA8)=FALSE,BA8&lt;&gt;""),DATE(JANVIER!$A$1,BA3,1),IF(AND(AZ9&lt;&gt;"",MONTH(AZ9+1)=MONTH(AZ9)),AZ9+1,IF(AND(BG8&lt;&gt;"",MONTH(BG8+1)=MONTH(BG8)),BG8+1,""))),"")</f>
        <v>43940</v>
      </c>
    </row>
    <row r="16" spans="1:53" ht="15.95" customHeight="1" x14ac:dyDescent="0.25">
      <c r="A16" s="25"/>
      <c r="B16" s="52">
        <f>IFERROR(IF(AND(A16="",B6=B5,ISNUMBER(H9)=FALSE,ISNUMBER(B9)=FALSE,B9&lt;&gt;""),DATE(JANVIER!$A$1,B4,1),IF(AND(A16&lt;&gt;"",MONTH(A16+1)=MONTH(A16)),A16+1,IF(AND(H9&lt;&gt;"",MONTH(H9+1)=MONTH(H9)),H9+1,""))),"")</f>
        <v>43850</v>
      </c>
      <c r="C16" s="35">
        <f>IFERROR(IF(AND(B16="",C6=C5,ISNUMBER(I9)=FALSE,ISNUMBER(C9)=FALSE,C9&lt;&gt;""),DATE(JANVIER!$A$1,C4,1),IF(AND(B16&lt;&gt;"",MONTH(B16+1)=MONTH(B16)),B16+1,IF(AND(I9&lt;&gt;"",MONTH(I9+1)=MONTH(I9)),I9+1,""))),"")</f>
        <v>43851</v>
      </c>
      <c r="D16" s="35">
        <f>IFERROR(IF(AND(C16="",D6=D5,ISNUMBER(J9)=FALSE,ISNUMBER(D9)=FALSE,D9&lt;&gt;""),DATE(JANVIER!$A$1,D4,1),IF(AND(C16&lt;&gt;"",MONTH(C16+1)=MONTH(C16)),C16+1,IF(AND(J9&lt;&gt;"",MONTH(J9+1)=MONTH(J9)),J9+1,""))),"")</f>
        <v>43852</v>
      </c>
      <c r="E16" s="35">
        <f>IFERROR(IF(AND(D16="",E6=E5,ISNUMBER(K9)=FALSE,ISNUMBER(E9)=FALSE,E9&lt;&gt;""),DATE(JANVIER!$A$1,E4,1),IF(AND(D16&lt;&gt;"",MONTH(D16+1)=MONTH(D16)),D16+1,IF(AND(K9&lt;&gt;"",MONTH(K9+1)=MONTH(K9)),K9+1,""))),"")</f>
        <v>43853</v>
      </c>
      <c r="F16" s="35">
        <f>IFERROR(IF(AND(E16="",F6=F5,ISNUMBER(L9)=FALSE,ISNUMBER(F9)=FALSE,F9&lt;&gt;""),DATE(JANVIER!$A$1,F4,1),IF(AND(E16&lt;&gt;"",MONTH(E16+1)=MONTH(E16)),E16+1,IF(AND(L9&lt;&gt;"",MONTH(L9+1)=MONTH(L9)),L9+1,""))),"")</f>
        <v>43854</v>
      </c>
      <c r="G16" s="57">
        <f>IFERROR(IF(AND(F16="",G6=G5,ISNUMBER(M9)=FALSE,ISNUMBER(G9)=FALSE,G9&lt;&gt;""),DATE(JANVIER!$A$1,G4,1),IF(AND(F16&lt;&gt;"",MONTH(F16+1)=MONTH(F16)),F16+1,IF(AND(M9&lt;&gt;"",MONTH(M9+1)=MONTH(M9)),M9+1,""))),"")</f>
        <v>43855</v>
      </c>
      <c r="H16" s="58">
        <f>IFERROR(IF(AND(G16="",H6=H5,ISNUMBER(N9)=FALSE,ISNUMBER(H9)=FALSE,H9&lt;&gt;""),DATE(JANVIER!$A$1,H4,1),IF(AND(G16&lt;&gt;"",MONTH(G16+1)=MONTH(G16)),G16+1,IF(AND(N9&lt;&gt;"",MONTH(N9+1)=MONTH(N9)),N9+1,""))),"")</f>
        <v>43856</v>
      </c>
      <c r="I16" s="37"/>
      <c r="J16" s="37"/>
      <c r="K16" s="37"/>
      <c r="L16" s="37"/>
      <c r="M16" s="37"/>
      <c r="N16" s="37"/>
      <c r="O16" s="37"/>
      <c r="P16" s="30"/>
      <c r="Q16" s="52">
        <f>IFERROR(IF(AND(P10="",Q6=Q5,ISNUMBER(W9)=FALSE,ISNUMBER(Q9)=FALSE,Q9&lt;&gt;""),DATE(JANVIER!$A$1,Q4,1),IF(AND(P10&lt;&gt;"",MONTH(P10+1)=MONTH(P10)),P10+1,IF(AND(W9&lt;&gt;"",MONTH(W9+1)=MONTH(W9)),W9+1,""))),"")</f>
        <v>43878</v>
      </c>
      <c r="R16" s="35">
        <f>IFERROR(IF(AND(Q10="",R6=R5,ISNUMBER(X9)=FALSE,ISNUMBER(R9)=FALSE,R9&lt;&gt;""),DATE(JANVIER!$A$1,R4,1),IF(AND(Q10&lt;&gt;"",MONTH(Q10+1)=MONTH(Q10)),Q10+1,IF(AND(X9&lt;&gt;"",MONTH(X9+1)=MONTH(X9)),X9+1,""))),"")</f>
        <v>43879</v>
      </c>
      <c r="S16" s="35">
        <f>IFERROR(IF(AND(R10="",S6=S5,ISNUMBER(Y9)=FALSE,ISNUMBER(S9)=FALSE,S9&lt;&gt;""),DATE(JANVIER!$A$1,S4,1),IF(AND(R10&lt;&gt;"",MONTH(R10+1)=MONTH(R10)),R10+1,IF(AND(Y9&lt;&gt;"",MONTH(Y9+1)=MONTH(Y9)),Y9+1,""))),"")</f>
        <v>43880</v>
      </c>
      <c r="T16" s="35">
        <f>IFERROR(IF(AND(S10="",T6=T5,ISNUMBER(Z9)=FALSE,ISNUMBER(T9)=FALSE,T9&lt;&gt;""),DATE(JANVIER!$A$1,T4,1),IF(AND(S10&lt;&gt;"",MONTH(S10+1)=MONTH(S10)),S10+1,IF(AND(Z9&lt;&gt;"",MONTH(Z9+1)=MONTH(Z9)),Z9+1,""))),"")</f>
        <v>43881</v>
      </c>
      <c r="U16" s="35">
        <f>IFERROR(IF(AND(T10="",U6=U5,ISNUMBER(AA9)=FALSE,ISNUMBER(U9)=FALSE,U9&lt;&gt;""),DATE(JANVIER!$A$1,U4,1),IF(AND(T10&lt;&gt;"",MONTH(T10+1)=MONTH(T10)),T10+1,IF(AND(AA9&lt;&gt;"",MONTH(AA9+1)=MONTH(AA9)),AA9+1,""))),"")</f>
        <v>43882</v>
      </c>
      <c r="V16" s="57">
        <f>IFERROR(IF(AND(U10="",V6=V5,ISNUMBER(AB9)=FALSE,ISNUMBER(V9)=FALSE,V9&lt;&gt;""),DATE(JANVIER!$A$1,V4,1),IF(AND(U10&lt;&gt;"",MONTH(U10+1)=MONTH(U10)),U10+1,IF(AND(AB9&lt;&gt;"",MONTH(AB9+1)=MONTH(AB9)),AB9+1,""))),"")</f>
        <v>43883</v>
      </c>
      <c r="W16" s="58">
        <f>IFERROR(IF(AND(V10="",W6=W5,ISNUMBER(AC9)=FALSE,ISNUMBER(W9)=FALSE,W9&lt;&gt;""),DATE(JANVIER!$A$1,W4,1),IF(AND(V10&lt;&gt;"",MONTH(V10+1)=MONTH(V10)),V10+1,IF(AND(AC9&lt;&gt;"",MONTH(AC9+1)=MONTH(AC9)),AC9+1,""))),"")</f>
        <v>43884</v>
      </c>
      <c r="X16" s="29"/>
      <c r="Y16" s="29"/>
      <c r="Z16" s="29"/>
      <c r="AA16" s="29"/>
      <c r="AB16" s="29"/>
      <c r="AC16" s="29"/>
      <c r="AD16" s="29"/>
      <c r="AE16" s="30"/>
      <c r="AF16" s="52">
        <f>IFERROR(IF(AND(AE10="",AF6=AF5,ISNUMBER(AL9)=FALSE,ISNUMBER(AF9)=FALSE,AF9&lt;&gt;""),DATE(JANVIER!$A$1,AF4,1),IF(AND(AE10&lt;&gt;"",MONTH(AE10+1)=MONTH(AE10)),AE10+1,IF(AND(AL9&lt;&gt;"",MONTH(AL9+1)=MONTH(AL9)),AL9+1,""))),"")</f>
        <v>43906</v>
      </c>
      <c r="AG16" s="35">
        <f>IFERROR(IF(AND(AF10="",AG6=AG5,ISNUMBER(AM9)=FALSE,ISNUMBER(AG9)=FALSE,AG9&lt;&gt;""),DATE(JANVIER!$A$1,AG4,1),IF(AND(AF10&lt;&gt;"",MONTH(AF10+1)=MONTH(AF10)),AF10+1,IF(AND(AM9&lt;&gt;"",MONTH(AM9+1)=MONTH(AM9)),AM9+1,""))),"")</f>
        <v>43907</v>
      </c>
      <c r="AH16" s="35">
        <f>IFERROR(IF(AND(AG10="",AH6=AH5,ISNUMBER(AN9)=FALSE,ISNUMBER(AH9)=FALSE,AH9&lt;&gt;""),DATE(JANVIER!$A$1,AH4,1),IF(AND(AG10&lt;&gt;"",MONTH(AG10+1)=MONTH(AG10)),AG10+1,IF(AND(AN9&lt;&gt;"",MONTH(AN9+1)=MONTH(AN9)),AN9+1,""))),"")</f>
        <v>43908</v>
      </c>
      <c r="AI16" s="35">
        <f>IFERROR(IF(AND(AH10="",AI6=AI5,ISNUMBER(AO9)=FALSE,ISNUMBER(AI9)=FALSE,AI9&lt;&gt;""),DATE(JANVIER!$A$1,AI4,1),IF(AND(AH10&lt;&gt;"",MONTH(AH10+1)=MONTH(AH10)),AH10+1,IF(AND(AO9&lt;&gt;"",MONTH(AO9+1)=MONTH(AO9)),AO9+1,""))),"")</f>
        <v>43909</v>
      </c>
      <c r="AJ16" s="35">
        <f>IFERROR(IF(AND(AI10="",AJ6=AJ5,ISNUMBER(AP9)=FALSE,ISNUMBER(AJ9)=FALSE,AJ9&lt;&gt;""),DATE(JANVIER!$A$1,AJ4,1),IF(AND(AI10&lt;&gt;"",MONTH(AI10+1)=MONTH(AI10)),AI10+1,IF(AND(AP9&lt;&gt;"",MONTH(AP9+1)=MONTH(AP9)),AP9+1,""))),"")</f>
        <v>43910</v>
      </c>
      <c r="AK16" s="57">
        <f>IFERROR(IF(AND(AJ10="",AK6=AK5,ISNUMBER(AQ9)=FALSE,ISNUMBER(AK9)=FALSE,AK9&lt;&gt;""),DATE(JANVIER!$A$1,AK4,1),IF(AND(AJ10&lt;&gt;"",MONTH(AJ10+1)=MONTH(AJ10)),AJ10+1,IF(AND(AQ9&lt;&gt;"",MONTH(AQ9+1)=MONTH(AQ9)),AQ9+1,""))),"")</f>
        <v>43911</v>
      </c>
      <c r="AL16" s="58">
        <f>IFERROR(IF(AND(AK10="",AL6=AL5,ISNUMBER(AR9)=FALSE,ISNUMBER(AL9)=FALSE,AL9&lt;&gt;""),DATE(JANVIER!$A$1,AL4,1),IF(AND(AK10&lt;&gt;"",MONTH(AK10+1)=MONTH(AK10)),AK10+1,IF(AND(AR9&lt;&gt;"",MONTH(AR9+1)=MONTH(AR9)),AR9+1,""))),"")</f>
        <v>43912</v>
      </c>
      <c r="AM16" s="29"/>
      <c r="AN16" s="29"/>
      <c r="AO16" s="29"/>
      <c r="AP16" s="29"/>
      <c r="AQ16" s="29"/>
      <c r="AR16" s="29"/>
      <c r="AS16" s="29"/>
      <c r="AT16" s="30"/>
      <c r="AU16" s="52">
        <f>IFERROR(IF(AND(AT10="",AU6=AU5,ISNUMBER(BA9)=FALSE,ISNUMBER(AU9)=FALSE,AU9&lt;&gt;""),DATE(JANVIER!$A$1,AU4,1),IF(AND(AT10&lt;&gt;"",MONTH(AT10+1)=MONTH(AT10)),AT10+1,IF(AND(BA9&lt;&gt;"",MONTH(BA9+1)=MONTH(BA9)),BA9+1,""))),"")</f>
        <v>43941</v>
      </c>
      <c r="AV16" s="35">
        <f>IFERROR(IF(AND(AU10="",AV6=AV5,ISNUMBER(BB9)=FALSE,ISNUMBER(AV9)=FALSE,AV9&lt;&gt;""),DATE(JANVIER!$A$1,AV4,1),IF(AND(AU10&lt;&gt;"",MONTH(AU10+1)=MONTH(AU10)),AU10+1,IF(AND(BB9&lt;&gt;"",MONTH(BB9+1)=MONTH(BB9)),BB9+1,""))),"")</f>
        <v>43942</v>
      </c>
      <c r="AW16" s="35">
        <f>IFERROR(IF(AND(AV10="",AW6=AW5,ISNUMBER(BC9)=FALSE,ISNUMBER(AW9)=FALSE,AW9&lt;&gt;""),DATE(JANVIER!$A$1,AW4,1),IF(AND(AV10&lt;&gt;"",MONTH(AV10+1)=MONTH(AV10)),AV10+1,IF(AND(BC9&lt;&gt;"",MONTH(BC9+1)=MONTH(BC9)),BC9+1,""))),"")</f>
        <v>43943</v>
      </c>
      <c r="AX16" s="35">
        <f>IFERROR(IF(AND(AW10="",AX6=AX5,ISNUMBER(BD9)=FALSE,ISNUMBER(AX9)=FALSE,AX9&lt;&gt;""),DATE(JANVIER!$A$1,AX4,1),IF(AND(AW10&lt;&gt;"",MONTH(AW10+1)=MONTH(AW10)),AW10+1,IF(AND(BD9&lt;&gt;"",MONTH(BD9+1)=MONTH(BD9)),BD9+1,""))),"")</f>
        <v>43944</v>
      </c>
      <c r="AY16" s="35">
        <f>IFERROR(IF(AND(AX10="",AY6=AY5,ISNUMBER(BE9)=FALSE,ISNUMBER(AY9)=FALSE,AY9&lt;&gt;""),DATE(JANVIER!$A$1,AY4,1),IF(AND(AX10&lt;&gt;"",MONTH(AX10+1)=MONTH(AX10)),AX10+1,IF(AND(BE9&lt;&gt;"",MONTH(BE9+1)=MONTH(BE9)),BE9+1,""))),"")</f>
        <v>43945</v>
      </c>
      <c r="AZ16" s="57">
        <f>IFERROR(IF(AND(AY10="",AZ6=AZ5,ISNUMBER(BF9)=FALSE,ISNUMBER(AZ9)=FALSE,AZ9&lt;&gt;""),DATE(JANVIER!$A$1,AZ4,1),IF(AND(AY10&lt;&gt;"",MONTH(AY10+1)=MONTH(AY10)),AY10+1,IF(AND(BF9&lt;&gt;"",MONTH(BF9+1)=MONTH(BF9)),BF9+1,""))),"")</f>
        <v>43946</v>
      </c>
      <c r="BA16" s="58">
        <f>IFERROR(IF(AND(AZ10="",BA6=BA5,ISNUMBER(BG9)=FALSE,ISNUMBER(BA9)=FALSE,BA9&lt;&gt;""),DATE(JANVIER!$A$1,BA4,1),IF(AND(AZ10&lt;&gt;"",MONTH(AZ10+1)=MONTH(AZ10)),AZ10+1,IF(AND(BG9&lt;&gt;"",MONTH(BG9+1)=MONTH(BG9)),BG9+1,""))),"")</f>
        <v>43947</v>
      </c>
    </row>
    <row r="17" spans="1:53" ht="15.95" customHeight="1" x14ac:dyDescent="0.25">
      <c r="A17" s="25"/>
      <c r="B17" s="52">
        <f>IFERROR(IF(AND(A17="",B7=B6,ISNUMBER(H10)=FALSE,ISNUMBER(B10)=FALSE,B10&lt;&gt;""),DATE(JANVIER!$A$1,B5,1),IF(AND(A17&lt;&gt;"",MONTH(A17+1)=MONTH(A17)),A17+1,IF(AND(H10&lt;&gt;"",MONTH(H10+1)=MONTH(H10)),H10+1,""))),"")</f>
        <v>43857</v>
      </c>
      <c r="C17" s="35">
        <f>IFERROR(IF(AND(B17="",C7=C6,ISNUMBER(I10)=FALSE,ISNUMBER(C10)=FALSE,C10&lt;&gt;""),DATE(JANVIER!$A$1,C5,1),IF(AND(B17&lt;&gt;"",MONTH(B17+1)=MONTH(B17)),B17+1,IF(AND(I10&lt;&gt;"",MONTH(I10+1)=MONTH(I10)),I10+1,""))),"")</f>
        <v>43858</v>
      </c>
      <c r="D17" s="35">
        <f>IFERROR(IF(AND(C17="",D7=D6,ISNUMBER(J10)=FALSE,ISNUMBER(D10)=FALSE,D10&lt;&gt;""),DATE(JANVIER!$A$1,D5,1),IF(AND(C17&lt;&gt;"",MONTH(C17+1)=MONTH(C17)),C17+1,IF(AND(J10&lt;&gt;"",MONTH(J10+1)=MONTH(J10)),J10+1,""))),"")</f>
        <v>43859</v>
      </c>
      <c r="E17" s="35">
        <f>IFERROR(IF(AND(D17="",E7=E6,ISNUMBER(K10)=FALSE,ISNUMBER(E10)=FALSE,E10&lt;&gt;""),DATE(JANVIER!$A$1,E5,1),IF(AND(D17&lt;&gt;"",MONTH(D17+1)=MONTH(D17)),D17+1,IF(AND(K10&lt;&gt;"",MONTH(K10+1)=MONTH(K10)),K10+1,""))),"")</f>
        <v>43860</v>
      </c>
      <c r="F17" s="35">
        <f>IFERROR(IF(AND(E17="",F7=F6,ISNUMBER(L10)=FALSE,ISNUMBER(F10)=FALSE,F10&lt;&gt;""),DATE(JANVIER!$A$1,F5,1),IF(AND(E17&lt;&gt;"",MONTH(E17+1)=MONTH(E17)),E17+1,IF(AND(L10&lt;&gt;"",MONTH(L10+1)=MONTH(L10)),L10+1,""))),"")</f>
        <v>43861</v>
      </c>
      <c r="G17" s="57" t="str">
        <f>IFERROR(IF(AND(F17="",G7=G6,ISNUMBER(M10)=FALSE,ISNUMBER(G10)=FALSE,G10&lt;&gt;""),DATE(JANVIER!$A$1,G5,1),IF(AND(F17&lt;&gt;"",MONTH(F17+1)=MONTH(F17)),F17+1,IF(AND(M10&lt;&gt;"",MONTH(M10+1)=MONTH(M10)),M10+1,""))),"")</f>
        <v/>
      </c>
      <c r="H17" s="58" t="str">
        <f>IFERROR(IF(AND(G17="",H7=H6,ISNUMBER(N10)=FALSE,ISNUMBER(H10)=FALSE,H10&lt;&gt;""),DATE(JANVIER!$A$1,H5,1),IF(AND(G17&lt;&gt;"",MONTH(G17+1)=MONTH(G17)),G17+1,IF(AND(N10&lt;&gt;"",MONTH(N10+1)=MONTH(N10)),N10+1,""))),"")</f>
        <v/>
      </c>
      <c r="I17" s="37"/>
      <c r="J17" s="37"/>
      <c r="K17" s="37"/>
      <c r="L17" s="37"/>
      <c r="M17" s="37"/>
      <c r="N17" s="37"/>
      <c r="O17" s="37"/>
      <c r="P17" s="30"/>
      <c r="Q17" s="52">
        <f>IFERROR(IF(AND(P11="",Q7=Q6,ISNUMBER(W10)=FALSE,ISNUMBER(Q10)=FALSE,Q10&lt;&gt;""),DATE(JANVIER!$A$1,Q5,1),IF(AND(P11&lt;&gt;"",MONTH(P11+1)=MONTH(P11)),P11+1,IF(AND(W10&lt;&gt;"",MONTH(W10+1)=MONTH(W10)),W10+1,""))),"")</f>
        <v>43885</v>
      </c>
      <c r="R17" s="35">
        <f>IFERROR(IF(AND(Q11="",R7=R6,ISNUMBER(X10)=FALSE,ISNUMBER(R10)=FALSE,R10&lt;&gt;""),DATE(JANVIER!$A$1,R5,1),IF(AND(Q11&lt;&gt;"",MONTH(Q11+1)=MONTH(Q11)),Q11+1,IF(AND(X10&lt;&gt;"",MONTH(X10+1)=MONTH(X10)),X10+1,""))),"")</f>
        <v>43886</v>
      </c>
      <c r="S17" s="35">
        <f>IFERROR(IF(AND(R11="",S7=S6,ISNUMBER(Y10)=FALSE,ISNUMBER(S10)=FALSE,S10&lt;&gt;""),DATE(JANVIER!$A$1,S5,1),IF(AND(R11&lt;&gt;"",MONTH(R11+1)=MONTH(R11)),R11+1,IF(AND(Y10&lt;&gt;"",MONTH(Y10+1)=MONTH(Y10)),Y10+1,""))),"")</f>
        <v>43887</v>
      </c>
      <c r="T17" s="35">
        <f>IFERROR(IF(AND(S11="",T7=T6,ISNUMBER(Z10)=FALSE,ISNUMBER(T10)=FALSE,T10&lt;&gt;""),DATE(JANVIER!$A$1,T5,1),IF(AND(S11&lt;&gt;"",MONTH(S11+1)=MONTH(S11)),S11+1,IF(AND(Z10&lt;&gt;"",MONTH(Z10+1)=MONTH(Z10)),Z10+1,""))),"")</f>
        <v>43888</v>
      </c>
      <c r="U17" s="35">
        <f>IFERROR(IF(AND(T11="",U7=U6,ISNUMBER(AA10)=FALSE,ISNUMBER(U10)=FALSE,U10&lt;&gt;""),DATE(JANVIER!$A$1,U5,1),IF(AND(T11&lt;&gt;"",MONTH(T11+1)=MONTH(T11)),T11+1,IF(AND(AA10&lt;&gt;"",MONTH(AA10+1)=MONTH(AA10)),AA10+1,""))),"")</f>
        <v>43889</v>
      </c>
      <c r="V17" s="57">
        <f>IFERROR(IF(AND(U11="",V7=V6,ISNUMBER(AB10)=FALSE,ISNUMBER(V10)=FALSE,V10&lt;&gt;""),DATE(JANVIER!$A$1,V5,1),IF(AND(U11&lt;&gt;"",MONTH(U11+1)=MONTH(U11)),U11+1,IF(AND(AB10&lt;&gt;"",MONTH(AB10+1)=MONTH(AB10)),AB10+1,""))),"")</f>
        <v>43890</v>
      </c>
      <c r="W17" s="58" t="str">
        <f>IFERROR(IF(AND(V11="",W7=W6,ISNUMBER(AC10)=FALSE,ISNUMBER(W10)=FALSE,W10&lt;&gt;""),DATE(JANVIER!$A$1,W5,1),IF(AND(V11&lt;&gt;"",MONTH(V11+1)=MONTH(V11)),V11+1,IF(AND(AC10&lt;&gt;"",MONTH(AC10+1)=MONTH(AC10)),AC10+1,""))),"")</f>
        <v/>
      </c>
      <c r="X17" s="29"/>
      <c r="Y17" s="29"/>
      <c r="Z17" s="29"/>
      <c r="AA17" s="29"/>
      <c r="AB17" s="29"/>
      <c r="AC17" s="29"/>
      <c r="AD17" s="29"/>
      <c r="AE17" s="30"/>
      <c r="AF17" s="52">
        <f>IFERROR(IF(AND(AE11="",AF7=AF6,ISNUMBER(AL10)=FALSE,ISNUMBER(AF10)=FALSE,AF10&lt;&gt;""),DATE(JANVIER!$A$1,AF5,1),IF(AND(AE11&lt;&gt;"",MONTH(AE11+1)=MONTH(AE11)),AE11+1,IF(AND(AL10&lt;&gt;"",MONTH(AL10+1)=MONTH(AL10)),AL10+1,""))),"")</f>
        <v>43913</v>
      </c>
      <c r="AG17" s="35">
        <f>IFERROR(IF(AND(AF11="",AG7=AG6,ISNUMBER(AM10)=FALSE,ISNUMBER(AG10)=FALSE,AG10&lt;&gt;""),DATE(JANVIER!$A$1,AG5,1),IF(AND(AF11&lt;&gt;"",MONTH(AF11+1)=MONTH(AF11)),AF11+1,IF(AND(AM10&lt;&gt;"",MONTH(AM10+1)=MONTH(AM10)),AM10+1,""))),"")</f>
        <v>43914</v>
      </c>
      <c r="AH17" s="35">
        <f>IFERROR(IF(AND(AG11="",AH7=AH6,ISNUMBER(AN10)=FALSE,ISNUMBER(AH10)=FALSE,AH10&lt;&gt;""),DATE(JANVIER!$A$1,AH5,1),IF(AND(AG11&lt;&gt;"",MONTH(AG11+1)=MONTH(AG11)),AG11+1,IF(AND(AN10&lt;&gt;"",MONTH(AN10+1)=MONTH(AN10)),AN10+1,""))),"")</f>
        <v>43915</v>
      </c>
      <c r="AI17" s="35">
        <f>IFERROR(IF(AND(AH11="",AI7=AI6,ISNUMBER(AO10)=FALSE,ISNUMBER(AI10)=FALSE,AI10&lt;&gt;""),DATE(JANVIER!$A$1,AI5,1),IF(AND(AH11&lt;&gt;"",MONTH(AH11+1)=MONTH(AH11)),AH11+1,IF(AND(AO10&lt;&gt;"",MONTH(AO10+1)=MONTH(AO10)),AO10+1,""))),"")</f>
        <v>43916</v>
      </c>
      <c r="AJ17" s="35">
        <f>IFERROR(IF(AND(AI11="",AJ7=AJ6,ISNUMBER(AP10)=FALSE,ISNUMBER(AJ10)=FALSE,AJ10&lt;&gt;""),DATE(JANVIER!$A$1,AJ5,1),IF(AND(AI11&lt;&gt;"",MONTH(AI11+1)=MONTH(AI11)),AI11+1,IF(AND(AP10&lt;&gt;"",MONTH(AP10+1)=MONTH(AP10)),AP10+1,""))),"")</f>
        <v>43917</v>
      </c>
      <c r="AK17" s="57">
        <f>IFERROR(IF(AND(AJ11="",AK7=AK6,ISNUMBER(AQ10)=FALSE,ISNUMBER(AK10)=FALSE,AK10&lt;&gt;""),DATE(JANVIER!$A$1,AK5,1),IF(AND(AJ11&lt;&gt;"",MONTH(AJ11+1)=MONTH(AJ11)),AJ11+1,IF(AND(AQ10&lt;&gt;"",MONTH(AQ10+1)=MONTH(AQ10)),AQ10+1,""))),"")</f>
        <v>43918</v>
      </c>
      <c r="AL17" s="58">
        <f>IFERROR(IF(AND(AK11="",AL7=AL6,ISNUMBER(AR10)=FALSE,ISNUMBER(AL10)=FALSE,AL10&lt;&gt;""),DATE(JANVIER!$A$1,AL5,1),IF(AND(AK11&lt;&gt;"",MONTH(AK11+1)=MONTH(AK11)),AK11+1,IF(AND(AR10&lt;&gt;"",MONTH(AR10+1)=MONTH(AR10)),AR10+1,""))),"")</f>
        <v>43919</v>
      </c>
      <c r="AM17" s="29"/>
      <c r="AN17" s="29"/>
      <c r="AO17" s="29"/>
      <c r="AP17" s="29"/>
      <c r="AQ17" s="29"/>
      <c r="AR17" s="29"/>
      <c r="AS17" s="29"/>
      <c r="AT17" s="30"/>
      <c r="AU17" s="52">
        <f>IFERROR(IF(AND(AT11="",AU7=AU6,ISNUMBER(BA10)=FALSE,ISNUMBER(AU10)=FALSE,AU10&lt;&gt;""),DATE(JANVIER!$A$1,AU5,1),IF(AND(AT11&lt;&gt;"",MONTH(AT11+1)=MONTH(AT11)),AT11+1,IF(AND(BA10&lt;&gt;"",MONTH(BA10+1)=MONTH(BA10)),BA10+1,""))),"")</f>
        <v>43948</v>
      </c>
      <c r="AV17" s="35">
        <f>IFERROR(IF(AND(AU11="",AV7=AV6,ISNUMBER(BB10)=FALSE,ISNUMBER(AV10)=FALSE,AV10&lt;&gt;""),DATE(JANVIER!$A$1,AV5,1),IF(AND(AU11&lt;&gt;"",MONTH(AU11+1)=MONTH(AU11)),AU11+1,IF(AND(BB10&lt;&gt;"",MONTH(BB10+1)=MONTH(BB10)),BB10+1,""))),"")</f>
        <v>43949</v>
      </c>
      <c r="AW17" s="35">
        <f>IFERROR(IF(AND(AV11="",AW7=AW6,ISNUMBER(BC10)=FALSE,ISNUMBER(AW10)=FALSE,AW10&lt;&gt;""),DATE(JANVIER!$A$1,AW5,1),IF(AND(AV11&lt;&gt;"",MONTH(AV11+1)=MONTH(AV11)),AV11+1,IF(AND(BC10&lt;&gt;"",MONTH(BC10+1)=MONTH(BC10)),BC10+1,""))),"")</f>
        <v>43950</v>
      </c>
      <c r="AX17" s="35">
        <f>IFERROR(IF(AND(AW11="",AX7=AX6,ISNUMBER(BD10)=FALSE,ISNUMBER(AX10)=FALSE,AX10&lt;&gt;""),DATE(JANVIER!$A$1,AX5,1),IF(AND(AW11&lt;&gt;"",MONTH(AW11+1)=MONTH(AW11)),AW11+1,IF(AND(BD10&lt;&gt;"",MONTH(BD10+1)=MONTH(BD10)),BD10+1,""))),"")</f>
        <v>43951</v>
      </c>
      <c r="AY17" s="35" t="str">
        <f>IFERROR(IF(AND(AX11="",AY7=AY6,ISNUMBER(BE10)=FALSE,ISNUMBER(AY10)=FALSE,AY10&lt;&gt;""),DATE(JANVIER!$A$1,AY5,1),IF(AND(AX11&lt;&gt;"",MONTH(AX11+1)=MONTH(AX11)),AX11+1,IF(AND(BE10&lt;&gt;"",MONTH(BE10+1)=MONTH(BE10)),BE10+1,""))),"")</f>
        <v/>
      </c>
      <c r="AZ17" s="57" t="str">
        <f>IFERROR(IF(AND(AY11="",AZ7=AZ6,ISNUMBER(BF10)=FALSE,ISNUMBER(AZ10)=FALSE,AZ10&lt;&gt;""),DATE(JANVIER!$A$1,AZ5,1),IF(AND(AY11&lt;&gt;"",MONTH(AY11+1)=MONTH(AY11)),AY11+1,IF(AND(BF10&lt;&gt;"",MONTH(BF10+1)=MONTH(BF10)),BF10+1,""))),"")</f>
        <v/>
      </c>
      <c r="BA17" s="58" t="str">
        <f>IFERROR(IF(AND(AZ11="",BA7=BA6,ISNUMBER(BG10)=FALSE,ISNUMBER(BA10)=FALSE,BA10&lt;&gt;""),DATE(JANVIER!$A$1,BA5,1),IF(AND(AZ11&lt;&gt;"",MONTH(AZ11+1)=MONTH(AZ11)),AZ11+1,IF(AND(BG10&lt;&gt;"",MONTH(BG10+1)=MONTH(BG10)),BG10+1,""))),"")</f>
        <v/>
      </c>
    </row>
    <row r="18" spans="1:53" ht="15.95" customHeight="1" thickBot="1" x14ac:dyDescent="0.3">
      <c r="A18" s="25"/>
      <c r="B18" s="53" t="str">
        <f>IFERROR(IF(AND(A18="",B8=B7,ISNUMBER(H11)=FALSE,ISNUMBER(B11)=FALSE,B11&lt;&gt;""),DATE(JANVIER!$A$1,B6,1),IF(AND(A18&lt;&gt;"",MONTH(A18+1)=MONTH(A18)),A18+1,IF(AND(H11&lt;&gt;"",MONTH(H11+1)=MONTH(H11)),H11+1,""))),"")</f>
        <v/>
      </c>
      <c r="C18" s="54" t="str">
        <f>IFERROR(IF(AND(B18="",C8=C7,ISNUMBER(I11)=FALSE,ISNUMBER(C11)=FALSE,C11&lt;&gt;""),DATE(JANVIER!$A$1,C6,1),IF(AND(B18&lt;&gt;"",MONTH(B18+1)=MONTH(B18)),B18+1,IF(AND(I11&lt;&gt;"",MONTH(I11+1)=MONTH(I11)),I11+1,""))),"")</f>
        <v/>
      </c>
      <c r="D18" s="54" t="str">
        <f>IFERROR(IF(AND(C18="",D8=D7,ISNUMBER(J11)=FALSE,ISNUMBER(D11)=FALSE,D11&lt;&gt;""),DATE(JANVIER!$A$1,D6,1),IF(AND(C18&lt;&gt;"",MONTH(C18+1)=MONTH(C18)),C18+1,IF(AND(J11&lt;&gt;"",MONTH(J11+1)=MONTH(J11)),J11+1,""))),"")</f>
        <v/>
      </c>
      <c r="E18" s="54" t="str">
        <f>IFERROR(IF(AND(D18="",E8=E7,ISNUMBER(K11)=FALSE,ISNUMBER(E11)=FALSE,E11&lt;&gt;""),DATE(JANVIER!$A$1,E6,1),IF(AND(D18&lt;&gt;"",MONTH(D18+1)=MONTH(D18)),D18+1,IF(AND(K11&lt;&gt;"",MONTH(K11+1)=MONTH(K11)),K11+1,""))),"")</f>
        <v/>
      </c>
      <c r="F18" s="54" t="str">
        <f>IFERROR(IF(AND(E18="",F8=F7,ISNUMBER(L11)=FALSE,ISNUMBER(F11)=FALSE,F11&lt;&gt;""),DATE(JANVIER!$A$1,F6,1),IF(AND(E18&lt;&gt;"",MONTH(E18+1)=MONTH(E18)),E18+1,IF(AND(L11&lt;&gt;"",MONTH(L11+1)=MONTH(L11)),L11+1,""))),"")</f>
        <v/>
      </c>
      <c r="G18" s="59" t="str">
        <f>IFERROR(IF(AND(F18="",G8=G7,ISNUMBER(M11)=FALSE,ISNUMBER(G11)=FALSE,G11&lt;&gt;""),DATE(JANVIER!$A$1,G6,1),IF(AND(F18&lt;&gt;"",MONTH(F18+1)=MONTH(F18)),F18+1,IF(AND(M11&lt;&gt;"",MONTH(M11+1)=MONTH(M11)),M11+1,""))),"")</f>
        <v/>
      </c>
      <c r="H18" s="60" t="str">
        <f>IFERROR(IF(AND(G18="",H8=H7,ISNUMBER(N11)=FALSE,ISNUMBER(H11)=FALSE,H11&lt;&gt;""),DATE(JANVIER!$A$1,H6,1),IF(AND(G18&lt;&gt;"",MONTH(G18+1)=MONTH(G18)),G18+1,IF(AND(N11&lt;&gt;"",MONTH(N11+1)=MONTH(N11)),N11+1,""))),"")</f>
        <v/>
      </c>
      <c r="I18" s="37"/>
      <c r="J18" s="37"/>
      <c r="K18" s="37"/>
      <c r="L18" s="37"/>
      <c r="M18" s="37"/>
      <c r="N18" s="37"/>
      <c r="O18" s="37"/>
      <c r="P18" s="30"/>
      <c r="Q18" s="53" t="str">
        <f>IFERROR(IF(AND(P12="",Q8=Q7,ISNUMBER(W11)=FALSE,ISNUMBER(Q11)=FALSE,Q11&lt;&gt;""),DATE(JANVIER!$A$1,Q6,1),IF(AND(P12&lt;&gt;"",MONTH(P12+1)=MONTH(P12)),P12+1,IF(AND(W11&lt;&gt;"",MONTH(W11+1)=MONTH(W11)),W11+1,""))),"")</f>
        <v/>
      </c>
      <c r="R18" s="54" t="str">
        <f>IFERROR(IF(AND(Q12="",R8=R7,ISNUMBER(X11)=FALSE,ISNUMBER(R11)=FALSE,R11&lt;&gt;""),DATE(JANVIER!$A$1,R6,1),IF(AND(Q12&lt;&gt;"",MONTH(Q12+1)=MONTH(Q12)),Q12+1,IF(AND(X11&lt;&gt;"",MONTH(X11+1)=MONTH(X11)),X11+1,""))),"")</f>
        <v/>
      </c>
      <c r="S18" s="54" t="str">
        <f>IFERROR(IF(AND(R12="",S8=S7,ISNUMBER(Y11)=FALSE,ISNUMBER(S11)=FALSE,S11&lt;&gt;""),DATE(JANVIER!$A$1,S6,1),IF(AND(R12&lt;&gt;"",MONTH(R12+1)=MONTH(R12)),R12+1,IF(AND(Y11&lt;&gt;"",MONTH(Y11+1)=MONTH(Y11)),Y11+1,""))),"")</f>
        <v/>
      </c>
      <c r="T18" s="54" t="str">
        <f>IFERROR(IF(AND(S12="",T8=T7,ISNUMBER(Z11)=FALSE,ISNUMBER(T11)=FALSE,T11&lt;&gt;""),DATE(JANVIER!$A$1,T6,1),IF(AND(S12&lt;&gt;"",MONTH(S12+1)=MONTH(S12)),S12+1,IF(AND(Z11&lt;&gt;"",MONTH(Z11+1)=MONTH(Z11)),Z11+1,""))),"")</f>
        <v/>
      </c>
      <c r="U18" s="54" t="str">
        <f>IFERROR(IF(AND(T12="",U8=U7,ISNUMBER(AA11)=FALSE,ISNUMBER(U11)=FALSE,U11&lt;&gt;""),DATE(JANVIER!$A$1,U6,1),IF(AND(T12&lt;&gt;"",MONTH(T12+1)=MONTH(T12)),T12+1,IF(AND(AA11&lt;&gt;"",MONTH(AA11+1)=MONTH(AA11)),AA11+1,""))),"")</f>
        <v/>
      </c>
      <c r="V18" s="59" t="str">
        <f>IFERROR(IF(AND(U12="",V8=V7,ISNUMBER(AB11)=FALSE,ISNUMBER(V11)=FALSE,V11&lt;&gt;""),DATE(JANVIER!$A$1,V6,1),IF(AND(U12&lt;&gt;"",MONTH(U12+1)=MONTH(U12)),U12+1,IF(AND(AB11&lt;&gt;"",MONTH(AB11+1)=MONTH(AB11)),AB11+1,""))),"")</f>
        <v/>
      </c>
      <c r="W18" s="60" t="str">
        <f>IFERROR(IF(AND(V12="",W8=W7,ISNUMBER(AC11)=FALSE,ISNUMBER(W11)=FALSE,W11&lt;&gt;""),DATE(JANVIER!$A$1,W6,1),IF(AND(V12&lt;&gt;"",MONTH(V12+1)=MONTH(V12)),V12+1,IF(AND(AC11&lt;&gt;"",MONTH(AC11+1)=MONTH(AC11)),AC11+1,""))),"")</f>
        <v/>
      </c>
      <c r="X18" s="29"/>
      <c r="Y18" s="29"/>
      <c r="Z18" s="29"/>
      <c r="AA18" s="29"/>
      <c r="AB18" s="29"/>
      <c r="AC18" s="29"/>
      <c r="AD18" s="29"/>
      <c r="AE18" s="30"/>
      <c r="AF18" s="53">
        <f>IFERROR(IF(AND(AE12="",AF8=AF7,ISNUMBER(AL11)=FALSE,ISNUMBER(AF11)=FALSE,AF11&lt;&gt;""),DATE(JANVIER!$A$1,AF6,1),IF(AND(AE12&lt;&gt;"",MONTH(AE12+1)=MONTH(AE12)),AE12+1,IF(AND(AL11&lt;&gt;"",MONTH(AL11+1)=MONTH(AL11)),AL11+1,""))),"")</f>
        <v>43920</v>
      </c>
      <c r="AG18" s="54">
        <f>IFERROR(IF(AND(AF12="",AG8=AG7,ISNUMBER(AM11)=FALSE,ISNUMBER(AG11)=FALSE,AG11&lt;&gt;""),DATE(JANVIER!$A$1,AG6,1),IF(AND(AF12&lt;&gt;"",MONTH(AF12+1)=MONTH(AF12)),AF12+1,IF(AND(AM11&lt;&gt;"",MONTH(AM11+1)=MONTH(AM11)),AM11+1,""))),"")</f>
        <v>43921</v>
      </c>
      <c r="AH18" s="54" t="str">
        <f>IFERROR(IF(AND(AG12="",AH8=AH7,ISNUMBER(AN11)=FALSE,ISNUMBER(AH11)=FALSE,AH11&lt;&gt;""),DATE(JANVIER!$A$1,AH6,1),IF(AND(AG12&lt;&gt;"",MONTH(AG12+1)=MONTH(AG12)),AG12+1,IF(AND(AN11&lt;&gt;"",MONTH(AN11+1)=MONTH(AN11)),AN11+1,""))),"")</f>
        <v/>
      </c>
      <c r="AI18" s="54" t="str">
        <f>IFERROR(IF(AND(AH12="",AI8=AI7,ISNUMBER(AO11)=FALSE,ISNUMBER(AI11)=FALSE,AI11&lt;&gt;""),DATE(JANVIER!$A$1,AI6,1),IF(AND(AH12&lt;&gt;"",MONTH(AH12+1)=MONTH(AH12)),AH12+1,IF(AND(AO11&lt;&gt;"",MONTH(AO11+1)=MONTH(AO11)),AO11+1,""))),"")</f>
        <v/>
      </c>
      <c r="AJ18" s="54" t="str">
        <f>IFERROR(IF(AND(AI12="",AJ8=AJ7,ISNUMBER(AP11)=FALSE,ISNUMBER(AJ11)=FALSE,AJ11&lt;&gt;""),DATE(JANVIER!$A$1,AJ6,1),IF(AND(AI12&lt;&gt;"",MONTH(AI12+1)=MONTH(AI12)),AI12+1,IF(AND(AP11&lt;&gt;"",MONTH(AP11+1)=MONTH(AP11)),AP11+1,""))),"")</f>
        <v/>
      </c>
      <c r="AK18" s="59" t="str">
        <f>IFERROR(IF(AND(AJ12="",AK8=AK7,ISNUMBER(AQ11)=FALSE,ISNUMBER(AK11)=FALSE,AK11&lt;&gt;""),DATE(JANVIER!$A$1,AK6,1),IF(AND(AJ12&lt;&gt;"",MONTH(AJ12+1)=MONTH(AJ12)),AJ12+1,IF(AND(AQ11&lt;&gt;"",MONTH(AQ11+1)=MONTH(AQ11)),AQ11+1,""))),"")</f>
        <v/>
      </c>
      <c r="AL18" s="60" t="str">
        <f>IFERROR(IF(AND(AK12="",AL8=AL7,ISNUMBER(AR11)=FALSE,ISNUMBER(AL11)=FALSE,AL11&lt;&gt;""),DATE(JANVIER!$A$1,AL6,1),IF(AND(AK12&lt;&gt;"",MONTH(AK12+1)=MONTH(AK12)),AK12+1,IF(AND(AR11&lt;&gt;"",MONTH(AR11+1)=MONTH(AR11)),AR11+1,""))),"")</f>
        <v/>
      </c>
      <c r="AM18" s="29"/>
      <c r="AN18" s="29"/>
      <c r="AO18" s="29"/>
      <c r="AP18" s="29"/>
      <c r="AQ18" s="29"/>
      <c r="AR18" s="29"/>
      <c r="AS18" s="29"/>
      <c r="AT18" s="30"/>
      <c r="AU18" s="53" t="str">
        <f>IFERROR(IF(AND(AT12="",AU8=AU7,ISNUMBER(BA11)=FALSE,ISNUMBER(AU11)=FALSE,AU11&lt;&gt;""),DATE(JANVIER!$A$1,AU6,1),IF(AND(AT12&lt;&gt;"",MONTH(AT12+1)=MONTH(AT12)),AT12+1,IF(AND(BA11&lt;&gt;"",MONTH(BA11+1)=MONTH(BA11)),BA11+1,""))),"")</f>
        <v/>
      </c>
      <c r="AV18" s="54" t="str">
        <f>IFERROR(IF(AND(AU12="",AV8=AV7,ISNUMBER(BB11)=FALSE,ISNUMBER(AV11)=FALSE,AV11&lt;&gt;""),DATE(JANVIER!$A$1,AV6,1),IF(AND(AU12&lt;&gt;"",MONTH(AU12+1)=MONTH(AU12)),AU12+1,IF(AND(BB11&lt;&gt;"",MONTH(BB11+1)=MONTH(BB11)),BB11+1,""))),"")</f>
        <v/>
      </c>
      <c r="AW18" s="54" t="str">
        <f>IFERROR(IF(AND(AV12="",AW8=AW7,ISNUMBER(BC11)=FALSE,ISNUMBER(AW11)=FALSE,AW11&lt;&gt;""),DATE(JANVIER!$A$1,AW6,1),IF(AND(AV12&lt;&gt;"",MONTH(AV12+1)=MONTH(AV12)),AV12+1,IF(AND(BC11&lt;&gt;"",MONTH(BC11+1)=MONTH(BC11)),BC11+1,""))),"")</f>
        <v/>
      </c>
      <c r="AX18" s="54" t="str">
        <f>IFERROR(IF(AND(AW12="",AX8=AX7,ISNUMBER(BD11)=FALSE,ISNUMBER(AX11)=FALSE,AX11&lt;&gt;""),DATE(JANVIER!$A$1,AX6,1),IF(AND(AW12&lt;&gt;"",MONTH(AW12+1)=MONTH(AW12)),AW12+1,IF(AND(BD11&lt;&gt;"",MONTH(BD11+1)=MONTH(BD11)),BD11+1,""))),"")</f>
        <v/>
      </c>
      <c r="AY18" s="54" t="str">
        <f>IFERROR(IF(AND(AX12="",AY8=AY7,ISNUMBER(BE11)=FALSE,ISNUMBER(AY11)=FALSE,AY11&lt;&gt;""),DATE(JANVIER!$A$1,AY6,1),IF(AND(AX12&lt;&gt;"",MONTH(AX12+1)=MONTH(AX12)),AX12+1,IF(AND(BE11&lt;&gt;"",MONTH(BE11+1)=MONTH(BE11)),BE11+1,""))),"")</f>
        <v/>
      </c>
      <c r="AZ18" s="59" t="str">
        <f>IFERROR(IF(AND(AY12="",AZ8=AZ7,ISNUMBER(BF11)=FALSE,ISNUMBER(AZ11)=FALSE,AZ11&lt;&gt;""),DATE(JANVIER!$A$1,AZ6,1),IF(AND(AY12&lt;&gt;"",MONTH(AY12+1)=MONTH(AY12)),AY12+1,IF(AND(BF11&lt;&gt;"",MONTH(BF11+1)=MONTH(BF11)),BF11+1,""))),"")</f>
        <v/>
      </c>
      <c r="BA18" s="60" t="str">
        <f>IFERROR(IF(AND(AZ12="",BA8=BA7,ISNUMBER(BG11)=FALSE,ISNUMBER(BA11)=FALSE,BA11&lt;&gt;""),DATE(JANVIER!$A$1,BA6,1),IF(AND(AZ12&lt;&gt;"",MONTH(AZ12+1)=MONTH(AZ12)),AZ12+1,IF(AND(BG11&lt;&gt;"",MONTH(BG11+1)=MONTH(BG11)),BG11+1,""))),"")</f>
        <v/>
      </c>
    </row>
    <row r="19" spans="1:53" ht="15.95" hidden="1" customHeight="1" thickTop="1" x14ac:dyDescent="0.25">
      <c r="A19" s="25"/>
      <c r="B19" s="23"/>
      <c r="C19" s="23"/>
      <c r="D19" s="23"/>
      <c r="E19" s="23"/>
      <c r="F19" s="23"/>
      <c r="G19" s="26"/>
      <c r="H19" s="26"/>
      <c r="I19" s="29"/>
      <c r="J19" s="29"/>
      <c r="K19" s="29"/>
      <c r="L19" s="29"/>
      <c r="M19" s="29"/>
      <c r="N19" s="29"/>
      <c r="O19" s="29"/>
      <c r="P19" s="27"/>
      <c r="Q19" s="28"/>
      <c r="R19" s="28"/>
      <c r="S19" s="28"/>
      <c r="T19" s="28"/>
      <c r="U19" s="28"/>
      <c r="V19" s="26"/>
      <c r="W19" s="26"/>
      <c r="X19" s="29"/>
      <c r="Y19" s="29"/>
      <c r="Z19" s="29"/>
      <c r="AA19" s="29"/>
      <c r="AB19" s="29"/>
      <c r="AC19" s="29"/>
      <c r="AD19" s="29"/>
      <c r="AE19" s="27"/>
      <c r="AF19" s="28"/>
      <c r="AG19" s="28"/>
      <c r="AH19" s="28"/>
      <c r="AI19" s="28"/>
      <c r="AJ19" s="28"/>
      <c r="AK19" s="26"/>
      <c r="AL19" s="26"/>
      <c r="AM19" s="29"/>
      <c r="AN19" s="29"/>
      <c r="AO19" s="29"/>
      <c r="AP19" s="29"/>
      <c r="AQ19" s="29"/>
      <c r="AR19" s="29"/>
      <c r="AS19" s="29"/>
      <c r="AT19" s="27"/>
      <c r="AU19" s="28"/>
      <c r="AV19" s="28"/>
      <c r="AW19" s="28"/>
      <c r="AX19" s="28"/>
      <c r="AY19" s="28"/>
      <c r="AZ19" s="26"/>
      <c r="BA19" s="26"/>
    </row>
    <row r="20" spans="1:53" ht="15.95" hidden="1" customHeight="1" x14ac:dyDescent="0.25">
      <c r="A20" s="25"/>
      <c r="B20" s="23">
        <v>5</v>
      </c>
      <c r="C20" s="23">
        <v>5</v>
      </c>
      <c r="D20" s="23">
        <v>5</v>
      </c>
      <c r="E20" s="23">
        <v>5</v>
      </c>
      <c r="F20" s="23">
        <v>5</v>
      </c>
      <c r="G20" s="26">
        <v>5</v>
      </c>
      <c r="H20" s="26">
        <v>5</v>
      </c>
      <c r="I20" s="29"/>
      <c r="J20" s="29"/>
      <c r="K20" s="29"/>
      <c r="L20" s="29"/>
      <c r="M20" s="29"/>
      <c r="N20" s="29"/>
      <c r="O20" s="29"/>
      <c r="P20" s="27"/>
      <c r="Q20" s="28">
        <v>6</v>
      </c>
      <c r="R20" s="28">
        <v>6</v>
      </c>
      <c r="S20" s="28">
        <v>6</v>
      </c>
      <c r="T20" s="28">
        <v>6</v>
      </c>
      <c r="U20" s="28">
        <v>6</v>
      </c>
      <c r="V20" s="26">
        <v>6</v>
      </c>
      <c r="W20" s="26">
        <v>6</v>
      </c>
      <c r="X20" s="29"/>
      <c r="Y20" s="29"/>
      <c r="Z20" s="29"/>
      <c r="AA20" s="29"/>
      <c r="AB20" s="29"/>
      <c r="AC20" s="29"/>
      <c r="AD20" s="29"/>
      <c r="AE20" s="27"/>
      <c r="AF20" s="28">
        <v>7</v>
      </c>
      <c r="AG20" s="28">
        <v>7</v>
      </c>
      <c r="AH20" s="28">
        <v>7</v>
      </c>
      <c r="AI20" s="28">
        <v>7</v>
      </c>
      <c r="AJ20" s="28">
        <v>7</v>
      </c>
      <c r="AK20" s="26">
        <v>7</v>
      </c>
      <c r="AL20" s="26">
        <v>7</v>
      </c>
      <c r="AM20" s="29"/>
      <c r="AN20" s="29"/>
      <c r="AO20" s="29"/>
      <c r="AP20" s="29"/>
      <c r="AQ20" s="29"/>
      <c r="AR20" s="29"/>
      <c r="AS20" s="29"/>
      <c r="AT20" s="27"/>
      <c r="AU20" s="28">
        <v>8</v>
      </c>
      <c r="AV20" s="28">
        <v>8</v>
      </c>
      <c r="AW20" s="28">
        <v>8</v>
      </c>
      <c r="AX20" s="28">
        <v>8</v>
      </c>
      <c r="AY20" s="28">
        <v>8</v>
      </c>
      <c r="AZ20" s="26">
        <v>8</v>
      </c>
      <c r="BA20" s="26">
        <v>8</v>
      </c>
    </row>
    <row r="21" spans="1:53" ht="15.95" hidden="1" customHeight="1" x14ac:dyDescent="0.25">
      <c r="A21" s="25"/>
      <c r="B21" s="23">
        <f>WEEKDAY(DATE(JANVIER!$A$1,B20,1),2)</f>
        <v>5</v>
      </c>
      <c r="C21" s="23">
        <f>WEEKDAY(DATE(JANVIER!$A$1,C20,1),2)</f>
        <v>5</v>
      </c>
      <c r="D21" s="23">
        <f>WEEKDAY(DATE(JANVIER!$A$1,D20,1),2)</f>
        <v>5</v>
      </c>
      <c r="E21" s="23">
        <f>WEEKDAY(DATE(JANVIER!$A$1,E20,1),2)</f>
        <v>5</v>
      </c>
      <c r="F21" s="23">
        <f>WEEKDAY(DATE(JANVIER!$A$1,F20,1),2)</f>
        <v>5</v>
      </c>
      <c r="G21" s="26">
        <f>WEEKDAY(DATE(JANVIER!$A$1,G20,1),2)</f>
        <v>5</v>
      </c>
      <c r="H21" s="26">
        <f>WEEKDAY(DATE(JANVIER!$A$1,H20,1),2)</f>
        <v>5</v>
      </c>
      <c r="I21" s="29"/>
      <c r="J21" s="29"/>
      <c r="K21" s="29"/>
      <c r="L21" s="29"/>
      <c r="M21" s="29"/>
      <c r="N21" s="29"/>
      <c r="O21" s="29"/>
      <c r="P21" s="27"/>
      <c r="Q21" s="28">
        <f>WEEKDAY(DATE(JANVIER!$A$1,Q20,1),2)</f>
        <v>1</v>
      </c>
      <c r="R21" s="28">
        <f>WEEKDAY(DATE(JANVIER!$A$1,R20,1),2)</f>
        <v>1</v>
      </c>
      <c r="S21" s="28">
        <f>WEEKDAY(DATE(JANVIER!$A$1,S20,1),2)</f>
        <v>1</v>
      </c>
      <c r="T21" s="28">
        <f>WEEKDAY(DATE(JANVIER!$A$1,T20,1),2)</f>
        <v>1</v>
      </c>
      <c r="U21" s="28">
        <f>WEEKDAY(DATE(JANVIER!$A$1,U20,1),2)</f>
        <v>1</v>
      </c>
      <c r="V21" s="26">
        <f>WEEKDAY(DATE(JANVIER!$A$1,V20,1),2)</f>
        <v>1</v>
      </c>
      <c r="W21" s="26">
        <f>WEEKDAY(DATE(JANVIER!$A$1,W20,1),2)</f>
        <v>1</v>
      </c>
      <c r="X21" s="29"/>
      <c r="Y21" s="29"/>
      <c r="Z21" s="29"/>
      <c r="AA21" s="29"/>
      <c r="AB21" s="29"/>
      <c r="AC21" s="29"/>
      <c r="AD21" s="29"/>
      <c r="AE21" s="27"/>
      <c r="AF21" s="28">
        <f>WEEKDAY(DATE(JANVIER!$A$1,AF20,1),2)</f>
        <v>3</v>
      </c>
      <c r="AG21" s="28">
        <f>WEEKDAY(DATE(JANVIER!$A$1,AG20,1),2)</f>
        <v>3</v>
      </c>
      <c r="AH21" s="28">
        <f>WEEKDAY(DATE(JANVIER!$A$1,AH20,1),2)</f>
        <v>3</v>
      </c>
      <c r="AI21" s="28">
        <f>WEEKDAY(DATE(JANVIER!$A$1,AI20,1),2)</f>
        <v>3</v>
      </c>
      <c r="AJ21" s="28">
        <f>WEEKDAY(DATE(JANVIER!$A$1,AJ20,1),2)</f>
        <v>3</v>
      </c>
      <c r="AK21" s="26">
        <f>WEEKDAY(DATE(JANVIER!$A$1,AK20,1),2)</f>
        <v>3</v>
      </c>
      <c r="AL21" s="26">
        <f>WEEKDAY(DATE(JANVIER!$A$1,AL20,1),2)</f>
        <v>3</v>
      </c>
      <c r="AM21" s="29"/>
      <c r="AN21" s="29"/>
      <c r="AO21" s="29"/>
      <c r="AP21" s="29"/>
      <c r="AQ21" s="29"/>
      <c r="AR21" s="29"/>
      <c r="AS21" s="29"/>
      <c r="AT21" s="27"/>
      <c r="AU21" s="28">
        <f>WEEKDAY(DATE(JANVIER!$A$1,AU20,1),2)</f>
        <v>6</v>
      </c>
      <c r="AV21" s="28">
        <f>WEEKDAY(DATE(JANVIER!$A$1,AV20,1),2)</f>
        <v>6</v>
      </c>
      <c r="AW21" s="28">
        <f>WEEKDAY(DATE(JANVIER!$A$1,AW20,1),2)</f>
        <v>6</v>
      </c>
      <c r="AX21" s="28">
        <f>WEEKDAY(DATE(JANVIER!$A$1,AX20,1),2)</f>
        <v>6</v>
      </c>
      <c r="AY21" s="28">
        <f>WEEKDAY(DATE(JANVIER!$A$1,AY20,1),2)</f>
        <v>6</v>
      </c>
      <c r="AZ21" s="26">
        <f>WEEKDAY(DATE(JANVIER!$A$1,AZ20,1),2)</f>
        <v>6</v>
      </c>
      <c r="BA21" s="26">
        <f>WEEKDAY(DATE(JANVIER!$A$1,BA20,1),2)</f>
        <v>6</v>
      </c>
    </row>
    <row r="22" spans="1:53" ht="15.95" hidden="1" customHeight="1" x14ac:dyDescent="0.25">
      <c r="A22" s="25"/>
      <c r="B22" s="23">
        <v>1</v>
      </c>
      <c r="C22" s="23">
        <v>2</v>
      </c>
      <c r="D22" s="23">
        <v>3</v>
      </c>
      <c r="E22" s="23">
        <v>4</v>
      </c>
      <c r="F22" s="23">
        <v>5</v>
      </c>
      <c r="G22" s="26">
        <v>6</v>
      </c>
      <c r="H22" s="26">
        <v>7</v>
      </c>
      <c r="I22" s="29"/>
      <c r="J22" s="29"/>
      <c r="K22" s="29"/>
      <c r="L22" s="29"/>
      <c r="M22" s="29"/>
      <c r="N22" s="29"/>
      <c r="O22" s="29"/>
      <c r="P22" s="27"/>
      <c r="Q22" s="28">
        <v>1</v>
      </c>
      <c r="R22" s="28">
        <v>2</v>
      </c>
      <c r="S22" s="28">
        <v>3</v>
      </c>
      <c r="T22" s="28">
        <v>4</v>
      </c>
      <c r="U22" s="28">
        <v>5</v>
      </c>
      <c r="V22" s="26">
        <v>6</v>
      </c>
      <c r="W22" s="26">
        <v>7</v>
      </c>
      <c r="X22" s="29"/>
      <c r="Y22" s="29"/>
      <c r="Z22" s="29"/>
      <c r="AA22" s="29"/>
      <c r="AB22" s="29"/>
      <c r="AC22" s="29"/>
      <c r="AD22" s="29"/>
      <c r="AE22" s="27"/>
      <c r="AF22" s="28">
        <v>1</v>
      </c>
      <c r="AG22" s="28">
        <v>2</v>
      </c>
      <c r="AH22" s="28">
        <v>3</v>
      </c>
      <c r="AI22" s="28">
        <v>4</v>
      </c>
      <c r="AJ22" s="28">
        <v>5</v>
      </c>
      <c r="AK22" s="26">
        <v>6</v>
      </c>
      <c r="AL22" s="26">
        <v>7</v>
      </c>
      <c r="AM22" s="29"/>
      <c r="AN22" s="29"/>
      <c r="AO22" s="29"/>
      <c r="AP22" s="29"/>
      <c r="AQ22" s="29"/>
      <c r="AR22" s="29"/>
      <c r="AS22" s="29"/>
      <c r="AT22" s="27"/>
      <c r="AU22" s="28">
        <v>1</v>
      </c>
      <c r="AV22" s="28">
        <v>2</v>
      </c>
      <c r="AW22" s="28">
        <v>3</v>
      </c>
      <c r="AX22" s="28">
        <v>4</v>
      </c>
      <c r="AY22" s="28">
        <v>5</v>
      </c>
      <c r="AZ22" s="26">
        <v>6</v>
      </c>
      <c r="BA22" s="26">
        <v>7</v>
      </c>
    </row>
    <row r="23" spans="1:53" ht="15.75" thickTop="1" x14ac:dyDescent="0.25">
      <c r="I23" s="38"/>
      <c r="J23" s="38"/>
      <c r="K23" s="38"/>
      <c r="L23" s="38"/>
      <c r="M23" s="38"/>
      <c r="N23" s="38"/>
      <c r="O23" s="38"/>
      <c r="X23" s="38"/>
      <c r="Y23" s="38"/>
      <c r="Z23" s="38"/>
      <c r="AA23" s="38"/>
      <c r="AB23" s="38"/>
      <c r="AC23" s="38"/>
      <c r="AD23" s="38"/>
      <c r="AM23" s="38"/>
      <c r="AN23" s="38"/>
      <c r="AO23" s="38"/>
      <c r="AP23" s="38"/>
      <c r="AQ23" s="38"/>
      <c r="AR23" s="38"/>
      <c r="AS23" s="38"/>
    </row>
    <row r="24" spans="1:53" ht="26.25" customHeight="1" x14ac:dyDescent="0.25">
      <c r="B24" s="19"/>
      <c r="C24" s="19"/>
      <c r="D24" s="19"/>
      <c r="E24" s="19"/>
      <c r="F24" s="19"/>
      <c r="G24" s="19"/>
      <c r="H24" s="19"/>
      <c r="I24" s="39"/>
      <c r="J24" s="39"/>
      <c r="K24" s="39"/>
      <c r="L24" s="39"/>
      <c r="M24" s="39"/>
      <c r="N24" s="39"/>
      <c r="O24" s="39"/>
      <c r="Q24" s="19"/>
      <c r="R24" s="19"/>
      <c r="S24" s="19"/>
      <c r="T24" s="19"/>
      <c r="U24" s="19"/>
      <c r="V24" s="19"/>
      <c r="W24" s="19"/>
      <c r="X24" s="39"/>
      <c r="Y24" s="39"/>
      <c r="Z24" s="39"/>
      <c r="AA24" s="39"/>
      <c r="AB24" s="39"/>
      <c r="AC24" s="39"/>
      <c r="AD24" s="39"/>
      <c r="AF24" s="19"/>
      <c r="AG24" s="19"/>
      <c r="AH24" s="19"/>
      <c r="AI24" s="19"/>
      <c r="AJ24" s="19"/>
      <c r="AK24" s="19"/>
      <c r="AL24" s="19"/>
      <c r="AM24" s="39"/>
      <c r="AN24" s="39"/>
      <c r="AO24" s="39"/>
      <c r="AP24" s="39"/>
      <c r="AQ24" s="39"/>
      <c r="AR24" s="39"/>
      <c r="AS24" s="39"/>
      <c r="AU24" s="19"/>
      <c r="AV24" s="19"/>
      <c r="AW24" s="19"/>
      <c r="AX24" s="19"/>
      <c r="AY24" s="19"/>
      <c r="AZ24" s="19"/>
      <c r="BA24" s="19"/>
    </row>
    <row r="25" spans="1:53" ht="20.100000000000001" customHeight="1" thickBot="1" x14ac:dyDescent="0.3">
      <c r="B25" s="24" t="s">
        <v>32</v>
      </c>
      <c r="C25" s="24" t="s">
        <v>33</v>
      </c>
      <c r="D25" s="24" t="s">
        <v>33</v>
      </c>
      <c r="E25" s="24" t="s">
        <v>34</v>
      </c>
      <c r="F25" s="24" t="s">
        <v>35</v>
      </c>
      <c r="G25" s="24" t="s">
        <v>36</v>
      </c>
      <c r="H25" s="24" t="s">
        <v>37</v>
      </c>
      <c r="I25" s="40"/>
      <c r="J25" s="40"/>
      <c r="K25" s="40"/>
      <c r="L25" s="40"/>
      <c r="M25" s="40"/>
      <c r="N25" s="40"/>
      <c r="O25" s="40"/>
      <c r="P25" s="20"/>
      <c r="Q25" s="24" t="s">
        <v>32</v>
      </c>
      <c r="R25" s="24" t="s">
        <v>33</v>
      </c>
      <c r="S25" s="24" t="s">
        <v>33</v>
      </c>
      <c r="T25" s="24" t="s">
        <v>34</v>
      </c>
      <c r="U25" s="24" t="s">
        <v>35</v>
      </c>
      <c r="V25" s="24" t="s">
        <v>36</v>
      </c>
      <c r="W25" s="24" t="s">
        <v>37</v>
      </c>
      <c r="X25" s="40"/>
      <c r="Y25" s="40"/>
      <c r="Z25" s="40"/>
      <c r="AA25" s="40"/>
      <c r="AB25" s="40"/>
      <c r="AC25" s="40"/>
      <c r="AD25" s="40"/>
      <c r="AE25" s="20"/>
      <c r="AF25" s="24" t="s">
        <v>32</v>
      </c>
      <c r="AG25" s="24" t="s">
        <v>33</v>
      </c>
      <c r="AH25" s="24" t="s">
        <v>33</v>
      </c>
      <c r="AI25" s="24" t="s">
        <v>34</v>
      </c>
      <c r="AJ25" s="24" t="s">
        <v>35</v>
      </c>
      <c r="AK25" s="24" t="s">
        <v>36</v>
      </c>
      <c r="AL25" s="24" t="s">
        <v>37</v>
      </c>
      <c r="AM25" s="40"/>
      <c r="AN25" s="40"/>
      <c r="AO25" s="40"/>
      <c r="AP25" s="40"/>
      <c r="AQ25" s="40"/>
      <c r="AR25" s="40"/>
      <c r="AS25" s="40"/>
      <c r="AT25" s="20"/>
      <c r="AU25" s="24" t="s">
        <v>32</v>
      </c>
      <c r="AV25" s="24" t="s">
        <v>33</v>
      </c>
      <c r="AW25" s="24" t="s">
        <v>33</v>
      </c>
      <c r="AX25" s="24" t="s">
        <v>34</v>
      </c>
      <c r="AY25" s="24" t="s">
        <v>35</v>
      </c>
      <c r="AZ25" s="24" t="s">
        <v>36</v>
      </c>
      <c r="BA25" s="24" t="s">
        <v>37</v>
      </c>
    </row>
    <row r="26" spans="1:53" ht="15.95" customHeight="1" thickTop="1" x14ac:dyDescent="0.25">
      <c r="B26" s="31" t="str">
        <f>IFERROR(IF(AND(A26="",B22=B21,ISNUMBER(H25)=FALSE,ISNUMBER(B25)=FALSE,B25&lt;&gt;""),DATE(JANVIER!$A$1,B20,1),IF(AND(A26&lt;&gt;"",MONTH(A26+1)=MONTH(A26)),A26+1,IF(AND(H25&lt;&gt;"",MONTH(H25+1)=MONTH(H25)),H25+1,""))),"")</f>
        <v/>
      </c>
      <c r="C26" s="32" t="str">
        <f>IFERROR(IF(AND(B26="",C22=C21,ISNUMBER(I25)=FALSE,ISNUMBER(C25)=FALSE,C25&lt;&gt;""),DATE(JANVIER!$A$1,C20,1),IF(AND(B26&lt;&gt;"",MONTH(B26+1)=MONTH(B26)),B26+1,IF(AND(I25&lt;&gt;"",MONTH(I25+1)=MONTH(I25)),I25+1,""))),"")</f>
        <v/>
      </c>
      <c r="D26" s="32" t="str">
        <f>IFERROR(IF(AND(C26="",D22=D21,ISNUMBER(J25)=FALSE,ISNUMBER(D25)=FALSE,D25&lt;&gt;""),DATE(JANVIER!$A$1,D20,1),IF(AND(C26&lt;&gt;"",MONTH(C26+1)=MONTH(C26)),C26+1,IF(AND(J25&lt;&gt;"",MONTH(J25+1)=MONTH(J25)),J25+1,""))),"")</f>
        <v/>
      </c>
      <c r="E26" s="33" t="str">
        <f>IFERROR(IF(AND(D26="",E22=E21,ISNUMBER(K25)=FALSE,ISNUMBER(E25)=FALSE,E25&lt;&gt;""),DATE(JANVIER!$A$1,E20,1),IF(AND(D26&lt;&gt;"",MONTH(D26+1)=MONTH(D26)),D26+1,IF(AND(K25&lt;&gt;"",MONTH(K25+1)=MONTH(K25)),K25+1,""))),"")</f>
        <v/>
      </c>
      <c r="F26" s="32">
        <f>IFERROR(IF(AND(E26="",F22=F21,ISNUMBER(L25)=FALSE,ISNUMBER(F25)=FALSE,F25&lt;&gt;""),DATE(JANVIER!$A$1,F20,1),IF(AND(E26&lt;&gt;"",MONTH(E26+1)=MONTH(E26)),E26+1,IF(AND(L25&lt;&gt;"",MONTH(L25+1)=MONTH(L25)),L25+1,""))),"")</f>
        <v>43952</v>
      </c>
      <c r="G26" s="41">
        <f>IFERROR(IF(AND(F26="",G22=G21,ISNUMBER(M25)=FALSE,ISNUMBER(G25)=FALSE,G25&lt;&gt;""),DATE(JANVIER!$A$1,G20,1),IF(AND(F26&lt;&gt;"",MONTH(F26+1)=MONTH(F26)),F26+1,IF(AND(M25&lt;&gt;"",MONTH(M25+1)=MONTH(M25)),M25+1,""))),"")</f>
        <v>43953</v>
      </c>
      <c r="H26" s="42">
        <f>IFERROR(IF(AND(G26="",H22=H21,ISNUMBER(N25)=FALSE,ISNUMBER(H25)=FALSE,H25&lt;&gt;""),DATE(JANVIER!$A$1,H20,1),IF(AND(G26&lt;&gt;"",MONTH(G26+1)=MONTH(G26)),G26+1,IF(AND(N25&lt;&gt;"",MONTH(N25+1)=MONTH(N25)),N25+1,""))),"")</f>
        <v>43954</v>
      </c>
      <c r="I26" s="29"/>
      <c r="J26" s="29"/>
      <c r="K26" s="29"/>
      <c r="L26" s="29"/>
      <c r="M26" s="29"/>
      <c r="N26" s="29"/>
      <c r="O26" s="29"/>
      <c r="P26" s="20"/>
      <c r="Q26" s="31">
        <f>IFERROR(IF(AND(P26="",Q22=Q21,ISNUMBER(W25)=FALSE,ISNUMBER(Q25)=FALSE,Q25&lt;&gt;""),DATE(JANVIER!$A$1,Q20,1),IF(AND(P26&lt;&gt;"",MONTH(P26+1)=MONTH(P26)),P26+1,IF(AND(W25&lt;&gt;"",MONTH(W25+1)=MONTH(W25)),W25+1,""))),"")</f>
        <v>43983</v>
      </c>
      <c r="R26" s="32">
        <f>IFERROR(IF(AND(Q26="",R22=R21,ISNUMBER(X25)=FALSE,ISNUMBER(R25)=FALSE,R25&lt;&gt;""),DATE(JANVIER!$A$1,R20,1),IF(AND(Q26&lt;&gt;"",MONTH(Q26+1)=MONTH(Q26)),Q26+1,IF(AND(X25&lt;&gt;"",MONTH(X25+1)=MONTH(X25)),X25+1,""))),"")</f>
        <v>43984</v>
      </c>
      <c r="S26" s="32">
        <f>IFERROR(IF(AND(R26="",S22=S21,ISNUMBER(Y25)=FALSE,ISNUMBER(S25)=FALSE,S25&lt;&gt;""),DATE(JANVIER!$A$1,S20,1),IF(AND(R26&lt;&gt;"",MONTH(R26+1)=MONTH(R26)),R26+1,IF(AND(Y25&lt;&gt;"",MONTH(Y25+1)=MONTH(Y25)),Y25+1,""))),"")</f>
        <v>43985</v>
      </c>
      <c r="T26" s="33">
        <f>IFERROR(IF(AND(S26="",T22=T21,ISNUMBER(Z25)=FALSE,ISNUMBER(T25)=FALSE,T25&lt;&gt;""),DATE(JANVIER!$A$1,T20,1),IF(AND(S26&lt;&gt;"",MONTH(S26+1)=MONTH(S26)),S26+1,IF(AND(Z25&lt;&gt;"",MONTH(Z25+1)=MONTH(Z25)),Z25+1,""))),"")</f>
        <v>43986</v>
      </c>
      <c r="U26" s="32">
        <f>IFERROR(IF(AND(T26="",U22=U21,ISNUMBER(AA25)=FALSE,ISNUMBER(U25)=FALSE,U25&lt;&gt;""),DATE(JANVIER!$A$1,U20,1),IF(AND(T26&lt;&gt;"",MONTH(T26+1)=MONTH(T26)),T26+1,IF(AND(AA25&lt;&gt;"",MONTH(AA25+1)=MONTH(AA25)),AA25+1,""))),"")</f>
        <v>43987</v>
      </c>
      <c r="V26" s="41">
        <f>IFERROR(IF(AND(U26="",V22=V21,ISNUMBER(AB25)=FALSE,ISNUMBER(V25)=FALSE,V25&lt;&gt;""),DATE(JANVIER!$A$1,V20,1),IF(AND(U26&lt;&gt;"",MONTH(U26+1)=MONTH(U26)),U26+1,IF(AND(AB25&lt;&gt;"",MONTH(AB25+1)=MONTH(AB25)),AB25+1,""))),"")</f>
        <v>43988</v>
      </c>
      <c r="W26" s="42">
        <f>IFERROR(IF(AND(V26="",W22=W21,ISNUMBER(AC25)=FALSE,ISNUMBER(W25)=FALSE,W25&lt;&gt;""),DATE(JANVIER!$A$1,W20,1),IF(AND(V26&lt;&gt;"",MONTH(V26+1)=MONTH(V26)),V26+1,IF(AND(AC25&lt;&gt;"",MONTH(AC25+1)=MONTH(AC25)),AC25+1,""))),"")</f>
        <v>43989</v>
      </c>
      <c r="X26" s="29"/>
      <c r="Y26" s="29"/>
      <c r="Z26" s="29"/>
      <c r="AA26" s="29"/>
      <c r="AB26" s="29"/>
      <c r="AC26" s="29"/>
      <c r="AD26" s="29"/>
      <c r="AE26" s="20"/>
      <c r="AF26" s="31" t="str">
        <f>IFERROR(IF(AND(AE26="",AF22=AF21,ISNUMBER(AL25)=FALSE,ISNUMBER(AF25)=FALSE,AF25&lt;&gt;""),DATE(JANVIER!$A$1,AF20,1),IF(AND(AE26&lt;&gt;"",MONTH(AE26+1)=MONTH(AE26)),AE26+1,IF(AND(AL25&lt;&gt;"",MONTH(AL25+1)=MONTH(AL25)),AL25+1,""))),"")</f>
        <v/>
      </c>
      <c r="AG26" s="32" t="str">
        <f>IFERROR(IF(AND(AF26="",AG22=AG21,ISNUMBER(AM25)=FALSE,ISNUMBER(AG25)=FALSE,AG25&lt;&gt;""),DATE(JANVIER!$A$1,AG20,1),IF(AND(AF26&lt;&gt;"",MONTH(AF26+1)=MONTH(AF26)),AF26+1,IF(AND(AM25&lt;&gt;"",MONTH(AM25+1)=MONTH(AM25)),AM25+1,""))),"")</f>
        <v/>
      </c>
      <c r="AH26" s="32">
        <f>IFERROR(IF(AND(AG26="",AH22=AH21,ISNUMBER(AN25)=FALSE,ISNUMBER(AH25)=FALSE,AH25&lt;&gt;""),DATE(JANVIER!$A$1,AH20,1),IF(AND(AG26&lt;&gt;"",MONTH(AG26+1)=MONTH(AG26)),AG26+1,IF(AND(AN25&lt;&gt;"",MONTH(AN25+1)=MONTH(AN25)),AN25+1,""))),"")</f>
        <v>44013</v>
      </c>
      <c r="AI26" s="33">
        <f>IFERROR(IF(AND(AH26="",AI22=AI21,ISNUMBER(AO25)=FALSE,ISNUMBER(AI25)=FALSE,AI25&lt;&gt;""),DATE(JANVIER!$A$1,AI20,1),IF(AND(AH26&lt;&gt;"",MONTH(AH26+1)=MONTH(AH26)),AH26+1,IF(AND(AO25&lt;&gt;"",MONTH(AO25+1)=MONTH(AO25)),AO25+1,""))),"")</f>
        <v>44014</v>
      </c>
      <c r="AJ26" s="32">
        <f>IFERROR(IF(AND(AI26="",AJ22=AJ21,ISNUMBER(AP25)=FALSE,ISNUMBER(AJ25)=FALSE,AJ25&lt;&gt;""),DATE(JANVIER!$A$1,AJ20,1),IF(AND(AI26&lt;&gt;"",MONTH(AI26+1)=MONTH(AI26)),AI26+1,IF(AND(AP25&lt;&gt;"",MONTH(AP25+1)=MONTH(AP25)),AP25+1,""))),"")</f>
        <v>44015</v>
      </c>
      <c r="AK26" s="41">
        <f>IFERROR(IF(AND(AJ26="",AK22=AK21,ISNUMBER(AQ25)=FALSE,ISNUMBER(AK25)=FALSE,AK25&lt;&gt;""),DATE(JANVIER!$A$1,AK20,1),IF(AND(AJ26&lt;&gt;"",MONTH(AJ26+1)=MONTH(AJ26)),AJ26+1,IF(AND(AQ25&lt;&gt;"",MONTH(AQ25+1)=MONTH(AQ25)),AQ25+1,""))),"")</f>
        <v>44016</v>
      </c>
      <c r="AL26" s="42">
        <f>IFERROR(IF(AND(AK26="",AL22=AL21,ISNUMBER(AR25)=FALSE,ISNUMBER(AL25)=FALSE,AL25&lt;&gt;""),DATE(JANVIER!$A$1,AL20,1),IF(AND(AK26&lt;&gt;"",MONTH(AK26+1)=MONTH(AK26)),AK26+1,IF(AND(AR25&lt;&gt;"",MONTH(AR25+1)=MONTH(AR25)),AR25+1,""))),"")</f>
        <v>44017</v>
      </c>
      <c r="AM26" s="29"/>
      <c r="AN26" s="29"/>
      <c r="AO26" s="29"/>
      <c r="AP26" s="29"/>
      <c r="AQ26" s="29"/>
      <c r="AR26" s="29"/>
      <c r="AS26" s="29"/>
      <c r="AT26" s="20"/>
      <c r="AU26" s="31" t="str">
        <f>IFERROR(IF(AND(AT26="",AU22=AU21,ISNUMBER(BA25)=FALSE,ISNUMBER(AU25)=FALSE,AU25&lt;&gt;""),DATE(JANVIER!$A$1,AU20,1),IF(AND(AT26&lt;&gt;"",MONTH(AT26+1)=MONTH(AT26)),AT26+1,IF(AND(BA25&lt;&gt;"",MONTH(BA25+1)=MONTH(BA25)),BA25+1,""))),"")</f>
        <v/>
      </c>
      <c r="AV26" s="32" t="str">
        <f>IFERROR(IF(AND(AU26="",AV22=AV21,ISNUMBER(BB25)=FALSE,ISNUMBER(AV25)=FALSE,AV25&lt;&gt;""),DATE(JANVIER!$A$1,AV20,1),IF(AND(AU26&lt;&gt;"",MONTH(AU26+1)=MONTH(AU26)),AU26+1,IF(AND(BB25&lt;&gt;"",MONTH(BB25+1)=MONTH(BB25)),BB25+1,""))),"")</f>
        <v/>
      </c>
      <c r="AW26" s="32" t="str">
        <f>IFERROR(IF(AND(AV26="",AW22=AW21,ISNUMBER(BC25)=FALSE,ISNUMBER(AW25)=FALSE,AW25&lt;&gt;""),DATE(JANVIER!$A$1,AW20,1),IF(AND(AV26&lt;&gt;"",MONTH(AV26+1)=MONTH(AV26)),AV26+1,IF(AND(BC25&lt;&gt;"",MONTH(BC25+1)=MONTH(BC25)),BC25+1,""))),"")</f>
        <v/>
      </c>
      <c r="AX26" s="33" t="str">
        <f>IFERROR(IF(AND(AW26="",AX22=AX21,ISNUMBER(BD25)=FALSE,ISNUMBER(AX25)=FALSE,AX25&lt;&gt;""),DATE(JANVIER!$A$1,AX20,1),IF(AND(AW26&lt;&gt;"",MONTH(AW26+1)=MONTH(AW26)),AW26+1,IF(AND(BD25&lt;&gt;"",MONTH(BD25+1)=MONTH(BD25)),BD25+1,""))),"")</f>
        <v/>
      </c>
      <c r="AY26" s="32" t="str">
        <f>IFERROR(IF(AND(AX26="",AY22=AY21,ISNUMBER(BE25)=FALSE,ISNUMBER(AY25)=FALSE,AY25&lt;&gt;""),DATE(JANVIER!$A$1,AY20,1),IF(AND(AX26&lt;&gt;"",MONTH(AX26+1)=MONTH(AX26)),AX26+1,IF(AND(BE25&lt;&gt;"",MONTH(BE25+1)=MONTH(BE25)),BE25+1,""))),"")</f>
        <v/>
      </c>
      <c r="AZ26" s="41">
        <f>IFERROR(IF(AND(AY26="",AZ22=AZ21,ISNUMBER(BF25)=FALSE,ISNUMBER(AZ25)=FALSE,AZ25&lt;&gt;""),DATE(JANVIER!$A$1,AZ20,1),IF(AND(AY26&lt;&gt;"",MONTH(AY26+1)=MONTH(AY26)),AY26+1,IF(AND(BF25&lt;&gt;"",MONTH(BF25+1)=MONTH(BF25)),BF25+1,""))),"")</f>
        <v>44044</v>
      </c>
      <c r="BA26" s="42">
        <f>IFERROR(IF(AND(AZ26="",BA22=BA21,ISNUMBER(BG25)=FALSE,ISNUMBER(BA25)=FALSE,BA25&lt;&gt;""),DATE(JANVIER!$A$1,BA20,1),IF(AND(AZ26&lt;&gt;"",MONTH(AZ26+1)=MONTH(AZ26)),AZ26+1,IF(AND(BG25&lt;&gt;"",MONTH(BG25+1)=MONTH(BG25)),BG25+1,""))),"")</f>
        <v>44045</v>
      </c>
    </row>
    <row r="27" spans="1:53" ht="15.95" customHeight="1" x14ac:dyDescent="0.25">
      <c r="B27" s="34">
        <f>IFERROR(IF(AND(A27="",B23=B22,ISNUMBER(H26)=FALSE,ISNUMBER(B26)=FALSE,B26&lt;&gt;""),DATE(JANVIER!$A$1,B21,1),IF(AND(A27&lt;&gt;"",MONTH(A27+1)=MONTH(A27)),A27+1,IF(AND(H26&lt;&gt;"",MONTH(H26+1)=MONTH(H26)),H26+1,""))),"")</f>
        <v>43955</v>
      </c>
      <c r="C27" s="35">
        <f>IFERROR(IF(AND(B27="",C23=C22,ISNUMBER(I26)=FALSE,ISNUMBER(C26)=FALSE,C26&lt;&gt;""),DATE(JANVIER!$A$1,C21,1),IF(AND(B27&lt;&gt;"",MONTH(B27+1)=MONTH(B27)),B27+1,IF(AND(I26&lt;&gt;"",MONTH(I26+1)=MONTH(I26)),I26+1,""))),"")</f>
        <v>43956</v>
      </c>
      <c r="D27" s="35">
        <f>IFERROR(IF(AND(C27="",D23=D22,ISNUMBER(J26)=FALSE,ISNUMBER(D26)=FALSE,D26&lt;&gt;""),DATE(JANVIER!$A$1,D21,1),IF(AND(C27&lt;&gt;"",MONTH(C27+1)=MONTH(C27)),C27+1,IF(AND(J26&lt;&gt;"",MONTH(J26+1)=MONTH(J26)),J26+1,""))),"")</f>
        <v>43957</v>
      </c>
      <c r="E27" s="35">
        <f>IFERROR(IF(AND(D27="",E23=E22,ISNUMBER(K26)=FALSE,ISNUMBER(E26)=FALSE,E26&lt;&gt;""),DATE(JANVIER!$A$1,E21,1),IF(AND(D27&lt;&gt;"",MONTH(D27+1)=MONTH(D27)),D27+1,IF(AND(K26&lt;&gt;"",MONTH(K26+1)=MONTH(K26)),K26+1,""))),"")</f>
        <v>43958</v>
      </c>
      <c r="F27" s="35">
        <f>IFERROR(IF(AND(E27="",F23=F22,ISNUMBER(L26)=FALSE,ISNUMBER(F26)=FALSE,F26&lt;&gt;""),DATE(JANVIER!$A$1,F21,1),IF(AND(E27&lt;&gt;"",MONTH(E27+1)=MONTH(E27)),E27+1,IF(AND(L26&lt;&gt;"",MONTH(L26+1)=MONTH(L26)),L26+1,""))),"")</f>
        <v>43959</v>
      </c>
      <c r="G27" s="43">
        <f>IFERROR(IF(AND(F27="",G23=G22,ISNUMBER(M26)=FALSE,ISNUMBER(G26)=FALSE,G26&lt;&gt;""),DATE(JANVIER!$A$1,G21,1),IF(AND(F27&lt;&gt;"",MONTH(F27+1)=MONTH(F27)),F27+1,IF(AND(M26&lt;&gt;"",MONTH(M26+1)=MONTH(M26)),M26+1,""))),"")</f>
        <v>43960</v>
      </c>
      <c r="H27" s="44">
        <f>IFERROR(IF(AND(G27="",H23=H22,ISNUMBER(N26)=FALSE,ISNUMBER(H26)=FALSE,H26&lt;&gt;""),DATE(JANVIER!$A$1,H21,1),IF(AND(G27&lt;&gt;"",MONTH(G27+1)=MONTH(G27)),G27+1,IF(AND(N26&lt;&gt;"",MONTH(N26+1)=MONTH(N26)),N26+1,""))),"")</f>
        <v>43961</v>
      </c>
      <c r="I27" s="29"/>
      <c r="J27" s="29"/>
      <c r="K27" s="29"/>
      <c r="L27" s="29"/>
      <c r="M27" s="29"/>
      <c r="N27" s="29"/>
      <c r="O27" s="29"/>
      <c r="P27" s="20"/>
      <c r="Q27" s="34">
        <f>IFERROR(IF(AND(P27="",Q23=Q22,ISNUMBER(W26)=FALSE,ISNUMBER(Q26)=FALSE,Q26&lt;&gt;""),DATE(JANVIER!$A$1,Q21,1),IF(AND(P27&lt;&gt;"",MONTH(P27+1)=MONTH(P27)),P27+1,IF(AND(W26&lt;&gt;"",MONTH(W26+1)=MONTH(W26)),W26+1,""))),"")</f>
        <v>43990</v>
      </c>
      <c r="R27" s="35">
        <f>IFERROR(IF(AND(Q27="",R23=R22,ISNUMBER(X26)=FALSE,ISNUMBER(R26)=FALSE,R26&lt;&gt;""),DATE(JANVIER!$A$1,R21,1),IF(AND(Q27&lt;&gt;"",MONTH(Q27+1)=MONTH(Q27)),Q27+1,IF(AND(X26&lt;&gt;"",MONTH(X26+1)=MONTH(X26)),X26+1,""))),"")</f>
        <v>43991</v>
      </c>
      <c r="S27" s="35">
        <f>IFERROR(IF(AND(R27="",S23=S22,ISNUMBER(Y26)=FALSE,ISNUMBER(S26)=FALSE,S26&lt;&gt;""),DATE(JANVIER!$A$1,S21,1),IF(AND(R27&lt;&gt;"",MONTH(R27+1)=MONTH(R27)),R27+1,IF(AND(Y26&lt;&gt;"",MONTH(Y26+1)=MONTH(Y26)),Y26+1,""))),"")</f>
        <v>43992</v>
      </c>
      <c r="T27" s="35">
        <f>IFERROR(IF(AND(S27="",T23=T22,ISNUMBER(Z26)=FALSE,ISNUMBER(T26)=FALSE,T26&lt;&gt;""),DATE(JANVIER!$A$1,T21,1),IF(AND(S27&lt;&gt;"",MONTH(S27+1)=MONTH(S27)),S27+1,IF(AND(Z26&lt;&gt;"",MONTH(Z26+1)=MONTH(Z26)),Z26+1,""))),"")</f>
        <v>43993</v>
      </c>
      <c r="U27" s="35">
        <f>IFERROR(IF(AND(T27="",U23=U22,ISNUMBER(AA26)=FALSE,ISNUMBER(U26)=FALSE,U26&lt;&gt;""),DATE(JANVIER!$A$1,U21,1),IF(AND(T27&lt;&gt;"",MONTH(T27+1)=MONTH(T27)),T27+1,IF(AND(AA26&lt;&gt;"",MONTH(AA26+1)=MONTH(AA26)),AA26+1,""))),"")</f>
        <v>43994</v>
      </c>
      <c r="V27" s="43">
        <f>IFERROR(IF(AND(U27="",V23=V22,ISNUMBER(AB26)=FALSE,ISNUMBER(V26)=FALSE,V26&lt;&gt;""),DATE(JANVIER!$A$1,V21,1),IF(AND(U27&lt;&gt;"",MONTH(U27+1)=MONTH(U27)),U27+1,IF(AND(AB26&lt;&gt;"",MONTH(AB26+1)=MONTH(AB26)),AB26+1,""))),"")</f>
        <v>43995</v>
      </c>
      <c r="W27" s="44">
        <f>IFERROR(IF(AND(V27="",W23=W22,ISNUMBER(AC26)=FALSE,ISNUMBER(W26)=FALSE,W26&lt;&gt;""),DATE(JANVIER!$A$1,W21,1),IF(AND(V27&lt;&gt;"",MONTH(V27+1)=MONTH(V27)),V27+1,IF(AND(AC26&lt;&gt;"",MONTH(AC26+1)=MONTH(AC26)),AC26+1,""))),"")</f>
        <v>43996</v>
      </c>
      <c r="X27" s="29"/>
      <c r="Y27" s="29"/>
      <c r="Z27" s="29"/>
      <c r="AA27" s="29"/>
      <c r="AB27" s="29"/>
      <c r="AC27" s="29"/>
      <c r="AD27" s="29"/>
      <c r="AE27" s="20"/>
      <c r="AF27" s="34">
        <f>IFERROR(IF(AND(AE27="",AF23=AF22,ISNUMBER(AL26)=FALSE,ISNUMBER(AF26)=FALSE,AF26&lt;&gt;""),DATE(JANVIER!$A$1,AF21,1),IF(AND(AE27&lt;&gt;"",MONTH(AE27+1)=MONTH(AE27)),AE27+1,IF(AND(AL26&lt;&gt;"",MONTH(AL26+1)=MONTH(AL26)),AL26+1,""))),"")</f>
        <v>44018</v>
      </c>
      <c r="AG27" s="35">
        <f>IFERROR(IF(AND(AF27="",AG23=AG22,ISNUMBER(AM26)=FALSE,ISNUMBER(AG26)=FALSE,AG26&lt;&gt;""),DATE(JANVIER!$A$1,AG21,1),IF(AND(AF27&lt;&gt;"",MONTH(AF27+1)=MONTH(AF27)),AF27+1,IF(AND(AM26&lt;&gt;"",MONTH(AM26+1)=MONTH(AM26)),AM26+1,""))),"")</f>
        <v>44019</v>
      </c>
      <c r="AH27" s="35">
        <f>IFERROR(IF(AND(AG27="",AH23=AH22,ISNUMBER(AN26)=FALSE,ISNUMBER(AH26)=FALSE,AH26&lt;&gt;""),DATE(JANVIER!$A$1,AH21,1),IF(AND(AG27&lt;&gt;"",MONTH(AG27+1)=MONTH(AG27)),AG27+1,IF(AND(AN26&lt;&gt;"",MONTH(AN26+1)=MONTH(AN26)),AN26+1,""))),"")</f>
        <v>44020</v>
      </c>
      <c r="AI27" s="35">
        <f>IFERROR(IF(AND(AH27="",AI23=AI22,ISNUMBER(AO26)=FALSE,ISNUMBER(AI26)=FALSE,AI26&lt;&gt;""),DATE(JANVIER!$A$1,AI21,1),IF(AND(AH27&lt;&gt;"",MONTH(AH27+1)=MONTH(AH27)),AH27+1,IF(AND(AO26&lt;&gt;"",MONTH(AO26+1)=MONTH(AO26)),AO26+1,""))),"")</f>
        <v>44021</v>
      </c>
      <c r="AJ27" s="35">
        <f>IFERROR(IF(AND(AI27="",AJ23=AJ22,ISNUMBER(AP26)=FALSE,ISNUMBER(AJ26)=FALSE,AJ26&lt;&gt;""),DATE(JANVIER!$A$1,AJ21,1),IF(AND(AI27&lt;&gt;"",MONTH(AI27+1)=MONTH(AI27)),AI27+1,IF(AND(AP26&lt;&gt;"",MONTH(AP26+1)=MONTH(AP26)),AP26+1,""))),"")</f>
        <v>44022</v>
      </c>
      <c r="AK27" s="43">
        <f>IFERROR(IF(AND(AJ27="",AK23=AK22,ISNUMBER(AQ26)=FALSE,ISNUMBER(AK26)=FALSE,AK26&lt;&gt;""),DATE(JANVIER!$A$1,AK21,1),IF(AND(AJ27&lt;&gt;"",MONTH(AJ27+1)=MONTH(AJ27)),AJ27+1,IF(AND(AQ26&lt;&gt;"",MONTH(AQ26+1)=MONTH(AQ26)),AQ26+1,""))),"")</f>
        <v>44023</v>
      </c>
      <c r="AL27" s="44">
        <f>IFERROR(IF(AND(AK27="",AL23=AL22,ISNUMBER(AR26)=FALSE,ISNUMBER(AL26)=FALSE,AL26&lt;&gt;""),DATE(JANVIER!$A$1,AL21,1),IF(AND(AK27&lt;&gt;"",MONTH(AK27+1)=MONTH(AK27)),AK27+1,IF(AND(AR26&lt;&gt;"",MONTH(AR26+1)=MONTH(AR26)),AR26+1,""))),"")</f>
        <v>44024</v>
      </c>
      <c r="AM27" s="29"/>
      <c r="AN27" s="29"/>
      <c r="AO27" s="29"/>
      <c r="AP27" s="29"/>
      <c r="AQ27" s="29"/>
      <c r="AR27" s="29"/>
      <c r="AS27" s="29"/>
      <c r="AT27" s="20"/>
      <c r="AU27" s="34">
        <f>IFERROR(IF(AND(AT27="",AU23=AU22,ISNUMBER(BA26)=FALSE,ISNUMBER(AU26)=FALSE,AU26&lt;&gt;""),DATE(JANVIER!$A$1,AU21,1),IF(AND(AT27&lt;&gt;"",MONTH(AT27+1)=MONTH(AT27)),AT27+1,IF(AND(BA26&lt;&gt;"",MONTH(BA26+1)=MONTH(BA26)),BA26+1,""))),"")</f>
        <v>44046</v>
      </c>
      <c r="AV27" s="35">
        <f>IFERROR(IF(AND(AU27="",AV23=AV22,ISNUMBER(BB26)=FALSE,ISNUMBER(AV26)=FALSE,AV26&lt;&gt;""),DATE(JANVIER!$A$1,AV21,1),IF(AND(AU27&lt;&gt;"",MONTH(AU27+1)=MONTH(AU27)),AU27+1,IF(AND(BB26&lt;&gt;"",MONTH(BB26+1)=MONTH(BB26)),BB26+1,""))),"")</f>
        <v>44047</v>
      </c>
      <c r="AW27" s="35">
        <f>IFERROR(IF(AND(AV27="",AW23=AW22,ISNUMBER(BC26)=FALSE,ISNUMBER(AW26)=FALSE,AW26&lt;&gt;""),DATE(JANVIER!$A$1,AW21,1),IF(AND(AV27&lt;&gt;"",MONTH(AV27+1)=MONTH(AV27)),AV27+1,IF(AND(BC26&lt;&gt;"",MONTH(BC26+1)=MONTH(BC26)),BC26+1,""))),"")</f>
        <v>44048</v>
      </c>
      <c r="AX27" s="35">
        <f>IFERROR(IF(AND(AW27="",AX23=AX22,ISNUMBER(BD26)=FALSE,ISNUMBER(AX26)=FALSE,AX26&lt;&gt;""),DATE(JANVIER!$A$1,AX21,1),IF(AND(AW27&lt;&gt;"",MONTH(AW27+1)=MONTH(AW27)),AW27+1,IF(AND(BD26&lt;&gt;"",MONTH(BD26+1)=MONTH(BD26)),BD26+1,""))),"")</f>
        <v>44049</v>
      </c>
      <c r="AY27" s="35">
        <f>IFERROR(IF(AND(AX27="",AY23=AY22,ISNUMBER(BE26)=FALSE,ISNUMBER(AY26)=FALSE,AY26&lt;&gt;""),DATE(JANVIER!$A$1,AY21,1),IF(AND(AX27&lt;&gt;"",MONTH(AX27+1)=MONTH(AX27)),AX27+1,IF(AND(BE26&lt;&gt;"",MONTH(BE26+1)=MONTH(BE26)),BE26+1,""))),"")</f>
        <v>44050</v>
      </c>
      <c r="AZ27" s="43">
        <f>IFERROR(IF(AND(AY27="",AZ23=AZ22,ISNUMBER(BF26)=FALSE,ISNUMBER(AZ26)=FALSE,AZ26&lt;&gt;""),DATE(JANVIER!$A$1,AZ21,1),IF(AND(AY27&lt;&gt;"",MONTH(AY27+1)=MONTH(AY27)),AY27+1,IF(AND(BF26&lt;&gt;"",MONTH(BF26+1)=MONTH(BF26)),BF26+1,""))),"")</f>
        <v>44051</v>
      </c>
      <c r="BA27" s="44">
        <f>IFERROR(IF(AND(AZ27="",BA23=BA22,ISNUMBER(BG26)=FALSE,ISNUMBER(BA26)=FALSE,BA26&lt;&gt;""),DATE(JANVIER!$A$1,BA21,1),IF(AND(AZ27&lt;&gt;"",MONTH(AZ27+1)=MONTH(AZ27)),AZ27+1,IF(AND(BG26&lt;&gt;"",MONTH(BG26+1)=MONTH(BG26)),BG26+1,""))),"")</f>
        <v>44052</v>
      </c>
    </row>
    <row r="28" spans="1:53" ht="15.95" customHeight="1" x14ac:dyDescent="0.25">
      <c r="B28" s="34">
        <f>IFERROR(IF(AND(A28="",B24=B23,ISNUMBER(H27)=FALSE,ISNUMBER(B27)=FALSE,B27&lt;&gt;""),DATE(JANVIER!$A$1,B22,1),IF(AND(A28&lt;&gt;"",MONTH(A28+1)=MONTH(A28)),A28+1,IF(AND(H27&lt;&gt;"",MONTH(H27+1)=MONTH(H27)),H27+1,""))),"")</f>
        <v>43962</v>
      </c>
      <c r="C28" s="35">
        <f>IFERROR(IF(AND(B28="",C24=C23,ISNUMBER(I27)=FALSE,ISNUMBER(C27)=FALSE,C27&lt;&gt;""),DATE(JANVIER!$A$1,C22,1),IF(AND(B28&lt;&gt;"",MONTH(B28+1)=MONTH(B28)),B28+1,IF(AND(I27&lt;&gt;"",MONTH(I27+1)=MONTH(I27)),I27+1,""))),"")</f>
        <v>43963</v>
      </c>
      <c r="D28" s="35">
        <f>IFERROR(IF(AND(C28="",D24=D23,ISNUMBER(J27)=FALSE,ISNUMBER(D27)=FALSE,D27&lt;&gt;""),DATE(JANVIER!$A$1,D22,1),IF(AND(C28&lt;&gt;"",MONTH(C28+1)=MONTH(C28)),C28+1,IF(AND(J27&lt;&gt;"",MONTH(J27+1)=MONTH(J27)),J27+1,""))),"")</f>
        <v>43964</v>
      </c>
      <c r="E28" s="35">
        <f>IFERROR(IF(AND(D28="",E24=E23,ISNUMBER(K27)=FALSE,ISNUMBER(E27)=FALSE,E27&lt;&gt;""),DATE(JANVIER!$A$1,E22,1),IF(AND(D28&lt;&gt;"",MONTH(D28+1)=MONTH(D28)),D28+1,IF(AND(K27&lt;&gt;"",MONTH(K27+1)=MONTH(K27)),K27+1,""))),"")</f>
        <v>43965</v>
      </c>
      <c r="F28" s="35">
        <f>IFERROR(IF(AND(E28="",F24=F23,ISNUMBER(L27)=FALSE,ISNUMBER(F27)=FALSE,F27&lt;&gt;""),DATE(JANVIER!$A$1,F22,1),IF(AND(E28&lt;&gt;"",MONTH(E28+1)=MONTH(E28)),E28+1,IF(AND(L27&lt;&gt;"",MONTH(L27+1)=MONTH(L27)),L27+1,""))),"")</f>
        <v>43966</v>
      </c>
      <c r="G28" s="43">
        <f>IFERROR(IF(AND(F28="",G24=G23,ISNUMBER(M27)=FALSE,ISNUMBER(G27)=FALSE,G27&lt;&gt;""),DATE(JANVIER!$A$1,G22,1),IF(AND(F28&lt;&gt;"",MONTH(F28+1)=MONTH(F28)),F28+1,IF(AND(M27&lt;&gt;"",MONTH(M27+1)=MONTH(M27)),M27+1,""))),"")</f>
        <v>43967</v>
      </c>
      <c r="H28" s="44">
        <f>IFERROR(IF(AND(G28="",H24=H23,ISNUMBER(N27)=FALSE,ISNUMBER(H27)=FALSE,H27&lt;&gt;""),DATE(JANVIER!$A$1,H22,1),IF(AND(G28&lt;&gt;"",MONTH(G28+1)=MONTH(G28)),G28+1,IF(AND(N27&lt;&gt;"",MONTH(N27+1)=MONTH(N27)),N27+1,""))),"")</f>
        <v>43968</v>
      </c>
      <c r="I28" s="29"/>
      <c r="J28" s="29"/>
      <c r="K28" s="29"/>
      <c r="L28" s="29"/>
      <c r="M28" s="29"/>
      <c r="N28" s="29"/>
      <c r="O28" s="29"/>
      <c r="P28" s="20"/>
      <c r="Q28" s="34">
        <f>IFERROR(IF(AND(P28="",Q24=Q23,ISNUMBER(W27)=FALSE,ISNUMBER(Q27)=FALSE,Q27&lt;&gt;""),DATE(JANVIER!$A$1,Q22,1),IF(AND(P28&lt;&gt;"",MONTH(P28+1)=MONTH(P28)),P28+1,IF(AND(W27&lt;&gt;"",MONTH(W27+1)=MONTH(W27)),W27+1,""))),"")</f>
        <v>43997</v>
      </c>
      <c r="R28" s="35">
        <f>IFERROR(IF(AND(Q28="",R24=R23,ISNUMBER(X27)=FALSE,ISNUMBER(R27)=FALSE,R27&lt;&gt;""),DATE(JANVIER!$A$1,R22,1),IF(AND(Q28&lt;&gt;"",MONTH(Q28+1)=MONTH(Q28)),Q28+1,IF(AND(X27&lt;&gt;"",MONTH(X27+1)=MONTH(X27)),X27+1,""))),"")</f>
        <v>43998</v>
      </c>
      <c r="S28" s="35">
        <f>IFERROR(IF(AND(R28="",S24=S23,ISNUMBER(Y27)=FALSE,ISNUMBER(S27)=FALSE,S27&lt;&gt;""),DATE(JANVIER!$A$1,S22,1),IF(AND(R28&lt;&gt;"",MONTH(R28+1)=MONTH(R28)),R28+1,IF(AND(Y27&lt;&gt;"",MONTH(Y27+1)=MONTH(Y27)),Y27+1,""))),"")</f>
        <v>43999</v>
      </c>
      <c r="T28" s="35">
        <f>IFERROR(IF(AND(S28="",T24=T23,ISNUMBER(Z27)=FALSE,ISNUMBER(T27)=FALSE,T27&lt;&gt;""),DATE(JANVIER!$A$1,T22,1),IF(AND(S28&lt;&gt;"",MONTH(S28+1)=MONTH(S28)),S28+1,IF(AND(Z27&lt;&gt;"",MONTH(Z27+1)=MONTH(Z27)),Z27+1,""))),"")</f>
        <v>44000</v>
      </c>
      <c r="U28" s="35">
        <f>IFERROR(IF(AND(T28="",U24=U23,ISNUMBER(AA27)=FALSE,ISNUMBER(U27)=FALSE,U27&lt;&gt;""),DATE(JANVIER!$A$1,U22,1),IF(AND(T28&lt;&gt;"",MONTH(T28+1)=MONTH(T28)),T28+1,IF(AND(AA27&lt;&gt;"",MONTH(AA27+1)=MONTH(AA27)),AA27+1,""))),"")</f>
        <v>44001</v>
      </c>
      <c r="V28" s="43">
        <f>IFERROR(IF(AND(U28="",V24=V23,ISNUMBER(AB27)=FALSE,ISNUMBER(V27)=FALSE,V27&lt;&gt;""),DATE(JANVIER!$A$1,V22,1),IF(AND(U28&lt;&gt;"",MONTH(U28+1)=MONTH(U28)),U28+1,IF(AND(AB27&lt;&gt;"",MONTH(AB27+1)=MONTH(AB27)),AB27+1,""))),"")</f>
        <v>44002</v>
      </c>
      <c r="W28" s="44">
        <f>IFERROR(IF(AND(V28="",W24=W23,ISNUMBER(AC27)=FALSE,ISNUMBER(W27)=FALSE,W27&lt;&gt;""),DATE(JANVIER!$A$1,W22,1),IF(AND(V28&lt;&gt;"",MONTH(V28+1)=MONTH(V28)),V28+1,IF(AND(AC27&lt;&gt;"",MONTH(AC27+1)=MONTH(AC27)),AC27+1,""))),"")</f>
        <v>44003</v>
      </c>
      <c r="X28" s="29"/>
      <c r="Y28" s="29"/>
      <c r="Z28" s="29"/>
      <c r="AA28" s="29"/>
      <c r="AB28" s="29"/>
      <c r="AC28" s="29"/>
      <c r="AD28" s="29"/>
      <c r="AE28" s="20"/>
      <c r="AF28" s="34">
        <f>IFERROR(IF(AND(AE28="",AF24=AF23,ISNUMBER(AL27)=FALSE,ISNUMBER(AF27)=FALSE,AF27&lt;&gt;""),DATE(JANVIER!$A$1,AF22,1),IF(AND(AE28&lt;&gt;"",MONTH(AE28+1)=MONTH(AE28)),AE28+1,IF(AND(AL27&lt;&gt;"",MONTH(AL27+1)=MONTH(AL27)),AL27+1,""))),"")</f>
        <v>44025</v>
      </c>
      <c r="AG28" s="35">
        <f>IFERROR(IF(AND(AF28="",AG24=AG23,ISNUMBER(AM27)=FALSE,ISNUMBER(AG27)=FALSE,AG27&lt;&gt;""),DATE(JANVIER!$A$1,AG22,1),IF(AND(AF28&lt;&gt;"",MONTH(AF28+1)=MONTH(AF28)),AF28+1,IF(AND(AM27&lt;&gt;"",MONTH(AM27+1)=MONTH(AM27)),AM27+1,""))),"")</f>
        <v>44026</v>
      </c>
      <c r="AH28" s="35">
        <f>IFERROR(IF(AND(AG28="",AH24=AH23,ISNUMBER(AN27)=FALSE,ISNUMBER(AH27)=FALSE,AH27&lt;&gt;""),DATE(JANVIER!$A$1,AH22,1),IF(AND(AG28&lt;&gt;"",MONTH(AG28+1)=MONTH(AG28)),AG28+1,IF(AND(AN27&lt;&gt;"",MONTH(AN27+1)=MONTH(AN27)),AN27+1,""))),"")</f>
        <v>44027</v>
      </c>
      <c r="AI28" s="35">
        <f>IFERROR(IF(AND(AH28="",AI24=AI23,ISNUMBER(AO27)=FALSE,ISNUMBER(AI27)=FALSE,AI27&lt;&gt;""),DATE(JANVIER!$A$1,AI22,1),IF(AND(AH28&lt;&gt;"",MONTH(AH28+1)=MONTH(AH28)),AH28+1,IF(AND(AO27&lt;&gt;"",MONTH(AO27+1)=MONTH(AO27)),AO27+1,""))),"")</f>
        <v>44028</v>
      </c>
      <c r="AJ28" s="35">
        <f>IFERROR(IF(AND(AI28="",AJ24=AJ23,ISNUMBER(AP27)=FALSE,ISNUMBER(AJ27)=FALSE,AJ27&lt;&gt;""),DATE(JANVIER!$A$1,AJ22,1),IF(AND(AI28&lt;&gt;"",MONTH(AI28+1)=MONTH(AI28)),AI28+1,IF(AND(AP27&lt;&gt;"",MONTH(AP27+1)=MONTH(AP27)),AP27+1,""))),"")</f>
        <v>44029</v>
      </c>
      <c r="AK28" s="43">
        <f>IFERROR(IF(AND(AJ28="",AK24=AK23,ISNUMBER(AQ27)=FALSE,ISNUMBER(AK27)=FALSE,AK27&lt;&gt;""),DATE(JANVIER!$A$1,AK22,1),IF(AND(AJ28&lt;&gt;"",MONTH(AJ28+1)=MONTH(AJ28)),AJ28+1,IF(AND(AQ27&lt;&gt;"",MONTH(AQ27+1)=MONTH(AQ27)),AQ27+1,""))),"")</f>
        <v>44030</v>
      </c>
      <c r="AL28" s="44">
        <f>IFERROR(IF(AND(AK28="",AL24=AL23,ISNUMBER(AR27)=FALSE,ISNUMBER(AL27)=FALSE,AL27&lt;&gt;""),DATE(JANVIER!$A$1,AL22,1),IF(AND(AK28&lt;&gt;"",MONTH(AK28+1)=MONTH(AK28)),AK28+1,IF(AND(AR27&lt;&gt;"",MONTH(AR27+1)=MONTH(AR27)),AR27+1,""))),"")</f>
        <v>44031</v>
      </c>
      <c r="AM28" s="29"/>
      <c r="AN28" s="29"/>
      <c r="AO28" s="29"/>
      <c r="AP28" s="29"/>
      <c r="AQ28" s="29"/>
      <c r="AR28" s="29"/>
      <c r="AS28" s="29"/>
      <c r="AT28" s="20"/>
      <c r="AU28" s="34">
        <f>IFERROR(IF(AND(AT28="",AU24=AU23,ISNUMBER(BA27)=FALSE,ISNUMBER(AU27)=FALSE,AU27&lt;&gt;""),DATE(JANVIER!$A$1,AU22,1),IF(AND(AT28&lt;&gt;"",MONTH(AT28+1)=MONTH(AT28)),AT28+1,IF(AND(BA27&lt;&gt;"",MONTH(BA27+1)=MONTH(BA27)),BA27+1,""))),"")</f>
        <v>44053</v>
      </c>
      <c r="AV28" s="35">
        <f>IFERROR(IF(AND(AU28="",AV24=AV23,ISNUMBER(BB27)=FALSE,ISNUMBER(AV27)=FALSE,AV27&lt;&gt;""),DATE(JANVIER!$A$1,AV22,1),IF(AND(AU28&lt;&gt;"",MONTH(AU28+1)=MONTH(AU28)),AU28+1,IF(AND(BB27&lt;&gt;"",MONTH(BB27+1)=MONTH(BB27)),BB27+1,""))),"")</f>
        <v>44054</v>
      </c>
      <c r="AW28" s="35">
        <f>IFERROR(IF(AND(AV28="",AW24=AW23,ISNUMBER(BC27)=FALSE,ISNUMBER(AW27)=FALSE,AW27&lt;&gt;""),DATE(JANVIER!$A$1,AW22,1),IF(AND(AV28&lt;&gt;"",MONTH(AV28+1)=MONTH(AV28)),AV28+1,IF(AND(BC27&lt;&gt;"",MONTH(BC27+1)=MONTH(BC27)),BC27+1,""))),"")</f>
        <v>44055</v>
      </c>
      <c r="AX28" s="35">
        <f>IFERROR(IF(AND(AW28="",AX24=AX23,ISNUMBER(BD27)=FALSE,ISNUMBER(AX27)=FALSE,AX27&lt;&gt;""),DATE(JANVIER!$A$1,AX22,1),IF(AND(AW28&lt;&gt;"",MONTH(AW28+1)=MONTH(AW28)),AW28+1,IF(AND(BD27&lt;&gt;"",MONTH(BD27+1)=MONTH(BD27)),BD27+1,""))),"")</f>
        <v>44056</v>
      </c>
      <c r="AY28" s="35">
        <f>IFERROR(IF(AND(AX28="",AY24=AY23,ISNUMBER(BE27)=FALSE,ISNUMBER(AY27)=FALSE,AY27&lt;&gt;""),DATE(JANVIER!$A$1,AY22,1),IF(AND(AX28&lt;&gt;"",MONTH(AX28+1)=MONTH(AX28)),AX28+1,IF(AND(BE27&lt;&gt;"",MONTH(BE27+1)=MONTH(BE27)),BE27+1,""))),"")</f>
        <v>44057</v>
      </c>
      <c r="AZ28" s="43">
        <f>IFERROR(IF(AND(AY28="",AZ24=AZ23,ISNUMBER(BF27)=FALSE,ISNUMBER(AZ27)=FALSE,AZ27&lt;&gt;""),DATE(JANVIER!$A$1,AZ22,1),IF(AND(AY28&lt;&gt;"",MONTH(AY28+1)=MONTH(AY28)),AY28+1,IF(AND(BF27&lt;&gt;"",MONTH(BF27+1)=MONTH(BF27)),BF27+1,""))),"")</f>
        <v>44058</v>
      </c>
      <c r="BA28" s="44">
        <f>IFERROR(IF(AND(AZ28="",BA24=BA23,ISNUMBER(BG27)=FALSE,ISNUMBER(BA27)=FALSE,BA27&lt;&gt;""),DATE(JANVIER!$A$1,BA22,1),IF(AND(AZ28&lt;&gt;"",MONTH(AZ28+1)=MONTH(AZ28)),AZ28+1,IF(AND(BG27&lt;&gt;"",MONTH(BG27+1)=MONTH(BG27)),BG27+1,""))),"")</f>
        <v>44059</v>
      </c>
    </row>
    <row r="29" spans="1:53" ht="15.95" customHeight="1" x14ac:dyDescent="0.25">
      <c r="B29" s="34">
        <f>IFERROR(IF(AND(A29="",B25=B24,ISNUMBER(H28)=FALSE,ISNUMBER(B28)=FALSE,B28&lt;&gt;""),DATE(JANVIER!$A$1,B23,1),IF(AND(A29&lt;&gt;"",MONTH(A29+1)=MONTH(A29)),A29+1,IF(AND(H28&lt;&gt;"",MONTH(H28+1)=MONTH(H28)),H28+1,""))),"")</f>
        <v>43969</v>
      </c>
      <c r="C29" s="35">
        <f>IFERROR(IF(AND(B29="",C25=C24,ISNUMBER(I28)=FALSE,ISNUMBER(C28)=FALSE,C28&lt;&gt;""),DATE(JANVIER!$A$1,C23,1),IF(AND(B29&lt;&gt;"",MONTH(B29+1)=MONTH(B29)),B29+1,IF(AND(I28&lt;&gt;"",MONTH(I28+1)=MONTH(I28)),I28+1,""))),"")</f>
        <v>43970</v>
      </c>
      <c r="D29" s="35">
        <f>IFERROR(IF(AND(C29="",D25=D24,ISNUMBER(J28)=FALSE,ISNUMBER(D28)=FALSE,D28&lt;&gt;""),DATE(JANVIER!$A$1,D23,1),IF(AND(C29&lt;&gt;"",MONTH(C29+1)=MONTH(C29)),C29+1,IF(AND(J28&lt;&gt;"",MONTH(J28+1)=MONTH(J28)),J28+1,""))),"")</f>
        <v>43971</v>
      </c>
      <c r="E29" s="35">
        <f>IFERROR(IF(AND(D29="",E25=E24,ISNUMBER(K28)=FALSE,ISNUMBER(E28)=FALSE,E28&lt;&gt;""),DATE(JANVIER!$A$1,E23,1),IF(AND(D29&lt;&gt;"",MONTH(D29+1)=MONTH(D29)),D29+1,IF(AND(K28&lt;&gt;"",MONTH(K28+1)=MONTH(K28)),K28+1,""))),"")</f>
        <v>43972</v>
      </c>
      <c r="F29" s="35">
        <f>IFERROR(IF(AND(E29="",F25=F24,ISNUMBER(L28)=FALSE,ISNUMBER(F28)=FALSE,F28&lt;&gt;""),DATE(JANVIER!$A$1,F23,1),IF(AND(E29&lt;&gt;"",MONTH(E29+1)=MONTH(E29)),E29+1,IF(AND(L28&lt;&gt;"",MONTH(L28+1)=MONTH(L28)),L28+1,""))),"")</f>
        <v>43973</v>
      </c>
      <c r="G29" s="43">
        <f>IFERROR(IF(AND(F29="",G25=G24,ISNUMBER(M28)=FALSE,ISNUMBER(G28)=FALSE,G28&lt;&gt;""),DATE(JANVIER!$A$1,G23,1),IF(AND(F29&lt;&gt;"",MONTH(F29+1)=MONTH(F29)),F29+1,IF(AND(M28&lt;&gt;"",MONTH(M28+1)=MONTH(M28)),M28+1,""))),"")</f>
        <v>43974</v>
      </c>
      <c r="H29" s="44">
        <f>IFERROR(IF(AND(G29="",H25=H24,ISNUMBER(N28)=FALSE,ISNUMBER(H28)=FALSE,H28&lt;&gt;""),DATE(JANVIER!$A$1,H23,1),IF(AND(G29&lt;&gt;"",MONTH(G29+1)=MONTH(G29)),G29+1,IF(AND(N28&lt;&gt;"",MONTH(N28+1)=MONTH(N28)),N28+1,""))),"")</f>
        <v>43975</v>
      </c>
      <c r="I29" s="29"/>
      <c r="J29" s="29"/>
      <c r="K29" s="29"/>
      <c r="L29" s="29"/>
      <c r="M29" s="29"/>
      <c r="N29" s="29"/>
      <c r="O29" s="29"/>
      <c r="P29" s="20"/>
      <c r="Q29" s="34">
        <f>IFERROR(IF(AND(P29="",Q25=Q24,ISNUMBER(W28)=FALSE,ISNUMBER(Q28)=FALSE,Q28&lt;&gt;""),DATE(JANVIER!$A$1,Q23,1),IF(AND(P29&lt;&gt;"",MONTH(P29+1)=MONTH(P29)),P29+1,IF(AND(W28&lt;&gt;"",MONTH(W28+1)=MONTH(W28)),W28+1,""))),"")</f>
        <v>44004</v>
      </c>
      <c r="R29" s="35">
        <f>IFERROR(IF(AND(Q29="",R25=R24,ISNUMBER(X28)=FALSE,ISNUMBER(R28)=FALSE,R28&lt;&gt;""),DATE(JANVIER!$A$1,R23,1),IF(AND(Q29&lt;&gt;"",MONTH(Q29+1)=MONTH(Q29)),Q29+1,IF(AND(X28&lt;&gt;"",MONTH(X28+1)=MONTH(X28)),X28+1,""))),"")</f>
        <v>44005</v>
      </c>
      <c r="S29" s="35">
        <f>IFERROR(IF(AND(R29="",S25=S24,ISNUMBER(Y28)=FALSE,ISNUMBER(S28)=FALSE,S28&lt;&gt;""),DATE(JANVIER!$A$1,S23,1),IF(AND(R29&lt;&gt;"",MONTH(R29+1)=MONTH(R29)),R29+1,IF(AND(Y28&lt;&gt;"",MONTH(Y28+1)=MONTH(Y28)),Y28+1,""))),"")</f>
        <v>44006</v>
      </c>
      <c r="T29" s="35">
        <f>IFERROR(IF(AND(S29="",T25=T24,ISNUMBER(Z28)=FALSE,ISNUMBER(T28)=FALSE,T28&lt;&gt;""),DATE(JANVIER!$A$1,T23,1),IF(AND(S29&lt;&gt;"",MONTH(S29+1)=MONTH(S29)),S29+1,IF(AND(Z28&lt;&gt;"",MONTH(Z28+1)=MONTH(Z28)),Z28+1,""))),"")</f>
        <v>44007</v>
      </c>
      <c r="U29" s="35">
        <f>IFERROR(IF(AND(T29="",U25=U24,ISNUMBER(AA28)=FALSE,ISNUMBER(U28)=FALSE,U28&lt;&gt;""),DATE(JANVIER!$A$1,U23,1),IF(AND(T29&lt;&gt;"",MONTH(T29+1)=MONTH(T29)),T29+1,IF(AND(AA28&lt;&gt;"",MONTH(AA28+1)=MONTH(AA28)),AA28+1,""))),"")</f>
        <v>44008</v>
      </c>
      <c r="V29" s="43">
        <f>IFERROR(IF(AND(U29="",V25=V24,ISNUMBER(AB28)=FALSE,ISNUMBER(V28)=FALSE,V28&lt;&gt;""),DATE(JANVIER!$A$1,V23,1),IF(AND(U29&lt;&gt;"",MONTH(U29+1)=MONTH(U29)),U29+1,IF(AND(AB28&lt;&gt;"",MONTH(AB28+1)=MONTH(AB28)),AB28+1,""))),"")</f>
        <v>44009</v>
      </c>
      <c r="W29" s="44">
        <f>IFERROR(IF(AND(V29="",W25=W24,ISNUMBER(AC28)=FALSE,ISNUMBER(W28)=FALSE,W28&lt;&gt;""),DATE(JANVIER!$A$1,W23,1),IF(AND(V29&lt;&gt;"",MONTH(V29+1)=MONTH(V29)),V29+1,IF(AND(AC28&lt;&gt;"",MONTH(AC28+1)=MONTH(AC28)),AC28+1,""))),"")</f>
        <v>44010</v>
      </c>
      <c r="X29" s="29"/>
      <c r="Y29" s="29"/>
      <c r="Z29" s="29"/>
      <c r="AA29" s="29"/>
      <c r="AB29" s="29"/>
      <c r="AC29" s="29"/>
      <c r="AD29" s="29"/>
      <c r="AE29" s="20"/>
      <c r="AF29" s="34">
        <f>IFERROR(IF(AND(AE29="",AF25=AF24,ISNUMBER(AL28)=FALSE,ISNUMBER(AF28)=FALSE,AF28&lt;&gt;""),DATE(JANVIER!$A$1,AF23,1),IF(AND(AE29&lt;&gt;"",MONTH(AE29+1)=MONTH(AE29)),AE29+1,IF(AND(AL28&lt;&gt;"",MONTH(AL28+1)=MONTH(AL28)),AL28+1,""))),"")</f>
        <v>44032</v>
      </c>
      <c r="AG29" s="35">
        <f>IFERROR(IF(AND(AF29="",AG25=AG24,ISNUMBER(AM28)=FALSE,ISNUMBER(AG28)=FALSE,AG28&lt;&gt;""),DATE(JANVIER!$A$1,AG23,1),IF(AND(AF29&lt;&gt;"",MONTH(AF29+1)=MONTH(AF29)),AF29+1,IF(AND(AM28&lt;&gt;"",MONTH(AM28+1)=MONTH(AM28)),AM28+1,""))),"")</f>
        <v>44033</v>
      </c>
      <c r="AH29" s="35">
        <f>IFERROR(IF(AND(AG29="",AH25=AH24,ISNUMBER(AN28)=FALSE,ISNUMBER(AH28)=FALSE,AH28&lt;&gt;""),DATE(JANVIER!$A$1,AH23,1),IF(AND(AG29&lt;&gt;"",MONTH(AG29+1)=MONTH(AG29)),AG29+1,IF(AND(AN28&lt;&gt;"",MONTH(AN28+1)=MONTH(AN28)),AN28+1,""))),"")</f>
        <v>44034</v>
      </c>
      <c r="AI29" s="35">
        <f>IFERROR(IF(AND(AH29="",AI25=AI24,ISNUMBER(AO28)=FALSE,ISNUMBER(AI28)=FALSE,AI28&lt;&gt;""),DATE(JANVIER!$A$1,AI23,1),IF(AND(AH29&lt;&gt;"",MONTH(AH29+1)=MONTH(AH29)),AH29+1,IF(AND(AO28&lt;&gt;"",MONTH(AO28+1)=MONTH(AO28)),AO28+1,""))),"")</f>
        <v>44035</v>
      </c>
      <c r="AJ29" s="35">
        <f>IFERROR(IF(AND(AI29="",AJ25=AJ24,ISNUMBER(AP28)=FALSE,ISNUMBER(AJ28)=FALSE,AJ28&lt;&gt;""),DATE(JANVIER!$A$1,AJ23,1),IF(AND(AI29&lt;&gt;"",MONTH(AI29+1)=MONTH(AI29)),AI29+1,IF(AND(AP28&lt;&gt;"",MONTH(AP28+1)=MONTH(AP28)),AP28+1,""))),"")</f>
        <v>44036</v>
      </c>
      <c r="AK29" s="43">
        <f>IFERROR(IF(AND(AJ29="",AK25=AK24,ISNUMBER(AQ28)=FALSE,ISNUMBER(AK28)=FALSE,AK28&lt;&gt;""),DATE(JANVIER!$A$1,AK23,1),IF(AND(AJ29&lt;&gt;"",MONTH(AJ29+1)=MONTH(AJ29)),AJ29+1,IF(AND(AQ28&lt;&gt;"",MONTH(AQ28+1)=MONTH(AQ28)),AQ28+1,""))),"")</f>
        <v>44037</v>
      </c>
      <c r="AL29" s="44">
        <f>IFERROR(IF(AND(AK29="",AL25=AL24,ISNUMBER(AR28)=FALSE,ISNUMBER(AL28)=FALSE,AL28&lt;&gt;""),DATE(JANVIER!$A$1,AL23,1),IF(AND(AK29&lt;&gt;"",MONTH(AK29+1)=MONTH(AK29)),AK29+1,IF(AND(AR28&lt;&gt;"",MONTH(AR28+1)=MONTH(AR28)),AR28+1,""))),"")</f>
        <v>44038</v>
      </c>
      <c r="AM29" s="29"/>
      <c r="AN29" s="29"/>
      <c r="AO29" s="29"/>
      <c r="AP29" s="29"/>
      <c r="AQ29" s="29"/>
      <c r="AR29" s="29"/>
      <c r="AS29" s="29"/>
      <c r="AT29" s="20"/>
      <c r="AU29" s="34">
        <f>IFERROR(IF(AND(AT29="",AU25=AU24,ISNUMBER(BA28)=FALSE,ISNUMBER(AU28)=FALSE,AU28&lt;&gt;""),DATE(JANVIER!$A$1,AU23,1),IF(AND(AT29&lt;&gt;"",MONTH(AT29+1)=MONTH(AT29)),AT29+1,IF(AND(BA28&lt;&gt;"",MONTH(BA28+1)=MONTH(BA28)),BA28+1,""))),"")</f>
        <v>44060</v>
      </c>
      <c r="AV29" s="35">
        <f>IFERROR(IF(AND(AU29="",AV25=AV24,ISNUMBER(BB28)=FALSE,ISNUMBER(AV28)=FALSE,AV28&lt;&gt;""),DATE(JANVIER!$A$1,AV23,1),IF(AND(AU29&lt;&gt;"",MONTH(AU29+1)=MONTH(AU29)),AU29+1,IF(AND(BB28&lt;&gt;"",MONTH(BB28+1)=MONTH(BB28)),BB28+1,""))),"")</f>
        <v>44061</v>
      </c>
      <c r="AW29" s="35">
        <f>IFERROR(IF(AND(AV29="",AW25=AW24,ISNUMBER(BC28)=FALSE,ISNUMBER(AW28)=FALSE,AW28&lt;&gt;""),DATE(JANVIER!$A$1,AW23,1),IF(AND(AV29&lt;&gt;"",MONTH(AV29+1)=MONTH(AV29)),AV29+1,IF(AND(BC28&lt;&gt;"",MONTH(BC28+1)=MONTH(BC28)),BC28+1,""))),"")</f>
        <v>44062</v>
      </c>
      <c r="AX29" s="35">
        <f>IFERROR(IF(AND(AW29="",AX25=AX24,ISNUMBER(BD28)=FALSE,ISNUMBER(AX28)=FALSE,AX28&lt;&gt;""),DATE(JANVIER!$A$1,AX23,1),IF(AND(AW29&lt;&gt;"",MONTH(AW29+1)=MONTH(AW29)),AW29+1,IF(AND(BD28&lt;&gt;"",MONTH(BD28+1)=MONTH(BD28)),BD28+1,""))),"")</f>
        <v>44063</v>
      </c>
      <c r="AY29" s="35">
        <f>IFERROR(IF(AND(AX29="",AY25=AY24,ISNUMBER(BE28)=FALSE,ISNUMBER(AY28)=FALSE,AY28&lt;&gt;""),DATE(JANVIER!$A$1,AY23,1),IF(AND(AX29&lt;&gt;"",MONTH(AX29+1)=MONTH(AX29)),AX29+1,IF(AND(BE28&lt;&gt;"",MONTH(BE28+1)=MONTH(BE28)),BE28+1,""))),"")</f>
        <v>44064</v>
      </c>
      <c r="AZ29" s="43">
        <f>IFERROR(IF(AND(AY29="",AZ25=AZ24,ISNUMBER(BF28)=FALSE,ISNUMBER(AZ28)=FALSE,AZ28&lt;&gt;""),DATE(JANVIER!$A$1,AZ23,1),IF(AND(AY29&lt;&gt;"",MONTH(AY29+1)=MONTH(AY29)),AY29+1,IF(AND(BF28&lt;&gt;"",MONTH(BF28+1)=MONTH(BF28)),BF28+1,""))),"")</f>
        <v>44065</v>
      </c>
      <c r="BA29" s="44">
        <f>IFERROR(IF(AND(AZ29="",BA25=BA24,ISNUMBER(BG28)=FALSE,ISNUMBER(BA28)=FALSE,BA28&lt;&gt;""),DATE(JANVIER!$A$1,BA23,1),IF(AND(AZ29&lt;&gt;"",MONTH(AZ29+1)=MONTH(AZ29)),AZ29+1,IF(AND(BG28&lt;&gt;"",MONTH(BG28+1)=MONTH(BG28)),BG28+1,""))),"")</f>
        <v>44066</v>
      </c>
    </row>
    <row r="30" spans="1:53" ht="15.95" customHeight="1" x14ac:dyDescent="0.25">
      <c r="B30" s="34">
        <f>IFERROR(IF(AND(A30="",B26=B25,ISNUMBER(H29)=FALSE,ISNUMBER(B29)=FALSE,B29&lt;&gt;""),DATE(JANVIER!$A$1,B24,1),IF(AND(A30&lt;&gt;"",MONTH(A30+1)=MONTH(A30)),A30+1,IF(AND(H29&lt;&gt;"",MONTH(H29+1)=MONTH(H29)),H29+1,""))),"")</f>
        <v>43976</v>
      </c>
      <c r="C30" s="35">
        <f>IFERROR(IF(AND(B30="",C26=C25,ISNUMBER(I29)=FALSE,ISNUMBER(C29)=FALSE,C29&lt;&gt;""),DATE(JANVIER!$A$1,C24,1),IF(AND(B30&lt;&gt;"",MONTH(B30+1)=MONTH(B30)),B30+1,IF(AND(I29&lt;&gt;"",MONTH(I29+1)=MONTH(I29)),I29+1,""))),"")</f>
        <v>43977</v>
      </c>
      <c r="D30" s="35">
        <f>IFERROR(IF(AND(C30="",D26=D25,ISNUMBER(J29)=FALSE,ISNUMBER(D29)=FALSE,D29&lt;&gt;""),DATE(JANVIER!$A$1,D24,1),IF(AND(C30&lt;&gt;"",MONTH(C30+1)=MONTH(C30)),C30+1,IF(AND(J29&lt;&gt;"",MONTH(J29+1)=MONTH(J29)),J29+1,""))),"")</f>
        <v>43978</v>
      </c>
      <c r="E30" s="35">
        <f>IFERROR(IF(AND(D30="",E26=E25,ISNUMBER(K29)=FALSE,ISNUMBER(E29)=FALSE,E29&lt;&gt;""),DATE(JANVIER!$A$1,E24,1),IF(AND(D30&lt;&gt;"",MONTH(D30+1)=MONTH(D30)),D30+1,IF(AND(K29&lt;&gt;"",MONTH(K29+1)=MONTH(K29)),K29+1,""))),"")</f>
        <v>43979</v>
      </c>
      <c r="F30" s="35">
        <f>IFERROR(IF(AND(E30="",F26=F25,ISNUMBER(L29)=FALSE,ISNUMBER(F29)=FALSE,F29&lt;&gt;""),DATE(JANVIER!$A$1,F24,1),IF(AND(E30&lt;&gt;"",MONTH(E30+1)=MONTH(E30)),E30+1,IF(AND(L29&lt;&gt;"",MONTH(L29+1)=MONTH(L29)),L29+1,""))),"")</f>
        <v>43980</v>
      </c>
      <c r="G30" s="43">
        <f>IFERROR(IF(AND(F30="",G26=G25,ISNUMBER(M29)=FALSE,ISNUMBER(G29)=FALSE,G29&lt;&gt;""),DATE(JANVIER!$A$1,G24,1),IF(AND(F30&lt;&gt;"",MONTH(F30+1)=MONTH(F30)),F30+1,IF(AND(M29&lt;&gt;"",MONTH(M29+1)=MONTH(M29)),M29+1,""))),"")</f>
        <v>43981</v>
      </c>
      <c r="H30" s="44">
        <f>IFERROR(IF(AND(G30="",H26=H25,ISNUMBER(N29)=FALSE,ISNUMBER(H29)=FALSE,H29&lt;&gt;""),DATE(JANVIER!$A$1,H24,1),IF(AND(G30&lt;&gt;"",MONTH(G30+1)=MONTH(G30)),G30+1,IF(AND(N29&lt;&gt;"",MONTH(N29+1)=MONTH(N29)),N29+1,""))),"")</f>
        <v>43982</v>
      </c>
      <c r="I30" s="29"/>
      <c r="J30" s="29"/>
      <c r="K30" s="29"/>
      <c r="L30" s="29"/>
      <c r="M30" s="29"/>
      <c r="N30" s="29"/>
      <c r="O30" s="29"/>
      <c r="P30" s="20"/>
      <c r="Q30" s="34">
        <f>IFERROR(IF(AND(P30="",Q26=Q25,ISNUMBER(W29)=FALSE,ISNUMBER(Q29)=FALSE,Q29&lt;&gt;""),DATE(JANVIER!$A$1,Q24,1),IF(AND(P30&lt;&gt;"",MONTH(P30+1)=MONTH(P30)),P30+1,IF(AND(W29&lt;&gt;"",MONTH(W29+1)=MONTH(W29)),W29+1,""))),"")</f>
        <v>44011</v>
      </c>
      <c r="R30" s="35">
        <f>IFERROR(IF(AND(Q30="",R26=R25,ISNUMBER(X29)=FALSE,ISNUMBER(R29)=FALSE,R29&lt;&gt;""),DATE(JANVIER!$A$1,R24,1),IF(AND(Q30&lt;&gt;"",MONTH(Q30+1)=MONTH(Q30)),Q30+1,IF(AND(X29&lt;&gt;"",MONTH(X29+1)=MONTH(X29)),X29+1,""))),"")</f>
        <v>44012</v>
      </c>
      <c r="S30" s="35" t="str">
        <f>IFERROR(IF(AND(R30="",S26=S25,ISNUMBER(Y29)=FALSE,ISNUMBER(S29)=FALSE,S29&lt;&gt;""),DATE(JANVIER!$A$1,S24,1),IF(AND(R30&lt;&gt;"",MONTH(R30+1)=MONTH(R30)),R30+1,IF(AND(Y29&lt;&gt;"",MONTH(Y29+1)=MONTH(Y29)),Y29+1,""))),"")</f>
        <v/>
      </c>
      <c r="T30" s="35" t="str">
        <f>IFERROR(IF(AND(S30="",T26=T25,ISNUMBER(Z29)=FALSE,ISNUMBER(T29)=FALSE,T29&lt;&gt;""),DATE(JANVIER!$A$1,T24,1),IF(AND(S30&lt;&gt;"",MONTH(S30+1)=MONTH(S30)),S30+1,IF(AND(Z29&lt;&gt;"",MONTH(Z29+1)=MONTH(Z29)),Z29+1,""))),"")</f>
        <v/>
      </c>
      <c r="U30" s="35" t="str">
        <f>IFERROR(IF(AND(T30="",U26=U25,ISNUMBER(AA29)=FALSE,ISNUMBER(U29)=FALSE,U29&lt;&gt;""),DATE(JANVIER!$A$1,U24,1),IF(AND(T30&lt;&gt;"",MONTH(T30+1)=MONTH(T30)),T30+1,IF(AND(AA29&lt;&gt;"",MONTH(AA29+1)=MONTH(AA29)),AA29+1,""))),"")</f>
        <v/>
      </c>
      <c r="V30" s="43" t="str">
        <f>IFERROR(IF(AND(U30="",V26=V25,ISNUMBER(AB29)=FALSE,ISNUMBER(V29)=FALSE,V29&lt;&gt;""),DATE(JANVIER!$A$1,V24,1),IF(AND(U30&lt;&gt;"",MONTH(U30+1)=MONTH(U30)),U30+1,IF(AND(AB29&lt;&gt;"",MONTH(AB29+1)=MONTH(AB29)),AB29+1,""))),"")</f>
        <v/>
      </c>
      <c r="W30" s="44" t="str">
        <f>IFERROR(IF(AND(V30="",W26=W25,ISNUMBER(AC29)=FALSE,ISNUMBER(W29)=FALSE,W29&lt;&gt;""),DATE(JANVIER!$A$1,W24,1),IF(AND(V30&lt;&gt;"",MONTH(V30+1)=MONTH(V30)),V30+1,IF(AND(AC29&lt;&gt;"",MONTH(AC29+1)=MONTH(AC29)),AC29+1,""))),"")</f>
        <v/>
      </c>
      <c r="X30" s="29"/>
      <c r="Y30" s="29"/>
      <c r="Z30" s="29"/>
      <c r="AA30" s="29"/>
      <c r="AB30" s="29"/>
      <c r="AC30" s="29"/>
      <c r="AD30" s="29"/>
      <c r="AE30" s="20"/>
      <c r="AF30" s="34">
        <f>IFERROR(IF(AND(AE30="",AF26=AF25,ISNUMBER(AL29)=FALSE,ISNUMBER(AF29)=FALSE,AF29&lt;&gt;""),DATE(JANVIER!$A$1,AF24,1),IF(AND(AE30&lt;&gt;"",MONTH(AE30+1)=MONTH(AE30)),AE30+1,IF(AND(AL29&lt;&gt;"",MONTH(AL29+1)=MONTH(AL29)),AL29+1,""))),"")</f>
        <v>44039</v>
      </c>
      <c r="AG30" s="35">
        <f>IFERROR(IF(AND(AF30="",AG26=AG25,ISNUMBER(AM29)=FALSE,ISNUMBER(AG29)=FALSE,AG29&lt;&gt;""),DATE(JANVIER!$A$1,AG24,1),IF(AND(AF30&lt;&gt;"",MONTH(AF30+1)=MONTH(AF30)),AF30+1,IF(AND(AM29&lt;&gt;"",MONTH(AM29+1)=MONTH(AM29)),AM29+1,""))),"")</f>
        <v>44040</v>
      </c>
      <c r="AH30" s="35">
        <f>IFERROR(IF(AND(AG30="",AH26=AH25,ISNUMBER(AN29)=FALSE,ISNUMBER(AH29)=FALSE,AH29&lt;&gt;""),DATE(JANVIER!$A$1,AH24,1),IF(AND(AG30&lt;&gt;"",MONTH(AG30+1)=MONTH(AG30)),AG30+1,IF(AND(AN29&lt;&gt;"",MONTH(AN29+1)=MONTH(AN29)),AN29+1,""))),"")</f>
        <v>44041</v>
      </c>
      <c r="AI30" s="35">
        <f>IFERROR(IF(AND(AH30="",AI26=AI25,ISNUMBER(AO29)=FALSE,ISNUMBER(AI29)=FALSE,AI29&lt;&gt;""),DATE(JANVIER!$A$1,AI24,1),IF(AND(AH30&lt;&gt;"",MONTH(AH30+1)=MONTH(AH30)),AH30+1,IF(AND(AO29&lt;&gt;"",MONTH(AO29+1)=MONTH(AO29)),AO29+1,""))),"")</f>
        <v>44042</v>
      </c>
      <c r="AJ30" s="35">
        <f>IFERROR(IF(AND(AI30="",AJ26=AJ25,ISNUMBER(AP29)=FALSE,ISNUMBER(AJ29)=FALSE,AJ29&lt;&gt;""),DATE(JANVIER!$A$1,AJ24,1),IF(AND(AI30&lt;&gt;"",MONTH(AI30+1)=MONTH(AI30)),AI30+1,IF(AND(AP29&lt;&gt;"",MONTH(AP29+1)=MONTH(AP29)),AP29+1,""))),"")</f>
        <v>44043</v>
      </c>
      <c r="AK30" s="43" t="str">
        <f>IFERROR(IF(AND(AJ30="",AK26=AK25,ISNUMBER(AQ29)=FALSE,ISNUMBER(AK29)=FALSE,AK29&lt;&gt;""),DATE(JANVIER!$A$1,AK24,1),IF(AND(AJ30&lt;&gt;"",MONTH(AJ30+1)=MONTH(AJ30)),AJ30+1,IF(AND(AQ29&lt;&gt;"",MONTH(AQ29+1)=MONTH(AQ29)),AQ29+1,""))),"")</f>
        <v/>
      </c>
      <c r="AL30" s="44" t="str">
        <f>IFERROR(IF(AND(AK30="",AL26=AL25,ISNUMBER(AR29)=FALSE,ISNUMBER(AL29)=FALSE,AL29&lt;&gt;""),DATE(JANVIER!$A$1,AL24,1),IF(AND(AK30&lt;&gt;"",MONTH(AK30+1)=MONTH(AK30)),AK30+1,IF(AND(AR29&lt;&gt;"",MONTH(AR29+1)=MONTH(AR29)),AR29+1,""))),"")</f>
        <v/>
      </c>
      <c r="AM30" s="29"/>
      <c r="AN30" s="29"/>
      <c r="AO30" s="29"/>
      <c r="AP30" s="29"/>
      <c r="AQ30" s="29"/>
      <c r="AR30" s="29"/>
      <c r="AS30" s="29"/>
      <c r="AT30" s="20"/>
      <c r="AU30" s="34">
        <f>IFERROR(IF(AND(AT30="",AU26=AU25,ISNUMBER(BA29)=FALSE,ISNUMBER(AU29)=FALSE,AU29&lt;&gt;""),DATE(JANVIER!$A$1,AU24,1),IF(AND(AT30&lt;&gt;"",MONTH(AT30+1)=MONTH(AT30)),AT30+1,IF(AND(BA29&lt;&gt;"",MONTH(BA29+1)=MONTH(BA29)),BA29+1,""))),"")</f>
        <v>44067</v>
      </c>
      <c r="AV30" s="35">
        <f>IFERROR(IF(AND(AU30="",AV26=AV25,ISNUMBER(BB29)=FALSE,ISNUMBER(AV29)=FALSE,AV29&lt;&gt;""),DATE(JANVIER!$A$1,AV24,1),IF(AND(AU30&lt;&gt;"",MONTH(AU30+1)=MONTH(AU30)),AU30+1,IF(AND(BB29&lt;&gt;"",MONTH(BB29+1)=MONTH(BB29)),BB29+1,""))),"")</f>
        <v>44068</v>
      </c>
      <c r="AW30" s="35">
        <f>IFERROR(IF(AND(AV30="",AW26=AW25,ISNUMBER(BC29)=FALSE,ISNUMBER(AW29)=FALSE,AW29&lt;&gt;""),DATE(JANVIER!$A$1,AW24,1),IF(AND(AV30&lt;&gt;"",MONTH(AV30+1)=MONTH(AV30)),AV30+1,IF(AND(BC29&lt;&gt;"",MONTH(BC29+1)=MONTH(BC29)),BC29+1,""))),"")</f>
        <v>44069</v>
      </c>
      <c r="AX30" s="35">
        <f>IFERROR(IF(AND(AW30="",AX26=AX25,ISNUMBER(BD29)=FALSE,ISNUMBER(AX29)=FALSE,AX29&lt;&gt;""),DATE(JANVIER!$A$1,AX24,1),IF(AND(AW30&lt;&gt;"",MONTH(AW30+1)=MONTH(AW30)),AW30+1,IF(AND(BD29&lt;&gt;"",MONTH(BD29+1)=MONTH(BD29)),BD29+1,""))),"")</f>
        <v>44070</v>
      </c>
      <c r="AY30" s="35">
        <f>IFERROR(IF(AND(AX30="",AY26=AY25,ISNUMBER(BE29)=FALSE,ISNUMBER(AY29)=FALSE,AY29&lt;&gt;""),DATE(JANVIER!$A$1,AY24,1),IF(AND(AX30&lt;&gt;"",MONTH(AX30+1)=MONTH(AX30)),AX30+1,IF(AND(BE29&lt;&gt;"",MONTH(BE29+1)=MONTH(BE29)),BE29+1,""))),"")</f>
        <v>44071</v>
      </c>
      <c r="AZ30" s="43">
        <f>IFERROR(IF(AND(AY30="",AZ26=AZ25,ISNUMBER(BF29)=FALSE,ISNUMBER(AZ29)=FALSE,AZ29&lt;&gt;""),DATE(JANVIER!$A$1,AZ24,1),IF(AND(AY30&lt;&gt;"",MONTH(AY30+1)=MONTH(AY30)),AY30+1,IF(AND(BF29&lt;&gt;"",MONTH(BF29+1)=MONTH(BF29)),BF29+1,""))),"")</f>
        <v>44072</v>
      </c>
      <c r="BA30" s="44">
        <f>IFERROR(IF(AND(AZ30="",BA26=BA25,ISNUMBER(BG29)=FALSE,ISNUMBER(BA29)=FALSE,BA29&lt;&gt;""),DATE(JANVIER!$A$1,BA24,1),IF(AND(AZ30&lt;&gt;"",MONTH(AZ30+1)=MONTH(AZ30)),AZ30+1,IF(AND(BG29&lt;&gt;"",MONTH(BG29+1)=MONTH(BG29)),BG29+1,""))),"")</f>
        <v>44073</v>
      </c>
    </row>
    <row r="31" spans="1:53" ht="15.95" customHeight="1" thickBot="1" x14ac:dyDescent="0.3">
      <c r="B31" s="45" t="str">
        <f>IFERROR(IF(AND(A31="",B27=B26,ISNUMBER(H30)=FALSE,ISNUMBER(B30)=FALSE,B30&lt;&gt;""),DATE(JANVIER!$A$1,B25,1),IF(AND(A31&lt;&gt;"",MONTH(A31+1)=MONTH(A31)),A31+1,IF(AND(H30&lt;&gt;"",MONTH(H30+1)=MONTH(H30)),H30+1,""))),"")</f>
        <v/>
      </c>
      <c r="C31" s="46" t="str">
        <f>IFERROR(IF(AND(B31="",C27=C26,ISNUMBER(I30)=FALSE,ISNUMBER(C30)=FALSE,C30&lt;&gt;""),DATE(JANVIER!$A$1,C25,1),IF(AND(B31&lt;&gt;"",MONTH(B31+1)=MONTH(B31)),B31+1,IF(AND(I30&lt;&gt;"",MONTH(I30+1)=MONTH(I30)),I30+1,""))),"")</f>
        <v/>
      </c>
      <c r="D31" s="46" t="str">
        <f>IFERROR(IF(AND(C31="",D27=D26,ISNUMBER(J30)=FALSE,ISNUMBER(D30)=FALSE,D30&lt;&gt;""),DATE(JANVIER!$A$1,D25,1),IF(AND(C31&lt;&gt;"",MONTH(C31+1)=MONTH(C31)),C31+1,IF(AND(J30&lt;&gt;"",MONTH(J30+1)=MONTH(J30)),J30+1,""))),"")</f>
        <v/>
      </c>
      <c r="E31" s="46" t="str">
        <f>IFERROR(IF(AND(D31="",E27=E26,ISNUMBER(K30)=FALSE,ISNUMBER(E30)=FALSE,E30&lt;&gt;""),DATE(JANVIER!$A$1,E25,1),IF(AND(D31&lt;&gt;"",MONTH(D31+1)=MONTH(D31)),D31+1,IF(AND(K30&lt;&gt;"",MONTH(K30+1)=MONTH(K30)),K30+1,""))),"")</f>
        <v/>
      </c>
      <c r="F31" s="46" t="str">
        <f>IFERROR(IF(AND(E31="",F27=F26,ISNUMBER(L30)=FALSE,ISNUMBER(F30)=FALSE,F30&lt;&gt;""),DATE(JANVIER!$A$1,F25,1),IF(AND(E31&lt;&gt;"",MONTH(E31+1)=MONTH(E31)),E31+1,IF(AND(L30&lt;&gt;"",MONTH(L30+1)=MONTH(L30)),L30+1,""))),"")</f>
        <v/>
      </c>
      <c r="G31" s="47" t="str">
        <f>IFERROR(IF(AND(F31="",G27=G26,ISNUMBER(M30)=FALSE,ISNUMBER(G30)=FALSE,G30&lt;&gt;""),DATE(JANVIER!$A$1,G25,1),IF(AND(F31&lt;&gt;"",MONTH(F31+1)=MONTH(F31)),F31+1,IF(AND(M30&lt;&gt;"",MONTH(M30+1)=MONTH(M30)),M30+1,""))),"")</f>
        <v/>
      </c>
      <c r="H31" s="48" t="str">
        <f>IFERROR(IF(AND(G31="",H27=H26,ISNUMBER(N30)=FALSE,ISNUMBER(H30)=FALSE,H30&lt;&gt;""),DATE(JANVIER!$A$1,H25,1),IF(AND(G31&lt;&gt;"",MONTH(G31+1)=MONTH(G31)),G31+1,IF(AND(N30&lt;&gt;"",MONTH(N30+1)=MONTH(N30)),N30+1,""))),"")</f>
        <v/>
      </c>
      <c r="I31" s="29"/>
      <c r="J31" s="29"/>
      <c r="K31" s="29"/>
      <c r="L31" s="29"/>
      <c r="M31" s="29"/>
      <c r="N31" s="29"/>
      <c r="O31" s="29"/>
      <c r="P31" s="20"/>
      <c r="Q31" s="45" t="str">
        <f>IFERROR(IF(AND(P31="",Q27=Q26,ISNUMBER(W30)=FALSE,ISNUMBER(Q30)=FALSE,Q30&lt;&gt;""),DATE(JANVIER!$A$1,Q25,1),IF(AND(P31&lt;&gt;"",MONTH(P31+1)=MONTH(P31)),P31+1,IF(AND(W30&lt;&gt;"",MONTH(W30+1)=MONTH(W30)),W30+1,""))),"")</f>
        <v/>
      </c>
      <c r="R31" s="46" t="str">
        <f>IFERROR(IF(AND(Q31="",R27=R26,ISNUMBER(X30)=FALSE,ISNUMBER(R30)=FALSE,R30&lt;&gt;""),DATE(JANVIER!$A$1,R25,1),IF(AND(Q31&lt;&gt;"",MONTH(Q31+1)=MONTH(Q31)),Q31+1,IF(AND(X30&lt;&gt;"",MONTH(X30+1)=MONTH(X30)),X30+1,""))),"")</f>
        <v/>
      </c>
      <c r="S31" s="46" t="str">
        <f>IFERROR(IF(AND(R31="",S27=S26,ISNUMBER(Y30)=FALSE,ISNUMBER(S30)=FALSE,S30&lt;&gt;""),DATE(JANVIER!$A$1,S25,1),IF(AND(R31&lt;&gt;"",MONTH(R31+1)=MONTH(R31)),R31+1,IF(AND(Y30&lt;&gt;"",MONTH(Y30+1)=MONTH(Y30)),Y30+1,""))),"")</f>
        <v/>
      </c>
      <c r="T31" s="46" t="str">
        <f>IFERROR(IF(AND(S31="",T27=T26,ISNUMBER(Z30)=FALSE,ISNUMBER(T30)=FALSE,T30&lt;&gt;""),DATE(JANVIER!$A$1,T25,1),IF(AND(S31&lt;&gt;"",MONTH(S31+1)=MONTH(S31)),S31+1,IF(AND(Z30&lt;&gt;"",MONTH(Z30+1)=MONTH(Z30)),Z30+1,""))),"")</f>
        <v/>
      </c>
      <c r="U31" s="46" t="str">
        <f>IFERROR(IF(AND(T31="",U27=U26,ISNUMBER(AA30)=FALSE,ISNUMBER(U30)=FALSE,U30&lt;&gt;""),DATE(JANVIER!$A$1,U25,1),IF(AND(T31&lt;&gt;"",MONTH(T31+1)=MONTH(T31)),T31+1,IF(AND(AA30&lt;&gt;"",MONTH(AA30+1)=MONTH(AA30)),AA30+1,""))),"")</f>
        <v/>
      </c>
      <c r="V31" s="47" t="str">
        <f>IFERROR(IF(AND(U31="",V27=V26,ISNUMBER(AB30)=FALSE,ISNUMBER(V30)=FALSE,V30&lt;&gt;""),DATE(JANVIER!$A$1,V25,1),IF(AND(U31&lt;&gt;"",MONTH(U31+1)=MONTH(U31)),U31+1,IF(AND(AB30&lt;&gt;"",MONTH(AB30+1)=MONTH(AB30)),AB30+1,""))),"")</f>
        <v/>
      </c>
      <c r="W31" s="48" t="str">
        <f>IFERROR(IF(AND(V31="",W27=W26,ISNUMBER(AC30)=FALSE,ISNUMBER(W30)=FALSE,W30&lt;&gt;""),DATE(JANVIER!$A$1,W25,1),IF(AND(V31&lt;&gt;"",MONTH(V31+1)=MONTH(V31)),V31+1,IF(AND(AC30&lt;&gt;"",MONTH(AC30+1)=MONTH(AC30)),AC30+1,""))),"")</f>
        <v/>
      </c>
      <c r="X31" s="29"/>
      <c r="Y31" s="29"/>
      <c r="Z31" s="29"/>
      <c r="AA31" s="29"/>
      <c r="AB31" s="29"/>
      <c r="AC31" s="29"/>
      <c r="AD31" s="29"/>
      <c r="AE31" s="20"/>
      <c r="AF31" s="45" t="str">
        <f>IFERROR(IF(AND(AE31="",AF27=AF26,ISNUMBER(AL30)=FALSE,ISNUMBER(AF30)=FALSE,AF30&lt;&gt;""),DATE(JANVIER!$A$1,AF25,1),IF(AND(AE31&lt;&gt;"",MONTH(AE31+1)=MONTH(AE31)),AE31+1,IF(AND(AL30&lt;&gt;"",MONTH(AL30+1)=MONTH(AL30)),AL30+1,""))),"")</f>
        <v/>
      </c>
      <c r="AG31" s="46" t="str">
        <f>IFERROR(IF(AND(AF31="",AG27=AG26,ISNUMBER(AM30)=FALSE,ISNUMBER(AG30)=FALSE,AG30&lt;&gt;""),DATE(JANVIER!$A$1,AG25,1),IF(AND(AF31&lt;&gt;"",MONTH(AF31+1)=MONTH(AF31)),AF31+1,IF(AND(AM30&lt;&gt;"",MONTH(AM30+1)=MONTH(AM30)),AM30+1,""))),"")</f>
        <v/>
      </c>
      <c r="AH31" s="46" t="str">
        <f>IFERROR(IF(AND(AG31="",AH27=AH26,ISNUMBER(AN30)=FALSE,ISNUMBER(AH30)=FALSE,AH30&lt;&gt;""),DATE(JANVIER!$A$1,AH25,1),IF(AND(AG31&lt;&gt;"",MONTH(AG31+1)=MONTH(AG31)),AG31+1,IF(AND(AN30&lt;&gt;"",MONTH(AN30+1)=MONTH(AN30)),AN30+1,""))),"")</f>
        <v/>
      </c>
      <c r="AI31" s="46" t="str">
        <f>IFERROR(IF(AND(AH31="",AI27=AI26,ISNUMBER(AO30)=FALSE,ISNUMBER(AI30)=FALSE,AI30&lt;&gt;""),DATE(JANVIER!$A$1,AI25,1),IF(AND(AH31&lt;&gt;"",MONTH(AH31+1)=MONTH(AH31)),AH31+1,IF(AND(AO30&lt;&gt;"",MONTH(AO30+1)=MONTH(AO30)),AO30+1,""))),"")</f>
        <v/>
      </c>
      <c r="AJ31" s="46" t="str">
        <f>IFERROR(IF(AND(AI31="",AJ27=AJ26,ISNUMBER(AP30)=FALSE,ISNUMBER(AJ30)=FALSE,AJ30&lt;&gt;""),DATE(JANVIER!$A$1,AJ25,1),IF(AND(AI31&lt;&gt;"",MONTH(AI31+1)=MONTH(AI31)),AI31+1,IF(AND(AP30&lt;&gt;"",MONTH(AP30+1)=MONTH(AP30)),AP30+1,""))),"")</f>
        <v/>
      </c>
      <c r="AK31" s="47" t="str">
        <f>IFERROR(IF(AND(AJ31="",AK27=AK26,ISNUMBER(AQ30)=FALSE,ISNUMBER(AK30)=FALSE,AK30&lt;&gt;""),DATE(JANVIER!$A$1,AK25,1),IF(AND(AJ31&lt;&gt;"",MONTH(AJ31+1)=MONTH(AJ31)),AJ31+1,IF(AND(AQ30&lt;&gt;"",MONTH(AQ30+1)=MONTH(AQ30)),AQ30+1,""))),"")</f>
        <v/>
      </c>
      <c r="AL31" s="48" t="str">
        <f>IFERROR(IF(AND(AK31="",AL27=AL26,ISNUMBER(AR30)=FALSE,ISNUMBER(AL30)=FALSE,AL30&lt;&gt;""),DATE(JANVIER!$A$1,AL25,1),IF(AND(AK31&lt;&gt;"",MONTH(AK31+1)=MONTH(AK31)),AK31+1,IF(AND(AR30&lt;&gt;"",MONTH(AR30+1)=MONTH(AR30)),AR30+1,""))),"")</f>
        <v/>
      </c>
      <c r="AM31" s="29"/>
      <c r="AN31" s="29"/>
      <c r="AO31" s="29"/>
      <c r="AP31" s="29"/>
      <c r="AQ31" s="29"/>
      <c r="AR31" s="29"/>
      <c r="AS31" s="29"/>
      <c r="AT31" s="20"/>
      <c r="AU31" s="45">
        <f>IFERROR(IF(AND(AT31="",AU27=AU26,ISNUMBER(BA30)=FALSE,ISNUMBER(AU30)=FALSE,AU30&lt;&gt;""),DATE(JANVIER!$A$1,AU25,1),IF(AND(AT31&lt;&gt;"",MONTH(AT31+1)=MONTH(AT31)),AT31+1,IF(AND(BA30&lt;&gt;"",MONTH(BA30+1)=MONTH(BA30)),BA30+1,""))),"")</f>
        <v>44074</v>
      </c>
      <c r="AV31" s="46" t="str">
        <f>IFERROR(IF(AND(AU31="",AV27=AV26,ISNUMBER(BB30)=FALSE,ISNUMBER(AV30)=FALSE,AV30&lt;&gt;""),DATE(JANVIER!$A$1,AV25,1),IF(AND(AU31&lt;&gt;"",MONTH(AU31+1)=MONTH(AU31)),AU31+1,IF(AND(BB30&lt;&gt;"",MONTH(BB30+1)=MONTH(BB30)),BB30+1,""))),"")</f>
        <v/>
      </c>
      <c r="AW31" s="46" t="str">
        <f>IFERROR(IF(AND(AV31="",AW27=AW26,ISNUMBER(BC30)=FALSE,ISNUMBER(AW30)=FALSE,AW30&lt;&gt;""),DATE(JANVIER!$A$1,AW25,1),IF(AND(AV31&lt;&gt;"",MONTH(AV31+1)=MONTH(AV31)),AV31+1,IF(AND(BC30&lt;&gt;"",MONTH(BC30+1)=MONTH(BC30)),BC30+1,""))),"")</f>
        <v/>
      </c>
      <c r="AX31" s="46" t="str">
        <f>IFERROR(IF(AND(AW31="",AX27=AX26,ISNUMBER(BD30)=FALSE,ISNUMBER(AX30)=FALSE,AX30&lt;&gt;""),DATE(JANVIER!$A$1,AX25,1),IF(AND(AW31&lt;&gt;"",MONTH(AW31+1)=MONTH(AW31)),AW31+1,IF(AND(BD30&lt;&gt;"",MONTH(BD30+1)=MONTH(BD30)),BD30+1,""))),"")</f>
        <v/>
      </c>
      <c r="AY31" s="46" t="str">
        <f>IFERROR(IF(AND(AX31="",AY27=AY26,ISNUMBER(BE30)=FALSE,ISNUMBER(AY30)=FALSE,AY30&lt;&gt;""),DATE(JANVIER!$A$1,AY25,1),IF(AND(AX31&lt;&gt;"",MONTH(AX31+1)=MONTH(AX31)),AX31+1,IF(AND(BE30&lt;&gt;"",MONTH(BE30+1)=MONTH(BE30)),BE30+1,""))),"")</f>
        <v/>
      </c>
      <c r="AZ31" s="47" t="str">
        <f>IFERROR(IF(AND(AY31="",AZ27=AZ26,ISNUMBER(BF30)=FALSE,ISNUMBER(AZ30)=FALSE,AZ30&lt;&gt;""),DATE(JANVIER!$A$1,AZ25,1),IF(AND(AY31&lt;&gt;"",MONTH(AY31+1)=MONTH(AY31)),AY31+1,IF(AND(BF30&lt;&gt;"",MONTH(BF30+1)=MONTH(BF30)),BF30+1,""))),"")</f>
        <v/>
      </c>
      <c r="BA31" s="48" t="str">
        <f>IFERROR(IF(AND(AZ31="",BA27=BA26,ISNUMBER(BG30)=FALSE,ISNUMBER(BA30)=FALSE,BA30&lt;&gt;""),DATE(JANVIER!$A$1,BA25,1),IF(AND(AZ31&lt;&gt;"",MONTH(AZ31+1)=MONTH(AZ31)),AZ31+1,IF(AND(BG30&lt;&gt;"",MONTH(BG30+1)=MONTH(BG30)),BG30+1,""))),"")</f>
        <v/>
      </c>
    </row>
    <row r="32" spans="1:53" ht="15.95" customHeight="1" thickTop="1" x14ac:dyDescent="0.25">
      <c r="B32" s="49" t="str">
        <f>IFERROR(IF(AND(A26="",B22=B21,ISNUMBER(H25)=FALSE,ISNUMBER(B25)=FALSE,B25&lt;&gt;""),DATE(JANVIER!$A$1,B20,1),IF(AND(A26&lt;&gt;"",MONTH(A26+1)=MONTH(A26)),A26+1,IF(AND(H25&lt;&gt;"",MONTH(H25+1)=MONTH(H25)),H25+1,""))),"")</f>
        <v/>
      </c>
      <c r="C32" s="50" t="str">
        <f>IFERROR(IF(AND(B26="",C22=C21,ISNUMBER(I25)=FALSE,ISNUMBER(C25)=FALSE,C25&lt;&gt;""),DATE(JANVIER!$A$1,C20,1),IF(AND(B26&lt;&gt;"",MONTH(B26+1)=MONTH(B26)),B26+1,IF(AND(I25&lt;&gt;"",MONTH(I25+1)=MONTH(I25)),I25+1,""))),"")</f>
        <v/>
      </c>
      <c r="D32" s="50" t="str">
        <f>IFERROR(IF(AND(C26="",D22=D21,ISNUMBER(J25)=FALSE,ISNUMBER(D25)=FALSE,D25&lt;&gt;""),DATE(JANVIER!$A$1,D20,1),IF(AND(C26&lt;&gt;"",MONTH(C26+1)=MONTH(C26)),C26+1,IF(AND(J25&lt;&gt;"",MONTH(J25+1)=MONTH(J25)),J25+1,""))),"")</f>
        <v/>
      </c>
      <c r="E32" s="51" t="str">
        <f>IFERROR(IF(AND(D26="",E22=E21,ISNUMBER(K25)=FALSE,ISNUMBER(E25)=FALSE,E25&lt;&gt;""),DATE(JANVIER!$A$1,E20,1),IF(AND(D26&lt;&gt;"",MONTH(D26+1)=MONTH(D26)),D26+1,IF(AND(K25&lt;&gt;"",MONTH(K25+1)=MONTH(K25)),K25+1,""))),"")</f>
        <v/>
      </c>
      <c r="F32" s="50">
        <f>IFERROR(IF(AND(E26="",F22=F21,ISNUMBER(L25)=FALSE,ISNUMBER(F25)=FALSE,F25&lt;&gt;""),DATE(JANVIER!$A$1,F20,1),IF(AND(E26&lt;&gt;"",MONTH(E26+1)=MONTH(E26)),E26+1,IF(AND(L25&lt;&gt;"",MONTH(L25+1)=MONTH(L25)),L25+1,""))),"")</f>
        <v>43952</v>
      </c>
      <c r="G32" s="55">
        <f>IFERROR(IF(AND(F26="",G22=G21,ISNUMBER(M25)=FALSE,ISNUMBER(G25)=FALSE,G25&lt;&gt;""),DATE(JANVIER!$A$1,G20,1),IF(AND(F26&lt;&gt;"",MONTH(F26+1)=MONTH(F26)),F26+1,IF(AND(M25&lt;&gt;"",MONTH(M25+1)=MONTH(M25)),M25+1,""))),"")</f>
        <v>43953</v>
      </c>
      <c r="H32" s="56">
        <f>IFERROR(IF(AND(G26="",H22=H21,ISNUMBER(N25)=FALSE,ISNUMBER(H25)=FALSE,H25&lt;&gt;""),DATE(JANVIER!$A$1,H20,1),IF(AND(G26&lt;&gt;"",MONTH(G26+1)=MONTH(G26)),G26+1,IF(AND(N25&lt;&gt;"",MONTH(N25+1)=MONTH(N25)),N25+1,""))),"")</f>
        <v>43954</v>
      </c>
      <c r="I32" s="29"/>
      <c r="J32" s="29"/>
      <c r="K32" s="29"/>
      <c r="L32" s="29"/>
      <c r="M32" s="29"/>
      <c r="N32" s="29"/>
      <c r="O32" s="29"/>
      <c r="P32" s="20"/>
      <c r="Q32" s="49">
        <f>IFERROR(IF(AND(P26="",Q22=Q21,ISNUMBER(W25)=FALSE,ISNUMBER(Q25)=FALSE,Q25&lt;&gt;""),DATE(JANVIER!$A$1,Q20,1),IF(AND(P26&lt;&gt;"",MONTH(P26+1)=MONTH(P26)),P26+1,IF(AND(W25&lt;&gt;"",MONTH(W25+1)=MONTH(W25)),W25+1,""))),"")</f>
        <v>43983</v>
      </c>
      <c r="R32" s="50">
        <f>IFERROR(IF(AND(Q26="",R22=R21,ISNUMBER(X25)=FALSE,ISNUMBER(R25)=FALSE,R25&lt;&gt;""),DATE(JANVIER!$A$1,R20,1),IF(AND(Q26&lt;&gt;"",MONTH(Q26+1)=MONTH(Q26)),Q26+1,IF(AND(X25&lt;&gt;"",MONTH(X25+1)=MONTH(X25)),X25+1,""))),"")</f>
        <v>43984</v>
      </c>
      <c r="S32" s="50">
        <f>IFERROR(IF(AND(R26="",S22=S21,ISNUMBER(Y25)=FALSE,ISNUMBER(S25)=FALSE,S25&lt;&gt;""),DATE(JANVIER!$A$1,S20,1),IF(AND(R26&lt;&gt;"",MONTH(R26+1)=MONTH(R26)),R26+1,IF(AND(Y25&lt;&gt;"",MONTH(Y25+1)=MONTH(Y25)),Y25+1,""))),"")</f>
        <v>43985</v>
      </c>
      <c r="T32" s="51">
        <f>IFERROR(IF(AND(S26="",T22=T21,ISNUMBER(Z25)=FALSE,ISNUMBER(T25)=FALSE,T25&lt;&gt;""),DATE(JANVIER!$A$1,T20,1),IF(AND(S26&lt;&gt;"",MONTH(S26+1)=MONTH(S26)),S26+1,IF(AND(Z25&lt;&gt;"",MONTH(Z25+1)=MONTH(Z25)),Z25+1,""))),"")</f>
        <v>43986</v>
      </c>
      <c r="U32" s="50">
        <f>IFERROR(IF(AND(T26="",U22=U21,ISNUMBER(AA25)=FALSE,ISNUMBER(U25)=FALSE,U25&lt;&gt;""),DATE(JANVIER!$A$1,U20,1),IF(AND(T26&lt;&gt;"",MONTH(T26+1)=MONTH(T26)),T26+1,IF(AND(AA25&lt;&gt;"",MONTH(AA25+1)=MONTH(AA25)),AA25+1,""))),"")</f>
        <v>43987</v>
      </c>
      <c r="V32" s="55">
        <f>IFERROR(IF(AND(U26="",V22=V21,ISNUMBER(AB25)=FALSE,ISNUMBER(V25)=FALSE,V25&lt;&gt;""),DATE(JANVIER!$A$1,V20,1),IF(AND(U26&lt;&gt;"",MONTH(U26+1)=MONTH(U26)),U26+1,IF(AND(AB25&lt;&gt;"",MONTH(AB25+1)=MONTH(AB25)),AB25+1,""))),"")</f>
        <v>43988</v>
      </c>
      <c r="W32" s="56">
        <f>IFERROR(IF(AND(V26="",W22=W21,ISNUMBER(AC25)=FALSE,ISNUMBER(W25)=FALSE,W25&lt;&gt;""),DATE(JANVIER!$A$1,W20,1),IF(AND(V26&lt;&gt;"",MONTH(V26+1)=MONTH(V26)),V26+1,IF(AND(AC25&lt;&gt;"",MONTH(AC25+1)=MONTH(AC25)),AC25+1,""))),"")</f>
        <v>43989</v>
      </c>
      <c r="X32" s="29"/>
      <c r="Y32" s="29"/>
      <c r="Z32" s="29"/>
      <c r="AA32" s="29"/>
      <c r="AB32" s="29"/>
      <c r="AC32" s="29"/>
      <c r="AD32" s="29"/>
      <c r="AE32" s="20"/>
      <c r="AF32" s="49" t="str">
        <f>IFERROR(IF(AND(AE26="",AF22=AF21,ISNUMBER(AL25)=FALSE,ISNUMBER(AF25)=FALSE,AF25&lt;&gt;""),DATE(JANVIER!$A$1,AF20,1),IF(AND(AE26&lt;&gt;"",MONTH(AE26+1)=MONTH(AE26)),AE26+1,IF(AND(AL25&lt;&gt;"",MONTH(AL25+1)=MONTH(AL25)),AL25+1,""))),"")</f>
        <v/>
      </c>
      <c r="AG32" s="50" t="str">
        <f>IFERROR(IF(AND(AF26="",AG22=AG21,ISNUMBER(AM25)=FALSE,ISNUMBER(AG25)=FALSE,AG25&lt;&gt;""),DATE(JANVIER!$A$1,AG20,1),IF(AND(AF26&lt;&gt;"",MONTH(AF26+1)=MONTH(AF26)),AF26+1,IF(AND(AM25&lt;&gt;"",MONTH(AM25+1)=MONTH(AM25)),AM25+1,""))),"")</f>
        <v/>
      </c>
      <c r="AH32" s="50">
        <f>IFERROR(IF(AND(AG26="",AH22=AH21,ISNUMBER(AN25)=FALSE,ISNUMBER(AH25)=FALSE,AH25&lt;&gt;""),DATE(JANVIER!$A$1,AH20,1),IF(AND(AG26&lt;&gt;"",MONTH(AG26+1)=MONTH(AG26)),AG26+1,IF(AND(AN25&lt;&gt;"",MONTH(AN25+1)=MONTH(AN25)),AN25+1,""))),"")</f>
        <v>44013</v>
      </c>
      <c r="AI32" s="51">
        <f>IFERROR(IF(AND(AH26="",AI22=AI21,ISNUMBER(AO25)=FALSE,ISNUMBER(AI25)=FALSE,AI25&lt;&gt;""),DATE(JANVIER!$A$1,AI20,1),IF(AND(AH26&lt;&gt;"",MONTH(AH26+1)=MONTH(AH26)),AH26+1,IF(AND(AO25&lt;&gt;"",MONTH(AO25+1)=MONTH(AO25)),AO25+1,""))),"")</f>
        <v>44014</v>
      </c>
      <c r="AJ32" s="50">
        <f>IFERROR(IF(AND(AI26="",AJ22=AJ21,ISNUMBER(AP25)=FALSE,ISNUMBER(AJ25)=FALSE,AJ25&lt;&gt;""),DATE(JANVIER!$A$1,AJ20,1),IF(AND(AI26&lt;&gt;"",MONTH(AI26+1)=MONTH(AI26)),AI26+1,IF(AND(AP25&lt;&gt;"",MONTH(AP25+1)=MONTH(AP25)),AP25+1,""))),"")</f>
        <v>44015</v>
      </c>
      <c r="AK32" s="55">
        <f>IFERROR(IF(AND(AJ26="",AK22=AK21,ISNUMBER(AQ25)=FALSE,ISNUMBER(AK25)=FALSE,AK25&lt;&gt;""),DATE(JANVIER!$A$1,AK20,1),IF(AND(AJ26&lt;&gt;"",MONTH(AJ26+1)=MONTH(AJ26)),AJ26+1,IF(AND(AQ25&lt;&gt;"",MONTH(AQ25+1)=MONTH(AQ25)),AQ25+1,""))),"")</f>
        <v>44016</v>
      </c>
      <c r="AL32" s="56">
        <f>IFERROR(IF(AND(AK26="",AL22=AL21,ISNUMBER(AR25)=FALSE,ISNUMBER(AL25)=FALSE,AL25&lt;&gt;""),DATE(JANVIER!$A$1,AL20,1),IF(AND(AK26&lt;&gt;"",MONTH(AK26+1)=MONTH(AK26)),AK26+1,IF(AND(AR25&lt;&gt;"",MONTH(AR25+1)=MONTH(AR25)),AR25+1,""))),"")</f>
        <v>44017</v>
      </c>
      <c r="AM32" s="29"/>
      <c r="AN32" s="29"/>
      <c r="AO32" s="29"/>
      <c r="AP32" s="29"/>
      <c r="AQ32" s="29"/>
      <c r="AR32" s="29"/>
      <c r="AS32" s="29"/>
      <c r="AT32" s="20"/>
      <c r="AU32" s="49" t="str">
        <f>IFERROR(IF(AND(AT26="",AU22=AU21,ISNUMBER(BA25)=FALSE,ISNUMBER(AU25)=FALSE,AU25&lt;&gt;""),DATE(JANVIER!$A$1,AU20,1),IF(AND(AT26&lt;&gt;"",MONTH(AT26+1)=MONTH(AT26)),AT26+1,IF(AND(BA25&lt;&gt;"",MONTH(BA25+1)=MONTH(BA25)),BA25+1,""))),"")</f>
        <v/>
      </c>
      <c r="AV32" s="50" t="str">
        <f>IFERROR(IF(AND(AU26="",AV22=AV21,ISNUMBER(BB25)=FALSE,ISNUMBER(AV25)=FALSE,AV25&lt;&gt;""),DATE(JANVIER!$A$1,AV20,1),IF(AND(AU26&lt;&gt;"",MONTH(AU26+1)=MONTH(AU26)),AU26+1,IF(AND(BB25&lt;&gt;"",MONTH(BB25+1)=MONTH(BB25)),BB25+1,""))),"")</f>
        <v/>
      </c>
      <c r="AW32" s="50" t="str">
        <f>IFERROR(IF(AND(AV26="",AW22=AW21,ISNUMBER(BC25)=FALSE,ISNUMBER(AW25)=FALSE,AW25&lt;&gt;""),DATE(JANVIER!$A$1,AW20,1),IF(AND(AV26&lt;&gt;"",MONTH(AV26+1)=MONTH(AV26)),AV26+1,IF(AND(BC25&lt;&gt;"",MONTH(BC25+1)=MONTH(BC25)),BC25+1,""))),"")</f>
        <v/>
      </c>
      <c r="AX32" s="51" t="str">
        <f>IFERROR(IF(AND(AW26="",AX22=AX21,ISNUMBER(BD25)=FALSE,ISNUMBER(AX25)=FALSE,AX25&lt;&gt;""),DATE(JANVIER!$A$1,AX20,1),IF(AND(AW26&lt;&gt;"",MONTH(AW26+1)=MONTH(AW26)),AW26+1,IF(AND(BD25&lt;&gt;"",MONTH(BD25+1)=MONTH(BD25)),BD25+1,""))),"")</f>
        <v/>
      </c>
      <c r="AY32" s="50" t="str">
        <f>IFERROR(IF(AND(AX26="",AY22=AY21,ISNUMBER(BE25)=FALSE,ISNUMBER(AY25)=FALSE,AY25&lt;&gt;""),DATE(JANVIER!$A$1,AY20,1),IF(AND(AX26&lt;&gt;"",MONTH(AX26+1)=MONTH(AX26)),AX26+1,IF(AND(BE25&lt;&gt;"",MONTH(BE25+1)=MONTH(BE25)),BE25+1,""))),"")</f>
        <v/>
      </c>
      <c r="AZ32" s="55">
        <f>IFERROR(IF(AND(AY26="",AZ22=AZ21,ISNUMBER(BF25)=FALSE,ISNUMBER(AZ25)=FALSE,AZ25&lt;&gt;""),DATE(JANVIER!$A$1,AZ20,1),IF(AND(AY26&lt;&gt;"",MONTH(AY26+1)=MONTH(AY26)),AY26+1,IF(AND(BF25&lt;&gt;"",MONTH(BF25+1)=MONTH(BF25)),BF25+1,""))),"")</f>
        <v>44044</v>
      </c>
      <c r="BA32" s="56">
        <f>IFERROR(IF(AND(AZ26="",BA22=BA21,ISNUMBER(BG25)=FALSE,ISNUMBER(BA25)=FALSE,BA25&lt;&gt;""),DATE(JANVIER!$A$1,BA20,1),IF(AND(AZ26&lt;&gt;"",MONTH(AZ26+1)=MONTH(AZ26)),AZ26+1,IF(AND(BG25&lt;&gt;"",MONTH(BG25+1)=MONTH(BG25)),BG25+1,""))),"")</f>
        <v>44045</v>
      </c>
    </row>
    <row r="33" spans="2:53" ht="15.95" customHeight="1" x14ac:dyDescent="0.25">
      <c r="B33" s="52">
        <f>IFERROR(IF(AND(A27="",B23=B22,ISNUMBER(H26)=FALSE,ISNUMBER(B26)=FALSE,B26&lt;&gt;""),DATE(JANVIER!$A$1,B21,1),IF(AND(A27&lt;&gt;"",MONTH(A27+1)=MONTH(A27)),A27+1,IF(AND(H26&lt;&gt;"",MONTH(H26+1)=MONTH(H26)),H26+1,""))),"")</f>
        <v>43955</v>
      </c>
      <c r="C33" s="35">
        <f>IFERROR(IF(AND(B27="",C23=C22,ISNUMBER(I26)=FALSE,ISNUMBER(C26)=FALSE,C26&lt;&gt;""),DATE(JANVIER!$A$1,C21,1),IF(AND(B27&lt;&gt;"",MONTH(B27+1)=MONTH(B27)),B27+1,IF(AND(I26&lt;&gt;"",MONTH(I26+1)=MONTH(I26)),I26+1,""))),"")</f>
        <v>43956</v>
      </c>
      <c r="D33" s="35">
        <f>IFERROR(IF(AND(C27="",D23=D22,ISNUMBER(J26)=FALSE,ISNUMBER(D26)=FALSE,D26&lt;&gt;""),DATE(JANVIER!$A$1,D21,1),IF(AND(C27&lt;&gt;"",MONTH(C27+1)=MONTH(C27)),C27+1,IF(AND(J26&lt;&gt;"",MONTH(J26+1)=MONTH(J26)),J26+1,""))),"")</f>
        <v>43957</v>
      </c>
      <c r="E33" s="35">
        <f>IFERROR(IF(AND(D27="",E23=E22,ISNUMBER(K26)=FALSE,ISNUMBER(E26)=FALSE,E26&lt;&gt;""),DATE(JANVIER!$A$1,E21,1),IF(AND(D27&lt;&gt;"",MONTH(D27+1)=MONTH(D27)),D27+1,IF(AND(K26&lt;&gt;"",MONTH(K26+1)=MONTH(K26)),K26+1,""))),"")</f>
        <v>43958</v>
      </c>
      <c r="F33" s="35">
        <f>IFERROR(IF(AND(E27="",F23=F22,ISNUMBER(L26)=FALSE,ISNUMBER(F26)=FALSE,F26&lt;&gt;""),DATE(JANVIER!$A$1,F21,1),IF(AND(E27&lt;&gt;"",MONTH(E27+1)=MONTH(E27)),E27+1,IF(AND(L26&lt;&gt;"",MONTH(L26+1)=MONTH(L26)),L26+1,""))),"")</f>
        <v>43959</v>
      </c>
      <c r="G33" s="57">
        <f>IFERROR(IF(AND(F27="",G23=G22,ISNUMBER(M26)=FALSE,ISNUMBER(G26)=FALSE,G26&lt;&gt;""),DATE(JANVIER!$A$1,G21,1),IF(AND(F27&lt;&gt;"",MONTH(F27+1)=MONTH(F27)),F27+1,IF(AND(M26&lt;&gt;"",MONTH(M26+1)=MONTH(M26)),M26+1,""))),"")</f>
        <v>43960</v>
      </c>
      <c r="H33" s="58">
        <f>IFERROR(IF(AND(G27="",H23=H22,ISNUMBER(N26)=FALSE,ISNUMBER(H26)=FALSE,H26&lt;&gt;""),DATE(JANVIER!$A$1,H21,1),IF(AND(G27&lt;&gt;"",MONTH(G27+1)=MONTH(G27)),G27+1,IF(AND(N26&lt;&gt;"",MONTH(N26+1)=MONTH(N26)),N26+1,""))),"")</f>
        <v>43961</v>
      </c>
      <c r="I33" s="29"/>
      <c r="J33" s="29"/>
      <c r="K33" s="29"/>
      <c r="L33" s="29"/>
      <c r="M33" s="29"/>
      <c r="N33" s="29"/>
      <c r="O33" s="29"/>
      <c r="P33" s="20"/>
      <c r="Q33" s="52">
        <f>IFERROR(IF(AND(P27="",Q23=Q22,ISNUMBER(W26)=FALSE,ISNUMBER(Q26)=FALSE,Q26&lt;&gt;""),DATE(JANVIER!$A$1,Q21,1),IF(AND(P27&lt;&gt;"",MONTH(P27+1)=MONTH(P27)),P27+1,IF(AND(W26&lt;&gt;"",MONTH(W26+1)=MONTH(W26)),W26+1,""))),"")</f>
        <v>43990</v>
      </c>
      <c r="R33" s="35">
        <f>IFERROR(IF(AND(Q27="",R23=R22,ISNUMBER(X26)=FALSE,ISNUMBER(R26)=FALSE,R26&lt;&gt;""),DATE(JANVIER!$A$1,R21,1),IF(AND(Q27&lt;&gt;"",MONTH(Q27+1)=MONTH(Q27)),Q27+1,IF(AND(X26&lt;&gt;"",MONTH(X26+1)=MONTH(X26)),X26+1,""))),"")</f>
        <v>43991</v>
      </c>
      <c r="S33" s="35">
        <f>IFERROR(IF(AND(R27="",S23=S22,ISNUMBER(Y26)=FALSE,ISNUMBER(S26)=FALSE,S26&lt;&gt;""),DATE(JANVIER!$A$1,S21,1),IF(AND(R27&lt;&gt;"",MONTH(R27+1)=MONTH(R27)),R27+1,IF(AND(Y26&lt;&gt;"",MONTH(Y26+1)=MONTH(Y26)),Y26+1,""))),"")</f>
        <v>43992</v>
      </c>
      <c r="T33" s="35">
        <f>IFERROR(IF(AND(S27="",T23=T22,ISNUMBER(Z26)=FALSE,ISNUMBER(T26)=FALSE,T26&lt;&gt;""),DATE(JANVIER!$A$1,T21,1),IF(AND(S27&lt;&gt;"",MONTH(S27+1)=MONTH(S27)),S27+1,IF(AND(Z26&lt;&gt;"",MONTH(Z26+1)=MONTH(Z26)),Z26+1,""))),"")</f>
        <v>43993</v>
      </c>
      <c r="U33" s="35">
        <f>IFERROR(IF(AND(T27="",U23=U22,ISNUMBER(AA26)=FALSE,ISNUMBER(U26)=FALSE,U26&lt;&gt;""),DATE(JANVIER!$A$1,U21,1),IF(AND(T27&lt;&gt;"",MONTH(T27+1)=MONTH(T27)),T27+1,IF(AND(AA26&lt;&gt;"",MONTH(AA26+1)=MONTH(AA26)),AA26+1,""))),"")</f>
        <v>43994</v>
      </c>
      <c r="V33" s="57">
        <f>IFERROR(IF(AND(U27="",V23=V22,ISNUMBER(AB26)=FALSE,ISNUMBER(V26)=FALSE,V26&lt;&gt;""),DATE(JANVIER!$A$1,V21,1),IF(AND(U27&lt;&gt;"",MONTH(U27+1)=MONTH(U27)),U27+1,IF(AND(AB26&lt;&gt;"",MONTH(AB26+1)=MONTH(AB26)),AB26+1,""))),"")</f>
        <v>43995</v>
      </c>
      <c r="W33" s="58">
        <f>IFERROR(IF(AND(V27="",W23=W22,ISNUMBER(AC26)=FALSE,ISNUMBER(W26)=FALSE,W26&lt;&gt;""),DATE(JANVIER!$A$1,W21,1),IF(AND(V27&lt;&gt;"",MONTH(V27+1)=MONTH(V27)),V27+1,IF(AND(AC26&lt;&gt;"",MONTH(AC26+1)=MONTH(AC26)),AC26+1,""))),"")</f>
        <v>43996</v>
      </c>
      <c r="X33" s="29"/>
      <c r="Y33" s="29"/>
      <c r="Z33" s="29"/>
      <c r="AA33" s="29"/>
      <c r="AB33" s="29"/>
      <c r="AC33" s="29"/>
      <c r="AD33" s="29"/>
      <c r="AE33" s="20"/>
      <c r="AF33" s="52">
        <f>IFERROR(IF(AND(AE27="",AF23=AF22,ISNUMBER(AL26)=FALSE,ISNUMBER(AF26)=FALSE,AF26&lt;&gt;""),DATE(JANVIER!$A$1,AF21,1),IF(AND(AE27&lt;&gt;"",MONTH(AE27+1)=MONTH(AE27)),AE27+1,IF(AND(AL26&lt;&gt;"",MONTH(AL26+1)=MONTH(AL26)),AL26+1,""))),"")</f>
        <v>44018</v>
      </c>
      <c r="AG33" s="35">
        <f>IFERROR(IF(AND(AF27="",AG23=AG22,ISNUMBER(AM26)=FALSE,ISNUMBER(AG26)=FALSE,AG26&lt;&gt;""),DATE(JANVIER!$A$1,AG21,1),IF(AND(AF27&lt;&gt;"",MONTH(AF27+1)=MONTH(AF27)),AF27+1,IF(AND(AM26&lt;&gt;"",MONTH(AM26+1)=MONTH(AM26)),AM26+1,""))),"")</f>
        <v>44019</v>
      </c>
      <c r="AH33" s="35">
        <f>IFERROR(IF(AND(AG27="",AH23=AH22,ISNUMBER(AN26)=FALSE,ISNUMBER(AH26)=FALSE,AH26&lt;&gt;""),DATE(JANVIER!$A$1,AH21,1),IF(AND(AG27&lt;&gt;"",MONTH(AG27+1)=MONTH(AG27)),AG27+1,IF(AND(AN26&lt;&gt;"",MONTH(AN26+1)=MONTH(AN26)),AN26+1,""))),"")</f>
        <v>44020</v>
      </c>
      <c r="AI33" s="35">
        <f>IFERROR(IF(AND(AH27="",AI23=AI22,ISNUMBER(AO26)=FALSE,ISNUMBER(AI26)=FALSE,AI26&lt;&gt;""),DATE(JANVIER!$A$1,AI21,1),IF(AND(AH27&lt;&gt;"",MONTH(AH27+1)=MONTH(AH27)),AH27+1,IF(AND(AO26&lt;&gt;"",MONTH(AO26+1)=MONTH(AO26)),AO26+1,""))),"")</f>
        <v>44021</v>
      </c>
      <c r="AJ33" s="35">
        <f>IFERROR(IF(AND(AI27="",AJ23=AJ22,ISNUMBER(AP26)=FALSE,ISNUMBER(AJ26)=FALSE,AJ26&lt;&gt;""),DATE(JANVIER!$A$1,AJ21,1),IF(AND(AI27&lt;&gt;"",MONTH(AI27+1)=MONTH(AI27)),AI27+1,IF(AND(AP26&lt;&gt;"",MONTH(AP26+1)=MONTH(AP26)),AP26+1,""))),"")</f>
        <v>44022</v>
      </c>
      <c r="AK33" s="57">
        <f>IFERROR(IF(AND(AJ27="",AK23=AK22,ISNUMBER(AQ26)=FALSE,ISNUMBER(AK26)=FALSE,AK26&lt;&gt;""),DATE(JANVIER!$A$1,AK21,1),IF(AND(AJ27&lt;&gt;"",MONTH(AJ27+1)=MONTH(AJ27)),AJ27+1,IF(AND(AQ26&lt;&gt;"",MONTH(AQ26+1)=MONTH(AQ26)),AQ26+1,""))),"")</f>
        <v>44023</v>
      </c>
      <c r="AL33" s="58">
        <f>IFERROR(IF(AND(AK27="",AL23=AL22,ISNUMBER(AR26)=FALSE,ISNUMBER(AL26)=FALSE,AL26&lt;&gt;""),DATE(JANVIER!$A$1,AL21,1),IF(AND(AK27&lt;&gt;"",MONTH(AK27+1)=MONTH(AK27)),AK27+1,IF(AND(AR26&lt;&gt;"",MONTH(AR26+1)=MONTH(AR26)),AR26+1,""))),"")</f>
        <v>44024</v>
      </c>
      <c r="AM33" s="29"/>
      <c r="AN33" s="29"/>
      <c r="AO33" s="29"/>
      <c r="AP33" s="29"/>
      <c r="AQ33" s="29"/>
      <c r="AR33" s="29"/>
      <c r="AS33" s="29"/>
      <c r="AT33" s="20"/>
      <c r="AU33" s="52">
        <f>IFERROR(IF(AND(AT27="",AU23=AU22,ISNUMBER(BA26)=FALSE,ISNUMBER(AU26)=FALSE,AU26&lt;&gt;""),DATE(JANVIER!$A$1,AU21,1),IF(AND(AT27&lt;&gt;"",MONTH(AT27+1)=MONTH(AT27)),AT27+1,IF(AND(BA26&lt;&gt;"",MONTH(BA26+1)=MONTH(BA26)),BA26+1,""))),"")</f>
        <v>44046</v>
      </c>
      <c r="AV33" s="35">
        <f>IFERROR(IF(AND(AU27="",AV23=AV22,ISNUMBER(BB26)=FALSE,ISNUMBER(AV26)=FALSE,AV26&lt;&gt;""),DATE(JANVIER!$A$1,AV21,1),IF(AND(AU27&lt;&gt;"",MONTH(AU27+1)=MONTH(AU27)),AU27+1,IF(AND(BB26&lt;&gt;"",MONTH(BB26+1)=MONTH(BB26)),BB26+1,""))),"")</f>
        <v>44047</v>
      </c>
      <c r="AW33" s="35">
        <f>IFERROR(IF(AND(AV27="",AW23=AW22,ISNUMBER(BC26)=FALSE,ISNUMBER(AW26)=FALSE,AW26&lt;&gt;""),DATE(JANVIER!$A$1,AW21,1),IF(AND(AV27&lt;&gt;"",MONTH(AV27+1)=MONTH(AV27)),AV27+1,IF(AND(BC26&lt;&gt;"",MONTH(BC26+1)=MONTH(BC26)),BC26+1,""))),"")</f>
        <v>44048</v>
      </c>
      <c r="AX33" s="35">
        <f>IFERROR(IF(AND(AW27="",AX23=AX22,ISNUMBER(BD26)=FALSE,ISNUMBER(AX26)=FALSE,AX26&lt;&gt;""),DATE(JANVIER!$A$1,AX21,1),IF(AND(AW27&lt;&gt;"",MONTH(AW27+1)=MONTH(AW27)),AW27+1,IF(AND(BD26&lt;&gt;"",MONTH(BD26+1)=MONTH(BD26)),BD26+1,""))),"")</f>
        <v>44049</v>
      </c>
      <c r="AY33" s="35">
        <f>IFERROR(IF(AND(AX27="",AY23=AY22,ISNUMBER(BE26)=FALSE,ISNUMBER(AY26)=FALSE,AY26&lt;&gt;""),DATE(JANVIER!$A$1,AY21,1),IF(AND(AX27&lt;&gt;"",MONTH(AX27+1)=MONTH(AX27)),AX27+1,IF(AND(BE26&lt;&gt;"",MONTH(BE26+1)=MONTH(BE26)),BE26+1,""))),"")</f>
        <v>44050</v>
      </c>
      <c r="AZ33" s="57">
        <f>IFERROR(IF(AND(AY27="",AZ23=AZ22,ISNUMBER(BF26)=FALSE,ISNUMBER(AZ26)=FALSE,AZ26&lt;&gt;""),DATE(JANVIER!$A$1,AZ21,1),IF(AND(AY27&lt;&gt;"",MONTH(AY27+1)=MONTH(AY27)),AY27+1,IF(AND(BF26&lt;&gt;"",MONTH(BF26+1)=MONTH(BF26)),BF26+1,""))),"")</f>
        <v>44051</v>
      </c>
      <c r="BA33" s="58">
        <f>IFERROR(IF(AND(AZ27="",BA23=BA22,ISNUMBER(BG26)=FALSE,ISNUMBER(BA26)=FALSE,BA26&lt;&gt;""),DATE(JANVIER!$A$1,BA21,1),IF(AND(AZ27&lt;&gt;"",MONTH(AZ27+1)=MONTH(AZ27)),AZ27+1,IF(AND(BG26&lt;&gt;"",MONTH(BG26+1)=MONTH(BG26)),BG26+1,""))),"")</f>
        <v>44052</v>
      </c>
    </row>
    <row r="34" spans="2:53" ht="15.95" customHeight="1" x14ac:dyDescent="0.25">
      <c r="B34" s="52">
        <f>IFERROR(IF(AND(A28="",B24=B23,ISNUMBER(H27)=FALSE,ISNUMBER(B27)=FALSE,B27&lt;&gt;""),DATE(JANVIER!$A$1,B22,1),IF(AND(A28&lt;&gt;"",MONTH(A28+1)=MONTH(A28)),A28+1,IF(AND(H27&lt;&gt;"",MONTH(H27+1)=MONTH(H27)),H27+1,""))),"")</f>
        <v>43962</v>
      </c>
      <c r="C34" s="35">
        <f>IFERROR(IF(AND(B28="",C24=C23,ISNUMBER(I27)=FALSE,ISNUMBER(C27)=FALSE,C27&lt;&gt;""),DATE(JANVIER!$A$1,C22,1),IF(AND(B28&lt;&gt;"",MONTH(B28+1)=MONTH(B28)),B28+1,IF(AND(I27&lt;&gt;"",MONTH(I27+1)=MONTH(I27)),I27+1,""))),"")</f>
        <v>43963</v>
      </c>
      <c r="D34" s="35">
        <f>IFERROR(IF(AND(C28="",D24=D23,ISNUMBER(J27)=FALSE,ISNUMBER(D27)=FALSE,D27&lt;&gt;""),DATE(JANVIER!$A$1,D22,1),IF(AND(C28&lt;&gt;"",MONTH(C28+1)=MONTH(C28)),C28+1,IF(AND(J27&lt;&gt;"",MONTH(J27+1)=MONTH(J27)),J27+1,""))),"")</f>
        <v>43964</v>
      </c>
      <c r="E34" s="35">
        <f>IFERROR(IF(AND(D28="",E24=E23,ISNUMBER(K27)=FALSE,ISNUMBER(E27)=FALSE,E27&lt;&gt;""),DATE(JANVIER!$A$1,E22,1),IF(AND(D28&lt;&gt;"",MONTH(D28+1)=MONTH(D28)),D28+1,IF(AND(K27&lt;&gt;"",MONTH(K27+1)=MONTH(K27)),K27+1,""))),"")</f>
        <v>43965</v>
      </c>
      <c r="F34" s="35">
        <f>IFERROR(IF(AND(E28="",F24=F23,ISNUMBER(L27)=FALSE,ISNUMBER(F27)=FALSE,F27&lt;&gt;""),DATE(JANVIER!$A$1,F22,1),IF(AND(E28&lt;&gt;"",MONTH(E28+1)=MONTH(E28)),E28+1,IF(AND(L27&lt;&gt;"",MONTH(L27+1)=MONTH(L27)),L27+1,""))),"")</f>
        <v>43966</v>
      </c>
      <c r="G34" s="57">
        <f>IFERROR(IF(AND(F28="",G24=G23,ISNUMBER(M27)=FALSE,ISNUMBER(G27)=FALSE,G27&lt;&gt;""),DATE(JANVIER!$A$1,G22,1),IF(AND(F28&lt;&gt;"",MONTH(F28+1)=MONTH(F28)),F28+1,IF(AND(M27&lt;&gt;"",MONTH(M27+1)=MONTH(M27)),M27+1,""))),"")</f>
        <v>43967</v>
      </c>
      <c r="H34" s="58">
        <f>IFERROR(IF(AND(G28="",H24=H23,ISNUMBER(N27)=FALSE,ISNUMBER(H27)=FALSE,H27&lt;&gt;""),DATE(JANVIER!$A$1,H22,1),IF(AND(G28&lt;&gt;"",MONTH(G28+1)=MONTH(G28)),G28+1,IF(AND(N27&lt;&gt;"",MONTH(N27+1)=MONTH(N27)),N27+1,""))),"")</f>
        <v>43968</v>
      </c>
      <c r="I34" s="29"/>
      <c r="J34" s="29"/>
      <c r="K34" s="29"/>
      <c r="L34" s="29"/>
      <c r="M34" s="29"/>
      <c r="N34" s="29"/>
      <c r="O34" s="29"/>
      <c r="P34" s="20"/>
      <c r="Q34" s="52">
        <f>IFERROR(IF(AND(P28="",Q24=Q23,ISNUMBER(W27)=FALSE,ISNUMBER(Q27)=FALSE,Q27&lt;&gt;""),DATE(JANVIER!$A$1,Q22,1),IF(AND(P28&lt;&gt;"",MONTH(P28+1)=MONTH(P28)),P28+1,IF(AND(W27&lt;&gt;"",MONTH(W27+1)=MONTH(W27)),W27+1,""))),"")</f>
        <v>43997</v>
      </c>
      <c r="R34" s="35">
        <f>IFERROR(IF(AND(Q28="",R24=R23,ISNUMBER(X27)=FALSE,ISNUMBER(R27)=FALSE,R27&lt;&gt;""),DATE(JANVIER!$A$1,R22,1),IF(AND(Q28&lt;&gt;"",MONTH(Q28+1)=MONTH(Q28)),Q28+1,IF(AND(X27&lt;&gt;"",MONTH(X27+1)=MONTH(X27)),X27+1,""))),"")</f>
        <v>43998</v>
      </c>
      <c r="S34" s="35">
        <f>IFERROR(IF(AND(R28="",S24=S23,ISNUMBER(Y27)=FALSE,ISNUMBER(S27)=FALSE,S27&lt;&gt;""),DATE(JANVIER!$A$1,S22,1),IF(AND(R28&lt;&gt;"",MONTH(R28+1)=MONTH(R28)),R28+1,IF(AND(Y27&lt;&gt;"",MONTH(Y27+1)=MONTH(Y27)),Y27+1,""))),"")</f>
        <v>43999</v>
      </c>
      <c r="T34" s="35">
        <f>IFERROR(IF(AND(S28="",T24=T23,ISNUMBER(Z27)=FALSE,ISNUMBER(T27)=FALSE,T27&lt;&gt;""),DATE(JANVIER!$A$1,T22,1),IF(AND(S28&lt;&gt;"",MONTH(S28+1)=MONTH(S28)),S28+1,IF(AND(Z27&lt;&gt;"",MONTH(Z27+1)=MONTH(Z27)),Z27+1,""))),"")</f>
        <v>44000</v>
      </c>
      <c r="U34" s="35">
        <f>IFERROR(IF(AND(T28="",U24=U23,ISNUMBER(AA27)=FALSE,ISNUMBER(U27)=FALSE,U27&lt;&gt;""),DATE(JANVIER!$A$1,U22,1),IF(AND(T28&lt;&gt;"",MONTH(T28+1)=MONTH(T28)),T28+1,IF(AND(AA27&lt;&gt;"",MONTH(AA27+1)=MONTH(AA27)),AA27+1,""))),"")</f>
        <v>44001</v>
      </c>
      <c r="V34" s="57">
        <f>IFERROR(IF(AND(U28="",V24=V23,ISNUMBER(AB27)=FALSE,ISNUMBER(V27)=FALSE,V27&lt;&gt;""),DATE(JANVIER!$A$1,V22,1),IF(AND(U28&lt;&gt;"",MONTH(U28+1)=MONTH(U28)),U28+1,IF(AND(AB27&lt;&gt;"",MONTH(AB27+1)=MONTH(AB27)),AB27+1,""))),"")</f>
        <v>44002</v>
      </c>
      <c r="W34" s="58">
        <f>IFERROR(IF(AND(V28="",W24=W23,ISNUMBER(AC27)=FALSE,ISNUMBER(W27)=FALSE,W27&lt;&gt;""),DATE(JANVIER!$A$1,W22,1),IF(AND(V28&lt;&gt;"",MONTH(V28+1)=MONTH(V28)),V28+1,IF(AND(AC27&lt;&gt;"",MONTH(AC27+1)=MONTH(AC27)),AC27+1,""))),"")</f>
        <v>44003</v>
      </c>
      <c r="X34" s="29"/>
      <c r="Y34" s="29"/>
      <c r="Z34" s="29"/>
      <c r="AA34" s="29"/>
      <c r="AB34" s="29"/>
      <c r="AC34" s="29"/>
      <c r="AD34" s="29"/>
      <c r="AE34" s="20"/>
      <c r="AF34" s="52">
        <f>IFERROR(IF(AND(AE28="",AF24=AF23,ISNUMBER(AL27)=FALSE,ISNUMBER(AF27)=FALSE,AF27&lt;&gt;""),DATE(JANVIER!$A$1,AF22,1),IF(AND(AE28&lt;&gt;"",MONTH(AE28+1)=MONTH(AE28)),AE28+1,IF(AND(AL27&lt;&gt;"",MONTH(AL27+1)=MONTH(AL27)),AL27+1,""))),"")</f>
        <v>44025</v>
      </c>
      <c r="AG34" s="35">
        <f>IFERROR(IF(AND(AF28="",AG24=AG23,ISNUMBER(AM27)=FALSE,ISNUMBER(AG27)=FALSE,AG27&lt;&gt;""),DATE(JANVIER!$A$1,AG22,1),IF(AND(AF28&lt;&gt;"",MONTH(AF28+1)=MONTH(AF28)),AF28+1,IF(AND(AM27&lt;&gt;"",MONTH(AM27+1)=MONTH(AM27)),AM27+1,""))),"")</f>
        <v>44026</v>
      </c>
      <c r="AH34" s="35">
        <f>IFERROR(IF(AND(AG28="",AH24=AH23,ISNUMBER(AN27)=FALSE,ISNUMBER(AH27)=FALSE,AH27&lt;&gt;""),DATE(JANVIER!$A$1,AH22,1),IF(AND(AG28&lt;&gt;"",MONTH(AG28+1)=MONTH(AG28)),AG28+1,IF(AND(AN27&lt;&gt;"",MONTH(AN27+1)=MONTH(AN27)),AN27+1,""))),"")</f>
        <v>44027</v>
      </c>
      <c r="AI34" s="35">
        <f>IFERROR(IF(AND(AH28="",AI24=AI23,ISNUMBER(AO27)=FALSE,ISNUMBER(AI27)=FALSE,AI27&lt;&gt;""),DATE(JANVIER!$A$1,AI22,1),IF(AND(AH28&lt;&gt;"",MONTH(AH28+1)=MONTH(AH28)),AH28+1,IF(AND(AO27&lt;&gt;"",MONTH(AO27+1)=MONTH(AO27)),AO27+1,""))),"")</f>
        <v>44028</v>
      </c>
      <c r="AJ34" s="35">
        <f>IFERROR(IF(AND(AI28="",AJ24=AJ23,ISNUMBER(AP27)=FALSE,ISNUMBER(AJ27)=FALSE,AJ27&lt;&gt;""),DATE(JANVIER!$A$1,AJ22,1),IF(AND(AI28&lt;&gt;"",MONTH(AI28+1)=MONTH(AI28)),AI28+1,IF(AND(AP27&lt;&gt;"",MONTH(AP27+1)=MONTH(AP27)),AP27+1,""))),"")</f>
        <v>44029</v>
      </c>
      <c r="AK34" s="57">
        <f>IFERROR(IF(AND(AJ28="",AK24=AK23,ISNUMBER(AQ27)=FALSE,ISNUMBER(AK27)=FALSE,AK27&lt;&gt;""),DATE(JANVIER!$A$1,AK22,1),IF(AND(AJ28&lt;&gt;"",MONTH(AJ28+1)=MONTH(AJ28)),AJ28+1,IF(AND(AQ27&lt;&gt;"",MONTH(AQ27+1)=MONTH(AQ27)),AQ27+1,""))),"")</f>
        <v>44030</v>
      </c>
      <c r="AL34" s="58">
        <f>IFERROR(IF(AND(AK28="",AL24=AL23,ISNUMBER(AR27)=FALSE,ISNUMBER(AL27)=FALSE,AL27&lt;&gt;""),DATE(JANVIER!$A$1,AL22,1),IF(AND(AK28&lt;&gt;"",MONTH(AK28+1)=MONTH(AK28)),AK28+1,IF(AND(AR27&lt;&gt;"",MONTH(AR27+1)=MONTH(AR27)),AR27+1,""))),"")</f>
        <v>44031</v>
      </c>
      <c r="AM34" s="29"/>
      <c r="AN34" s="29"/>
      <c r="AO34" s="29"/>
      <c r="AP34" s="29"/>
      <c r="AQ34" s="29"/>
      <c r="AR34" s="29"/>
      <c r="AS34" s="29"/>
      <c r="AT34" s="20"/>
      <c r="AU34" s="52">
        <f>IFERROR(IF(AND(AT28="",AU24=AU23,ISNUMBER(BA27)=FALSE,ISNUMBER(AU27)=FALSE,AU27&lt;&gt;""),DATE(JANVIER!$A$1,AU22,1),IF(AND(AT28&lt;&gt;"",MONTH(AT28+1)=MONTH(AT28)),AT28+1,IF(AND(BA27&lt;&gt;"",MONTH(BA27+1)=MONTH(BA27)),BA27+1,""))),"")</f>
        <v>44053</v>
      </c>
      <c r="AV34" s="35">
        <f>IFERROR(IF(AND(AU28="",AV24=AV23,ISNUMBER(BB27)=FALSE,ISNUMBER(AV27)=FALSE,AV27&lt;&gt;""),DATE(JANVIER!$A$1,AV22,1),IF(AND(AU28&lt;&gt;"",MONTH(AU28+1)=MONTH(AU28)),AU28+1,IF(AND(BB27&lt;&gt;"",MONTH(BB27+1)=MONTH(BB27)),BB27+1,""))),"")</f>
        <v>44054</v>
      </c>
      <c r="AW34" s="35">
        <f>IFERROR(IF(AND(AV28="",AW24=AW23,ISNUMBER(BC27)=FALSE,ISNUMBER(AW27)=FALSE,AW27&lt;&gt;""),DATE(JANVIER!$A$1,AW22,1),IF(AND(AV28&lt;&gt;"",MONTH(AV28+1)=MONTH(AV28)),AV28+1,IF(AND(BC27&lt;&gt;"",MONTH(BC27+1)=MONTH(BC27)),BC27+1,""))),"")</f>
        <v>44055</v>
      </c>
      <c r="AX34" s="35">
        <f>IFERROR(IF(AND(AW28="",AX24=AX23,ISNUMBER(BD27)=FALSE,ISNUMBER(AX27)=FALSE,AX27&lt;&gt;""),DATE(JANVIER!$A$1,AX22,1),IF(AND(AW28&lt;&gt;"",MONTH(AW28+1)=MONTH(AW28)),AW28+1,IF(AND(BD27&lt;&gt;"",MONTH(BD27+1)=MONTH(BD27)),BD27+1,""))),"")</f>
        <v>44056</v>
      </c>
      <c r="AY34" s="35">
        <f>IFERROR(IF(AND(AX28="",AY24=AY23,ISNUMBER(BE27)=FALSE,ISNUMBER(AY27)=FALSE,AY27&lt;&gt;""),DATE(JANVIER!$A$1,AY22,1),IF(AND(AX28&lt;&gt;"",MONTH(AX28+1)=MONTH(AX28)),AX28+1,IF(AND(BE27&lt;&gt;"",MONTH(BE27+1)=MONTH(BE27)),BE27+1,""))),"")</f>
        <v>44057</v>
      </c>
      <c r="AZ34" s="57">
        <f>IFERROR(IF(AND(AY28="",AZ24=AZ23,ISNUMBER(BF27)=FALSE,ISNUMBER(AZ27)=FALSE,AZ27&lt;&gt;""),DATE(JANVIER!$A$1,AZ22,1),IF(AND(AY28&lt;&gt;"",MONTH(AY28+1)=MONTH(AY28)),AY28+1,IF(AND(BF27&lt;&gt;"",MONTH(BF27+1)=MONTH(BF27)),BF27+1,""))),"")</f>
        <v>44058</v>
      </c>
      <c r="BA34" s="58">
        <f>IFERROR(IF(AND(AZ28="",BA24=BA23,ISNUMBER(BG27)=FALSE,ISNUMBER(BA27)=FALSE,BA27&lt;&gt;""),DATE(JANVIER!$A$1,BA22,1),IF(AND(AZ28&lt;&gt;"",MONTH(AZ28+1)=MONTH(AZ28)),AZ28+1,IF(AND(BG27&lt;&gt;"",MONTH(BG27+1)=MONTH(BG27)),BG27+1,""))),"")</f>
        <v>44059</v>
      </c>
    </row>
    <row r="35" spans="2:53" ht="15.95" customHeight="1" x14ac:dyDescent="0.25">
      <c r="B35" s="52">
        <f>IFERROR(IF(AND(A29="",B25=B24,ISNUMBER(H28)=FALSE,ISNUMBER(B28)=FALSE,B28&lt;&gt;""),DATE(JANVIER!$A$1,B23,1),IF(AND(A29&lt;&gt;"",MONTH(A29+1)=MONTH(A29)),A29+1,IF(AND(H28&lt;&gt;"",MONTH(H28+1)=MONTH(H28)),H28+1,""))),"")</f>
        <v>43969</v>
      </c>
      <c r="C35" s="35">
        <f>IFERROR(IF(AND(B29="",C25=C24,ISNUMBER(I28)=FALSE,ISNUMBER(C28)=FALSE,C28&lt;&gt;""),DATE(JANVIER!$A$1,C23,1),IF(AND(B29&lt;&gt;"",MONTH(B29+1)=MONTH(B29)),B29+1,IF(AND(I28&lt;&gt;"",MONTH(I28+1)=MONTH(I28)),I28+1,""))),"")</f>
        <v>43970</v>
      </c>
      <c r="D35" s="35">
        <f>IFERROR(IF(AND(C29="",D25=D24,ISNUMBER(J28)=FALSE,ISNUMBER(D28)=FALSE,D28&lt;&gt;""),DATE(JANVIER!$A$1,D23,1),IF(AND(C29&lt;&gt;"",MONTH(C29+1)=MONTH(C29)),C29+1,IF(AND(J28&lt;&gt;"",MONTH(J28+1)=MONTH(J28)),J28+1,""))),"")</f>
        <v>43971</v>
      </c>
      <c r="E35" s="35">
        <f>IFERROR(IF(AND(D29="",E25=E24,ISNUMBER(K28)=FALSE,ISNUMBER(E28)=FALSE,E28&lt;&gt;""),DATE(JANVIER!$A$1,E23,1),IF(AND(D29&lt;&gt;"",MONTH(D29+1)=MONTH(D29)),D29+1,IF(AND(K28&lt;&gt;"",MONTH(K28+1)=MONTH(K28)),K28+1,""))),"")</f>
        <v>43972</v>
      </c>
      <c r="F35" s="35">
        <f>IFERROR(IF(AND(E29="",F25=F24,ISNUMBER(L28)=FALSE,ISNUMBER(F28)=FALSE,F28&lt;&gt;""),DATE(JANVIER!$A$1,F23,1),IF(AND(E29&lt;&gt;"",MONTH(E29+1)=MONTH(E29)),E29+1,IF(AND(L28&lt;&gt;"",MONTH(L28+1)=MONTH(L28)),L28+1,""))),"")</f>
        <v>43973</v>
      </c>
      <c r="G35" s="57">
        <f>IFERROR(IF(AND(F29="",G25=G24,ISNUMBER(M28)=FALSE,ISNUMBER(G28)=FALSE,G28&lt;&gt;""),DATE(JANVIER!$A$1,G23,1),IF(AND(F29&lt;&gt;"",MONTH(F29+1)=MONTH(F29)),F29+1,IF(AND(M28&lt;&gt;"",MONTH(M28+1)=MONTH(M28)),M28+1,""))),"")</f>
        <v>43974</v>
      </c>
      <c r="H35" s="58">
        <f>IFERROR(IF(AND(G29="",H25=H24,ISNUMBER(N28)=FALSE,ISNUMBER(H28)=FALSE,H28&lt;&gt;""),DATE(JANVIER!$A$1,H23,1),IF(AND(G29&lt;&gt;"",MONTH(G29+1)=MONTH(G29)),G29+1,IF(AND(N28&lt;&gt;"",MONTH(N28+1)=MONTH(N28)),N28+1,""))),"")</f>
        <v>43975</v>
      </c>
      <c r="I35" s="29"/>
      <c r="J35" s="29"/>
      <c r="K35" s="29"/>
      <c r="L35" s="29"/>
      <c r="M35" s="29"/>
      <c r="N35" s="29"/>
      <c r="O35" s="29"/>
      <c r="P35" s="20"/>
      <c r="Q35" s="52">
        <f>IFERROR(IF(AND(P29="",Q25=Q24,ISNUMBER(W28)=FALSE,ISNUMBER(Q28)=FALSE,Q28&lt;&gt;""),DATE(JANVIER!$A$1,Q23,1),IF(AND(P29&lt;&gt;"",MONTH(P29+1)=MONTH(P29)),P29+1,IF(AND(W28&lt;&gt;"",MONTH(W28+1)=MONTH(W28)),W28+1,""))),"")</f>
        <v>44004</v>
      </c>
      <c r="R35" s="35">
        <f>IFERROR(IF(AND(Q29="",R25=R24,ISNUMBER(X28)=FALSE,ISNUMBER(R28)=FALSE,R28&lt;&gt;""),DATE(JANVIER!$A$1,R23,1),IF(AND(Q29&lt;&gt;"",MONTH(Q29+1)=MONTH(Q29)),Q29+1,IF(AND(X28&lt;&gt;"",MONTH(X28+1)=MONTH(X28)),X28+1,""))),"")</f>
        <v>44005</v>
      </c>
      <c r="S35" s="35">
        <f>IFERROR(IF(AND(R29="",S25=S24,ISNUMBER(Y28)=FALSE,ISNUMBER(S28)=FALSE,S28&lt;&gt;""),DATE(JANVIER!$A$1,S23,1),IF(AND(R29&lt;&gt;"",MONTH(R29+1)=MONTH(R29)),R29+1,IF(AND(Y28&lt;&gt;"",MONTH(Y28+1)=MONTH(Y28)),Y28+1,""))),"")</f>
        <v>44006</v>
      </c>
      <c r="T35" s="35">
        <f>IFERROR(IF(AND(S29="",T25=T24,ISNUMBER(Z28)=FALSE,ISNUMBER(T28)=FALSE,T28&lt;&gt;""),DATE(JANVIER!$A$1,T23,1),IF(AND(S29&lt;&gt;"",MONTH(S29+1)=MONTH(S29)),S29+1,IF(AND(Z28&lt;&gt;"",MONTH(Z28+1)=MONTH(Z28)),Z28+1,""))),"")</f>
        <v>44007</v>
      </c>
      <c r="U35" s="35">
        <f>IFERROR(IF(AND(T29="",U25=U24,ISNUMBER(AA28)=FALSE,ISNUMBER(U28)=FALSE,U28&lt;&gt;""),DATE(JANVIER!$A$1,U23,1),IF(AND(T29&lt;&gt;"",MONTH(T29+1)=MONTH(T29)),T29+1,IF(AND(AA28&lt;&gt;"",MONTH(AA28+1)=MONTH(AA28)),AA28+1,""))),"")</f>
        <v>44008</v>
      </c>
      <c r="V35" s="57">
        <f>IFERROR(IF(AND(U29="",V25=V24,ISNUMBER(AB28)=FALSE,ISNUMBER(V28)=FALSE,V28&lt;&gt;""),DATE(JANVIER!$A$1,V23,1),IF(AND(U29&lt;&gt;"",MONTH(U29+1)=MONTH(U29)),U29+1,IF(AND(AB28&lt;&gt;"",MONTH(AB28+1)=MONTH(AB28)),AB28+1,""))),"")</f>
        <v>44009</v>
      </c>
      <c r="W35" s="58">
        <f>IFERROR(IF(AND(V29="",W25=W24,ISNUMBER(AC28)=FALSE,ISNUMBER(W28)=FALSE,W28&lt;&gt;""),DATE(JANVIER!$A$1,W23,1),IF(AND(V29&lt;&gt;"",MONTH(V29+1)=MONTH(V29)),V29+1,IF(AND(AC28&lt;&gt;"",MONTH(AC28+1)=MONTH(AC28)),AC28+1,""))),"")</f>
        <v>44010</v>
      </c>
      <c r="X35" s="29"/>
      <c r="Y35" s="29"/>
      <c r="Z35" s="29"/>
      <c r="AA35" s="29"/>
      <c r="AB35" s="29"/>
      <c r="AC35" s="29"/>
      <c r="AD35" s="29"/>
      <c r="AE35" s="20"/>
      <c r="AF35" s="52">
        <f>IFERROR(IF(AND(AE29="",AF25=AF24,ISNUMBER(AL28)=FALSE,ISNUMBER(AF28)=FALSE,AF28&lt;&gt;""),DATE(JANVIER!$A$1,AF23,1),IF(AND(AE29&lt;&gt;"",MONTH(AE29+1)=MONTH(AE29)),AE29+1,IF(AND(AL28&lt;&gt;"",MONTH(AL28+1)=MONTH(AL28)),AL28+1,""))),"")</f>
        <v>44032</v>
      </c>
      <c r="AG35" s="35">
        <f>IFERROR(IF(AND(AF29="",AG25=AG24,ISNUMBER(AM28)=FALSE,ISNUMBER(AG28)=FALSE,AG28&lt;&gt;""),DATE(JANVIER!$A$1,AG23,1),IF(AND(AF29&lt;&gt;"",MONTH(AF29+1)=MONTH(AF29)),AF29+1,IF(AND(AM28&lt;&gt;"",MONTH(AM28+1)=MONTH(AM28)),AM28+1,""))),"")</f>
        <v>44033</v>
      </c>
      <c r="AH35" s="35">
        <f>IFERROR(IF(AND(AG29="",AH25=AH24,ISNUMBER(AN28)=FALSE,ISNUMBER(AH28)=FALSE,AH28&lt;&gt;""),DATE(JANVIER!$A$1,AH23,1),IF(AND(AG29&lt;&gt;"",MONTH(AG29+1)=MONTH(AG29)),AG29+1,IF(AND(AN28&lt;&gt;"",MONTH(AN28+1)=MONTH(AN28)),AN28+1,""))),"")</f>
        <v>44034</v>
      </c>
      <c r="AI35" s="35">
        <f>IFERROR(IF(AND(AH29="",AI25=AI24,ISNUMBER(AO28)=FALSE,ISNUMBER(AI28)=FALSE,AI28&lt;&gt;""),DATE(JANVIER!$A$1,AI23,1),IF(AND(AH29&lt;&gt;"",MONTH(AH29+1)=MONTH(AH29)),AH29+1,IF(AND(AO28&lt;&gt;"",MONTH(AO28+1)=MONTH(AO28)),AO28+1,""))),"")</f>
        <v>44035</v>
      </c>
      <c r="AJ35" s="35">
        <f>IFERROR(IF(AND(AI29="",AJ25=AJ24,ISNUMBER(AP28)=FALSE,ISNUMBER(AJ28)=FALSE,AJ28&lt;&gt;""),DATE(JANVIER!$A$1,AJ23,1),IF(AND(AI29&lt;&gt;"",MONTH(AI29+1)=MONTH(AI29)),AI29+1,IF(AND(AP28&lt;&gt;"",MONTH(AP28+1)=MONTH(AP28)),AP28+1,""))),"")</f>
        <v>44036</v>
      </c>
      <c r="AK35" s="57">
        <f>IFERROR(IF(AND(AJ29="",AK25=AK24,ISNUMBER(AQ28)=FALSE,ISNUMBER(AK28)=FALSE,AK28&lt;&gt;""),DATE(JANVIER!$A$1,AK23,1),IF(AND(AJ29&lt;&gt;"",MONTH(AJ29+1)=MONTH(AJ29)),AJ29+1,IF(AND(AQ28&lt;&gt;"",MONTH(AQ28+1)=MONTH(AQ28)),AQ28+1,""))),"")</f>
        <v>44037</v>
      </c>
      <c r="AL35" s="58">
        <f>IFERROR(IF(AND(AK29="",AL25=AL24,ISNUMBER(AR28)=FALSE,ISNUMBER(AL28)=FALSE,AL28&lt;&gt;""),DATE(JANVIER!$A$1,AL23,1),IF(AND(AK29&lt;&gt;"",MONTH(AK29+1)=MONTH(AK29)),AK29+1,IF(AND(AR28&lt;&gt;"",MONTH(AR28+1)=MONTH(AR28)),AR28+1,""))),"")</f>
        <v>44038</v>
      </c>
      <c r="AM35" s="29"/>
      <c r="AN35" s="29"/>
      <c r="AO35" s="29"/>
      <c r="AP35" s="29"/>
      <c r="AQ35" s="29"/>
      <c r="AR35" s="29"/>
      <c r="AS35" s="29"/>
      <c r="AT35" s="20"/>
      <c r="AU35" s="52">
        <f>IFERROR(IF(AND(AT29="",AU25=AU24,ISNUMBER(BA28)=FALSE,ISNUMBER(AU28)=FALSE,AU28&lt;&gt;""),DATE(JANVIER!$A$1,AU23,1),IF(AND(AT29&lt;&gt;"",MONTH(AT29+1)=MONTH(AT29)),AT29+1,IF(AND(BA28&lt;&gt;"",MONTH(BA28+1)=MONTH(BA28)),BA28+1,""))),"")</f>
        <v>44060</v>
      </c>
      <c r="AV35" s="35">
        <f>IFERROR(IF(AND(AU29="",AV25=AV24,ISNUMBER(BB28)=FALSE,ISNUMBER(AV28)=FALSE,AV28&lt;&gt;""),DATE(JANVIER!$A$1,AV23,1),IF(AND(AU29&lt;&gt;"",MONTH(AU29+1)=MONTH(AU29)),AU29+1,IF(AND(BB28&lt;&gt;"",MONTH(BB28+1)=MONTH(BB28)),BB28+1,""))),"")</f>
        <v>44061</v>
      </c>
      <c r="AW35" s="35">
        <f>IFERROR(IF(AND(AV29="",AW25=AW24,ISNUMBER(BC28)=FALSE,ISNUMBER(AW28)=FALSE,AW28&lt;&gt;""),DATE(JANVIER!$A$1,AW23,1),IF(AND(AV29&lt;&gt;"",MONTH(AV29+1)=MONTH(AV29)),AV29+1,IF(AND(BC28&lt;&gt;"",MONTH(BC28+1)=MONTH(BC28)),BC28+1,""))),"")</f>
        <v>44062</v>
      </c>
      <c r="AX35" s="35">
        <f>IFERROR(IF(AND(AW29="",AX25=AX24,ISNUMBER(BD28)=FALSE,ISNUMBER(AX28)=FALSE,AX28&lt;&gt;""),DATE(JANVIER!$A$1,AX23,1),IF(AND(AW29&lt;&gt;"",MONTH(AW29+1)=MONTH(AW29)),AW29+1,IF(AND(BD28&lt;&gt;"",MONTH(BD28+1)=MONTH(BD28)),BD28+1,""))),"")</f>
        <v>44063</v>
      </c>
      <c r="AY35" s="35">
        <f>IFERROR(IF(AND(AX29="",AY25=AY24,ISNUMBER(BE28)=FALSE,ISNUMBER(AY28)=FALSE,AY28&lt;&gt;""),DATE(JANVIER!$A$1,AY23,1),IF(AND(AX29&lt;&gt;"",MONTH(AX29+1)=MONTH(AX29)),AX29+1,IF(AND(BE28&lt;&gt;"",MONTH(BE28+1)=MONTH(BE28)),BE28+1,""))),"")</f>
        <v>44064</v>
      </c>
      <c r="AZ35" s="57">
        <f>IFERROR(IF(AND(AY29="",AZ25=AZ24,ISNUMBER(BF28)=FALSE,ISNUMBER(AZ28)=FALSE,AZ28&lt;&gt;""),DATE(JANVIER!$A$1,AZ23,1),IF(AND(AY29&lt;&gt;"",MONTH(AY29+1)=MONTH(AY29)),AY29+1,IF(AND(BF28&lt;&gt;"",MONTH(BF28+1)=MONTH(BF28)),BF28+1,""))),"")</f>
        <v>44065</v>
      </c>
      <c r="BA35" s="58">
        <f>IFERROR(IF(AND(AZ29="",BA25=BA24,ISNUMBER(BG28)=FALSE,ISNUMBER(BA28)=FALSE,BA28&lt;&gt;""),DATE(JANVIER!$A$1,BA23,1),IF(AND(AZ29&lt;&gt;"",MONTH(AZ29+1)=MONTH(AZ29)),AZ29+1,IF(AND(BG28&lt;&gt;"",MONTH(BG28+1)=MONTH(BG28)),BG28+1,""))),"")</f>
        <v>44066</v>
      </c>
    </row>
    <row r="36" spans="2:53" ht="15.95" customHeight="1" x14ac:dyDescent="0.25">
      <c r="B36" s="52">
        <f>IFERROR(IF(AND(A30="",B26=B25,ISNUMBER(H29)=FALSE,ISNUMBER(B29)=FALSE,B29&lt;&gt;""),DATE(JANVIER!$A$1,B24,1),IF(AND(A30&lt;&gt;"",MONTH(A30+1)=MONTH(A30)),A30+1,IF(AND(H29&lt;&gt;"",MONTH(H29+1)=MONTH(H29)),H29+1,""))),"")</f>
        <v>43976</v>
      </c>
      <c r="C36" s="35">
        <f>IFERROR(IF(AND(B30="",C26=C25,ISNUMBER(I29)=FALSE,ISNUMBER(C29)=FALSE,C29&lt;&gt;""),DATE(JANVIER!$A$1,C24,1),IF(AND(B30&lt;&gt;"",MONTH(B30+1)=MONTH(B30)),B30+1,IF(AND(I29&lt;&gt;"",MONTH(I29+1)=MONTH(I29)),I29+1,""))),"")</f>
        <v>43977</v>
      </c>
      <c r="D36" s="35">
        <f>IFERROR(IF(AND(C30="",D26=D25,ISNUMBER(J29)=FALSE,ISNUMBER(D29)=FALSE,D29&lt;&gt;""),DATE(JANVIER!$A$1,D24,1),IF(AND(C30&lt;&gt;"",MONTH(C30+1)=MONTH(C30)),C30+1,IF(AND(J29&lt;&gt;"",MONTH(J29+1)=MONTH(J29)),J29+1,""))),"")</f>
        <v>43978</v>
      </c>
      <c r="E36" s="35">
        <f>IFERROR(IF(AND(D30="",E26=E25,ISNUMBER(K29)=FALSE,ISNUMBER(E29)=FALSE,E29&lt;&gt;""),DATE(JANVIER!$A$1,E24,1),IF(AND(D30&lt;&gt;"",MONTH(D30+1)=MONTH(D30)),D30+1,IF(AND(K29&lt;&gt;"",MONTH(K29+1)=MONTH(K29)),K29+1,""))),"")</f>
        <v>43979</v>
      </c>
      <c r="F36" s="35">
        <f>IFERROR(IF(AND(E30="",F26=F25,ISNUMBER(L29)=FALSE,ISNUMBER(F29)=FALSE,F29&lt;&gt;""),DATE(JANVIER!$A$1,F24,1),IF(AND(E30&lt;&gt;"",MONTH(E30+1)=MONTH(E30)),E30+1,IF(AND(L29&lt;&gt;"",MONTH(L29+1)=MONTH(L29)),L29+1,""))),"")</f>
        <v>43980</v>
      </c>
      <c r="G36" s="57">
        <f>IFERROR(IF(AND(F30="",G26=G25,ISNUMBER(M29)=FALSE,ISNUMBER(G29)=FALSE,G29&lt;&gt;""),DATE(JANVIER!$A$1,G24,1),IF(AND(F30&lt;&gt;"",MONTH(F30+1)=MONTH(F30)),F30+1,IF(AND(M29&lt;&gt;"",MONTH(M29+1)=MONTH(M29)),M29+1,""))),"")</f>
        <v>43981</v>
      </c>
      <c r="H36" s="58">
        <f>IFERROR(IF(AND(G30="",H26=H25,ISNUMBER(N29)=FALSE,ISNUMBER(H29)=FALSE,H29&lt;&gt;""),DATE(JANVIER!$A$1,H24,1),IF(AND(G30&lt;&gt;"",MONTH(G30+1)=MONTH(G30)),G30+1,IF(AND(N29&lt;&gt;"",MONTH(N29+1)=MONTH(N29)),N29+1,""))),"")</f>
        <v>43982</v>
      </c>
      <c r="I36" s="29"/>
      <c r="J36" s="29"/>
      <c r="K36" s="29"/>
      <c r="L36" s="29"/>
      <c r="M36" s="29"/>
      <c r="N36" s="29"/>
      <c r="O36" s="29"/>
      <c r="P36" s="20"/>
      <c r="Q36" s="52">
        <f>IFERROR(IF(AND(P30="",Q26=Q25,ISNUMBER(W29)=FALSE,ISNUMBER(Q29)=FALSE,Q29&lt;&gt;""),DATE(JANVIER!$A$1,Q24,1),IF(AND(P30&lt;&gt;"",MONTH(P30+1)=MONTH(P30)),P30+1,IF(AND(W29&lt;&gt;"",MONTH(W29+1)=MONTH(W29)),W29+1,""))),"")</f>
        <v>44011</v>
      </c>
      <c r="R36" s="35">
        <f>IFERROR(IF(AND(Q30="",R26=R25,ISNUMBER(X29)=FALSE,ISNUMBER(R29)=FALSE,R29&lt;&gt;""),DATE(JANVIER!$A$1,R24,1),IF(AND(Q30&lt;&gt;"",MONTH(Q30+1)=MONTH(Q30)),Q30+1,IF(AND(X29&lt;&gt;"",MONTH(X29+1)=MONTH(X29)),X29+1,""))),"")</f>
        <v>44012</v>
      </c>
      <c r="S36" s="35" t="str">
        <f>IFERROR(IF(AND(R30="",S26=S25,ISNUMBER(Y29)=FALSE,ISNUMBER(S29)=FALSE,S29&lt;&gt;""),DATE(JANVIER!$A$1,S24,1),IF(AND(R30&lt;&gt;"",MONTH(R30+1)=MONTH(R30)),R30+1,IF(AND(Y29&lt;&gt;"",MONTH(Y29+1)=MONTH(Y29)),Y29+1,""))),"")</f>
        <v/>
      </c>
      <c r="T36" s="35" t="str">
        <f>IFERROR(IF(AND(S30="",T26=T25,ISNUMBER(Z29)=FALSE,ISNUMBER(T29)=FALSE,T29&lt;&gt;""),DATE(JANVIER!$A$1,T24,1),IF(AND(S30&lt;&gt;"",MONTH(S30+1)=MONTH(S30)),S30+1,IF(AND(Z29&lt;&gt;"",MONTH(Z29+1)=MONTH(Z29)),Z29+1,""))),"")</f>
        <v/>
      </c>
      <c r="U36" s="35" t="str">
        <f>IFERROR(IF(AND(T30="",U26=U25,ISNUMBER(AA29)=FALSE,ISNUMBER(U29)=FALSE,U29&lt;&gt;""),DATE(JANVIER!$A$1,U24,1),IF(AND(T30&lt;&gt;"",MONTH(T30+1)=MONTH(T30)),T30+1,IF(AND(AA29&lt;&gt;"",MONTH(AA29+1)=MONTH(AA29)),AA29+1,""))),"")</f>
        <v/>
      </c>
      <c r="V36" s="57" t="str">
        <f>IFERROR(IF(AND(U30="",V26=V25,ISNUMBER(AB29)=FALSE,ISNUMBER(V29)=FALSE,V29&lt;&gt;""),DATE(JANVIER!$A$1,V24,1),IF(AND(U30&lt;&gt;"",MONTH(U30+1)=MONTH(U30)),U30+1,IF(AND(AB29&lt;&gt;"",MONTH(AB29+1)=MONTH(AB29)),AB29+1,""))),"")</f>
        <v/>
      </c>
      <c r="W36" s="58" t="str">
        <f>IFERROR(IF(AND(V30="",W26=W25,ISNUMBER(AC29)=FALSE,ISNUMBER(W29)=FALSE,W29&lt;&gt;""),DATE(JANVIER!$A$1,W24,1),IF(AND(V30&lt;&gt;"",MONTH(V30+1)=MONTH(V30)),V30+1,IF(AND(AC29&lt;&gt;"",MONTH(AC29+1)=MONTH(AC29)),AC29+1,""))),"")</f>
        <v/>
      </c>
      <c r="X36" s="29"/>
      <c r="Y36" s="29"/>
      <c r="Z36" s="29"/>
      <c r="AA36" s="29"/>
      <c r="AB36" s="29"/>
      <c r="AC36" s="29"/>
      <c r="AD36" s="29"/>
      <c r="AE36" s="20"/>
      <c r="AF36" s="52">
        <f>IFERROR(IF(AND(AE30="",AF26=AF25,ISNUMBER(AL29)=FALSE,ISNUMBER(AF29)=FALSE,AF29&lt;&gt;""),DATE(JANVIER!$A$1,AF24,1),IF(AND(AE30&lt;&gt;"",MONTH(AE30+1)=MONTH(AE30)),AE30+1,IF(AND(AL29&lt;&gt;"",MONTH(AL29+1)=MONTH(AL29)),AL29+1,""))),"")</f>
        <v>44039</v>
      </c>
      <c r="AG36" s="35">
        <f>IFERROR(IF(AND(AF30="",AG26=AG25,ISNUMBER(AM29)=FALSE,ISNUMBER(AG29)=FALSE,AG29&lt;&gt;""),DATE(JANVIER!$A$1,AG24,1),IF(AND(AF30&lt;&gt;"",MONTH(AF30+1)=MONTH(AF30)),AF30+1,IF(AND(AM29&lt;&gt;"",MONTH(AM29+1)=MONTH(AM29)),AM29+1,""))),"")</f>
        <v>44040</v>
      </c>
      <c r="AH36" s="35">
        <f>IFERROR(IF(AND(AG30="",AH26=AH25,ISNUMBER(AN29)=FALSE,ISNUMBER(AH29)=FALSE,AH29&lt;&gt;""),DATE(JANVIER!$A$1,AH24,1),IF(AND(AG30&lt;&gt;"",MONTH(AG30+1)=MONTH(AG30)),AG30+1,IF(AND(AN29&lt;&gt;"",MONTH(AN29+1)=MONTH(AN29)),AN29+1,""))),"")</f>
        <v>44041</v>
      </c>
      <c r="AI36" s="35">
        <f>IFERROR(IF(AND(AH30="",AI26=AI25,ISNUMBER(AO29)=FALSE,ISNUMBER(AI29)=FALSE,AI29&lt;&gt;""),DATE(JANVIER!$A$1,AI24,1),IF(AND(AH30&lt;&gt;"",MONTH(AH30+1)=MONTH(AH30)),AH30+1,IF(AND(AO29&lt;&gt;"",MONTH(AO29+1)=MONTH(AO29)),AO29+1,""))),"")</f>
        <v>44042</v>
      </c>
      <c r="AJ36" s="35">
        <f>IFERROR(IF(AND(AI30="",AJ26=AJ25,ISNUMBER(AP29)=FALSE,ISNUMBER(AJ29)=FALSE,AJ29&lt;&gt;""),DATE(JANVIER!$A$1,AJ24,1),IF(AND(AI30&lt;&gt;"",MONTH(AI30+1)=MONTH(AI30)),AI30+1,IF(AND(AP29&lt;&gt;"",MONTH(AP29+1)=MONTH(AP29)),AP29+1,""))),"")</f>
        <v>44043</v>
      </c>
      <c r="AK36" s="57" t="str">
        <f>IFERROR(IF(AND(AJ30="",AK26=AK25,ISNUMBER(AQ29)=FALSE,ISNUMBER(AK29)=FALSE,AK29&lt;&gt;""),DATE(JANVIER!$A$1,AK24,1),IF(AND(AJ30&lt;&gt;"",MONTH(AJ30+1)=MONTH(AJ30)),AJ30+1,IF(AND(AQ29&lt;&gt;"",MONTH(AQ29+1)=MONTH(AQ29)),AQ29+1,""))),"")</f>
        <v/>
      </c>
      <c r="AL36" s="58" t="str">
        <f>IFERROR(IF(AND(AK30="",AL26=AL25,ISNUMBER(AR29)=FALSE,ISNUMBER(AL29)=FALSE,AL29&lt;&gt;""),DATE(JANVIER!$A$1,AL24,1),IF(AND(AK30&lt;&gt;"",MONTH(AK30+1)=MONTH(AK30)),AK30+1,IF(AND(AR29&lt;&gt;"",MONTH(AR29+1)=MONTH(AR29)),AR29+1,""))),"")</f>
        <v/>
      </c>
      <c r="AM36" s="29"/>
      <c r="AN36" s="29"/>
      <c r="AO36" s="29"/>
      <c r="AP36" s="29"/>
      <c r="AQ36" s="29"/>
      <c r="AR36" s="29"/>
      <c r="AS36" s="29"/>
      <c r="AT36" s="20"/>
      <c r="AU36" s="52">
        <f>IFERROR(IF(AND(AT30="",AU26=AU25,ISNUMBER(BA29)=FALSE,ISNUMBER(AU29)=FALSE,AU29&lt;&gt;""),DATE(JANVIER!$A$1,AU24,1),IF(AND(AT30&lt;&gt;"",MONTH(AT30+1)=MONTH(AT30)),AT30+1,IF(AND(BA29&lt;&gt;"",MONTH(BA29+1)=MONTH(BA29)),BA29+1,""))),"")</f>
        <v>44067</v>
      </c>
      <c r="AV36" s="35">
        <f>IFERROR(IF(AND(AU30="",AV26=AV25,ISNUMBER(BB29)=FALSE,ISNUMBER(AV29)=FALSE,AV29&lt;&gt;""),DATE(JANVIER!$A$1,AV24,1),IF(AND(AU30&lt;&gt;"",MONTH(AU30+1)=MONTH(AU30)),AU30+1,IF(AND(BB29&lt;&gt;"",MONTH(BB29+1)=MONTH(BB29)),BB29+1,""))),"")</f>
        <v>44068</v>
      </c>
      <c r="AW36" s="35">
        <f>IFERROR(IF(AND(AV30="",AW26=AW25,ISNUMBER(BC29)=FALSE,ISNUMBER(AW29)=FALSE,AW29&lt;&gt;""),DATE(JANVIER!$A$1,AW24,1),IF(AND(AV30&lt;&gt;"",MONTH(AV30+1)=MONTH(AV30)),AV30+1,IF(AND(BC29&lt;&gt;"",MONTH(BC29+1)=MONTH(BC29)),BC29+1,""))),"")</f>
        <v>44069</v>
      </c>
      <c r="AX36" s="35">
        <f>IFERROR(IF(AND(AW30="",AX26=AX25,ISNUMBER(BD29)=FALSE,ISNUMBER(AX29)=FALSE,AX29&lt;&gt;""),DATE(JANVIER!$A$1,AX24,1),IF(AND(AW30&lt;&gt;"",MONTH(AW30+1)=MONTH(AW30)),AW30+1,IF(AND(BD29&lt;&gt;"",MONTH(BD29+1)=MONTH(BD29)),BD29+1,""))),"")</f>
        <v>44070</v>
      </c>
      <c r="AY36" s="35">
        <f>IFERROR(IF(AND(AX30="",AY26=AY25,ISNUMBER(BE29)=FALSE,ISNUMBER(AY29)=FALSE,AY29&lt;&gt;""),DATE(JANVIER!$A$1,AY24,1),IF(AND(AX30&lt;&gt;"",MONTH(AX30+1)=MONTH(AX30)),AX30+1,IF(AND(BE29&lt;&gt;"",MONTH(BE29+1)=MONTH(BE29)),BE29+1,""))),"")</f>
        <v>44071</v>
      </c>
      <c r="AZ36" s="57">
        <f>IFERROR(IF(AND(AY30="",AZ26=AZ25,ISNUMBER(BF29)=FALSE,ISNUMBER(AZ29)=FALSE,AZ29&lt;&gt;""),DATE(JANVIER!$A$1,AZ24,1),IF(AND(AY30&lt;&gt;"",MONTH(AY30+1)=MONTH(AY30)),AY30+1,IF(AND(BF29&lt;&gt;"",MONTH(BF29+1)=MONTH(BF29)),BF29+1,""))),"")</f>
        <v>44072</v>
      </c>
      <c r="BA36" s="58">
        <f>IFERROR(IF(AND(AZ30="",BA26=BA25,ISNUMBER(BG29)=FALSE,ISNUMBER(BA29)=FALSE,BA29&lt;&gt;""),DATE(JANVIER!$A$1,BA24,1),IF(AND(AZ30&lt;&gt;"",MONTH(AZ30+1)=MONTH(AZ30)),AZ30+1,IF(AND(BG29&lt;&gt;"",MONTH(BG29+1)=MONTH(BG29)),BG29+1,""))),"")</f>
        <v>44073</v>
      </c>
    </row>
    <row r="37" spans="2:53" ht="15.95" customHeight="1" thickBot="1" x14ac:dyDescent="0.3">
      <c r="B37" s="53" t="str">
        <f>IFERROR(IF(AND(A31="",B27=B26,ISNUMBER(H30)=FALSE,ISNUMBER(B30)=FALSE,B30&lt;&gt;""),DATE(JANVIER!$A$1,B25,1),IF(AND(A31&lt;&gt;"",MONTH(A31+1)=MONTH(A31)),A31+1,IF(AND(H30&lt;&gt;"",MONTH(H30+1)=MONTH(H30)),H30+1,""))),"")</f>
        <v/>
      </c>
      <c r="C37" s="54" t="str">
        <f>IFERROR(IF(AND(B31="",C27=C26,ISNUMBER(I30)=FALSE,ISNUMBER(C30)=FALSE,C30&lt;&gt;""),DATE(JANVIER!$A$1,C25,1),IF(AND(B31&lt;&gt;"",MONTH(B31+1)=MONTH(B31)),B31+1,IF(AND(I30&lt;&gt;"",MONTH(I30+1)=MONTH(I30)),I30+1,""))),"")</f>
        <v/>
      </c>
      <c r="D37" s="54" t="str">
        <f>IFERROR(IF(AND(C31="",D27=D26,ISNUMBER(J30)=FALSE,ISNUMBER(D30)=FALSE,D30&lt;&gt;""),DATE(JANVIER!$A$1,D25,1),IF(AND(C31&lt;&gt;"",MONTH(C31+1)=MONTH(C31)),C31+1,IF(AND(J30&lt;&gt;"",MONTH(J30+1)=MONTH(J30)),J30+1,""))),"")</f>
        <v/>
      </c>
      <c r="E37" s="54" t="str">
        <f>IFERROR(IF(AND(D31="",E27=E26,ISNUMBER(K30)=FALSE,ISNUMBER(E30)=FALSE,E30&lt;&gt;""),DATE(JANVIER!$A$1,E25,1),IF(AND(D31&lt;&gt;"",MONTH(D31+1)=MONTH(D31)),D31+1,IF(AND(K30&lt;&gt;"",MONTH(K30+1)=MONTH(K30)),K30+1,""))),"")</f>
        <v/>
      </c>
      <c r="F37" s="54" t="str">
        <f>IFERROR(IF(AND(E31="",F27=F26,ISNUMBER(L30)=FALSE,ISNUMBER(F30)=FALSE,F30&lt;&gt;""),DATE(JANVIER!$A$1,F25,1),IF(AND(E31&lt;&gt;"",MONTH(E31+1)=MONTH(E31)),E31+1,IF(AND(L30&lt;&gt;"",MONTH(L30+1)=MONTH(L30)),L30+1,""))),"")</f>
        <v/>
      </c>
      <c r="G37" s="59" t="str">
        <f>IFERROR(IF(AND(F31="",G27=G26,ISNUMBER(M30)=FALSE,ISNUMBER(G30)=FALSE,G30&lt;&gt;""),DATE(JANVIER!$A$1,G25,1),IF(AND(F31&lt;&gt;"",MONTH(F31+1)=MONTH(F31)),F31+1,IF(AND(M30&lt;&gt;"",MONTH(M30+1)=MONTH(M30)),M30+1,""))),"")</f>
        <v/>
      </c>
      <c r="H37" s="60" t="str">
        <f>IFERROR(IF(AND(G31="",H27=H26,ISNUMBER(N30)=FALSE,ISNUMBER(H30)=FALSE,H30&lt;&gt;""),DATE(JANVIER!$A$1,H25,1),IF(AND(G31&lt;&gt;"",MONTH(G31+1)=MONTH(G31)),G31+1,IF(AND(N30&lt;&gt;"",MONTH(N30+1)=MONTH(N30)),N30+1,""))),"")</f>
        <v/>
      </c>
      <c r="I37" s="29"/>
      <c r="J37" s="29"/>
      <c r="K37" s="29"/>
      <c r="L37" s="29"/>
      <c r="M37" s="29"/>
      <c r="N37" s="29"/>
      <c r="O37" s="29"/>
      <c r="P37" s="20"/>
      <c r="Q37" s="53" t="str">
        <f>IFERROR(IF(AND(P31="",Q27=Q26,ISNUMBER(W30)=FALSE,ISNUMBER(Q30)=FALSE,Q30&lt;&gt;""),DATE(JANVIER!$A$1,Q25,1),IF(AND(P31&lt;&gt;"",MONTH(P31+1)=MONTH(P31)),P31+1,IF(AND(W30&lt;&gt;"",MONTH(W30+1)=MONTH(W30)),W30+1,""))),"")</f>
        <v/>
      </c>
      <c r="R37" s="54" t="str">
        <f>IFERROR(IF(AND(Q31="",R27=R26,ISNUMBER(X30)=FALSE,ISNUMBER(R30)=FALSE,R30&lt;&gt;""),DATE(JANVIER!$A$1,R25,1),IF(AND(Q31&lt;&gt;"",MONTH(Q31+1)=MONTH(Q31)),Q31+1,IF(AND(X30&lt;&gt;"",MONTH(X30+1)=MONTH(X30)),X30+1,""))),"")</f>
        <v/>
      </c>
      <c r="S37" s="54" t="str">
        <f>IFERROR(IF(AND(R31="",S27=S26,ISNUMBER(Y30)=FALSE,ISNUMBER(S30)=FALSE,S30&lt;&gt;""),DATE(JANVIER!$A$1,S25,1),IF(AND(R31&lt;&gt;"",MONTH(R31+1)=MONTH(R31)),R31+1,IF(AND(Y30&lt;&gt;"",MONTH(Y30+1)=MONTH(Y30)),Y30+1,""))),"")</f>
        <v/>
      </c>
      <c r="T37" s="54" t="str">
        <f>IFERROR(IF(AND(S31="",T27=T26,ISNUMBER(Z30)=FALSE,ISNUMBER(T30)=FALSE,T30&lt;&gt;""),DATE(JANVIER!$A$1,T25,1),IF(AND(S31&lt;&gt;"",MONTH(S31+1)=MONTH(S31)),S31+1,IF(AND(Z30&lt;&gt;"",MONTH(Z30+1)=MONTH(Z30)),Z30+1,""))),"")</f>
        <v/>
      </c>
      <c r="U37" s="54" t="str">
        <f>IFERROR(IF(AND(T31="",U27=U26,ISNUMBER(AA30)=FALSE,ISNUMBER(U30)=FALSE,U30&lt;&gt;""),DATE(JANVIER!$A$1,U25,1),IF(AND(T31&lt;&gt;"",MONTH(T31+1)=MONTH(T31)),T31+1,IF(AND(AA30&lt;&gt;"",MONTH(AA30+1)=MONTH(AA30)),AA30+1,""))),"")</f>
        <v/>
      </c>
      <c r="V37" s="59" t="str">
        <f>IFERROR(IF(AND(U31="",V27=V26,ISNUMBER(AB30)=FALSE,ISNUMBER(V30)=FALSE,V30&lt;&gt;""),DATE(JANVIER!$A$1,V25,1),IF(AND(U31&lt;&gt;"",MONTH(U31+1)=MONTH(U31)),U31+1,IF(AND(AB30&lt;&gt;"",MONTH(AB30+1)=MONTH(AB30)),AB30+1,""))),"")</f>
        <v/>
      </c>
      <c r="W37" s="60" t="str">
        <f>IFERROR(IF(AND(V31="",W27=W26,ISNUMBER(AC30)=FALSE,ISNUMBER(W30)=FALSE,W30&lt;&gt;""),DATE(JANVIER!$A$1,W25,1),IF(AND(V31&lt;&gt;"",MONTH(V31+1)=MONTH(V31)),V31+1,IF(AND(AC30&lt;&gt;"",MONTH(AC30+1)=MONTH(AC30)),AC30+1,""))),"")</f>
        <v/>
      </c>
      <c r="X37" s="29"/>
      <c r="Y37" s="29"/>
      <c r="Z37" s="29"/>
      <c r="AA37" s="29"/>
      <c r="AB37" s="29"/>
      <c r="AC37" s="29"/>
      <c r="AD37" s="29"/>
      <c r="AE37" s="20"/>
      <c r="AF37" s="53" t="str">
        <f>IFERROR(IF(AND(AE31="",AF27=AF26,ISNUMBER(AL30)=FALSE,ISNUMBER(AF30)=FALSE,AF30&lt;&gt;""),DATE(JANVIER!$A$1,AF25,1),IF(AND(AE31&lt;&gt;"",MONTH(AE31+1)=MONTH(AE31)),AE31+1,IF(AND(AL30&lt;&gt;"",MONTH(AL30+1)=MONTH(AL30)),AL30+1,""))),"")</f>
        <v/>
      </c>
      <c r="AG37" s="54" t="str">
        <f>IFERROR(IF(AND(AF31="",AG27=AG26,ISNUMBER(AM30)=FALSE,ISNUMBER(AG30)=FALSE,AG30&lt;&gt;""),DATE(JANVIER!$A$1,AG25,1),IF(AND(AF31&lt;&gt;"",MONTH(AF31+1)=MONTH(AF31)),AF31+1,IF(AND(AM30&lt;&gt;"",MONTH(AM30+1)=MONTH(AM30)),AM30+1,""))),"")</f>
        <v/>
      </c>
      <c r="AH37" s="54" t="str">
        <f>IFERROR(IF(AND(AG31="",AH27=AH26,ISNUMBER(AN30)=FALSE,ISNUMBER(AH30)=FALSE,AH30&lt;&gt;""),DATE(JANVIER!$A$1,AH25,1),IF(AND(AG31&lt;&gt;"",MONTH(AG31+1)=MONTH(AG31)),AG31+1,IF(AND(AN30&lt;&gt;"",MONTH(AN30+1)=MONTH(AN30)),AN30+1,""))),"")</f>
        <v/>
      </c>
      <c r="AI37" s="54" t="str">
        <f>IFERROR(IF(AND(AH31="",AI27=AI26,ISNUMBER(AO30)=FALSE,ISNUMBER(AI30)=FALSE,AI30&lt;&gt;""),DATE(JANVIER!$A$1,AI25,1),IF(AND(AH31&lt;&gt;"",MONTH(AH31+1)=MONTH(AH31)),AH31+1,IF(AND(AO30&lt;&gt;"",MONTH(AO30+1)=MONTH(AO30)),AO30+1,""))),"")</f>
        <v/>
      </c>
      <c r="AJ37" s="54" t="str">
        <f>IFERROR(IF(AND(AI31="",AJ27=AJ26,ISNUMBER(AP30)=FALSE,ISNUMBER(AJ30)=FALSE,AJ30&lt;&gt;""),DATE(JANVIER!$A$1,AJ25,1),IF(AND(AI31&lt;&gt;"",MONTH(AI31+1)=MONTH(AI31)),AI31+1,IF(AND(AP30&lt;&gt;"",MONTH(AP30+1)=MONTH(AP30)),AP30+1,""))),"")</f>
        <v/>
      </c>
      <c r="AK37" s="59" t="str">
        <f>IFERROR(IF(AND(AJ31="",AK27=AK26,ISNUMBER(AQ30)=FALSE,ISNUMBER(AK30)=FALSE,AK30&lt;&gt;""),DATE(JANVIER!$A$1,AK25,1),IF(AND(AJ31&lt;&gt;"",MONTH(AJ31+1)=MONTH(AJ31)),AJ31+1,IF(AND(AQ30&lt;&gt;"",MONTH(AQ30+1)=MONTH(AQ30)),AQ30+1,""))),"")</f>
        <v/>
      </c>
      <c r="AL37" s="60" t="str">
        <f>IFERROR(IF(AND(AK31="",AL27=AL26,ISNUMBER(AR30)=FALSE,ISNUMBER(AL30)=FALSE,AL30&lt;&gt;""),DATE(JANVIER!$A$1,AL25,1),IF(AND(AK31&lt;&gt;"",MONTH(AK31+1)=MONTH(AK31)),AK31+1,IF(AND(AR30&lt;&gt;"",MONTH(AR30+1)=MONTH(AR30)),AR30+1,""))),"")</f>
        <v/>
      </c>
      <c r="AM37" s="29"/>
      <c r="AN37" s="29"/>
      <c r="AO37" s="29"/>
      <c r="AP37" s="29"/>
      <c r="AQ37" s="29"/>
      <c r="AR37" s="29"/>
      <c r="AS37" s="29"/>
      <c r="AT37" s="20"/>
      <c r="AU37" s="53">
        <f>IFERROR(IF(AND(AT31="",AU27=AU26,ISNUMBER(BA30)=FALSE,ISNUMBER(AU30)=FALSE,AU30&lt;&gt;""),DATE(JANVIER!$A$1,AU25,1),IF(AND(AT31&lt;&gt;"",MONTH(AT31+1)=MONTH(AT31)),AT31+1,IF(AND(BA30&lt;&gt;"",MONTH(BA30+1)=MONTH(BA30)),BA30+1,""))),"")</f>
        <v>44074</v>
      </c>
      <c r="AV37" s="54" t="str">
        <f>IFERROR(IF(AND(AU31="",AV27=AV26,ISNUMBER(BB30)=FALSE,ISNUMBER(AV30)=FALSE,AV30&lt;&gt;""),DATE(JANVIER!$A$1,AV25,1),IF(AND(AU31&lt;&gt;"",MONTH(AU31+1)=MONTH(AU31)),AU31+1,IF(AND(BB30&lt;&gt;"",MONTH(BB30+1)=MONTH(BB30)),BB30+1,""))),"")</f>
        <v/>
      </c>
      <c r="AW37" s="54" t="str">
        <f>IFERROR(IF(AND(AV31="",AW27=AW26,ISNUMBER(BC30)=FALSE,ISNUMBER(AW30)=FALSE,AW30&lt;&gt;""),DATE(JANVIER!$A$1,AW25,1),IF(AND(AV31&lt;&gt;"",MONTH(AV31+1)=MONTH(AV31)),AV31+1,IF(AND(BC30&lt;&gt;"",MONTH(BC30+1)=MONTH(BC30)),BC30+1,""))),"")</f>
        <v/>
      </c>
      <c r="AX37" s="54" t="str">
        <f>IFERROR(IF(AND(AW31="",AX27=AX26,ISNUMBER(BD30)=FALSE,ISNUMBER(AX30)=FALSE,AX30&lt;&gt;""),DATE(JANVIER!$A$1,AX25,1),IF(AND(AW31&lt;&gt;"",MONTH(AW31+1)=MONTH(AW31)),AW31+1,IF(AND(BD30&lt;&gt;"",MONTH(BD30+1)=MONTH(BD30)),BD30+1,""))),"")</f>
        <v/>
      </c>
      <c r="AY37" s="54" t="str">
        <f>IFERROR(IF(AND(AX31="",AY27=AY26,ISNUMBER(BE30)=FALSE,ISNUMBER(AY30)=FALSE,AY30&lt;&gt;""),DATE(JANVIER!$A$1,AY25,1),IF(AND(AX31&lt;&gt;"",MONTH(AX31+1)=MONTH(AX31)),AX31+1,IF(AND(BE30&lt;&gt;"",MONTH(BE30+1)=MONTH(BE30)),BE30+1,""))),"")</f>
        <v/>
      </c>
      <c r="AZ37" s="59" t="str">
        <f>IFERROR(IF(AND(AY31="",AZ27=AZ26,ISNUMBER(BF30)=FALSE,ISNUMBER(AZ30)=FALSE,AZ30&lt;&gt;""),DATE(JANVIER!$A$1,AZ25,1),IF(AND(AY31&lt;&gt;"",MONTH(AY31+1)=MONTH(AY31)),AY31+1,IF(AND(BF30&lt;&gt;"",MONTH(BF30+1)=MONTH(BF30)),BF30+1,""))),"")</f>
        <v/>
      </c>
      <c r="BA37" s="60" t="str">
        <f>IFERROR(IF(AND(AZ31="",BA27=BA26,ISNUMBER(BG30)=FALSE,ISNUMBER(BA30)=FALSE,BA30&lt;&gt;""),DATE(JANVIER!$A$1,BA25,1),IF(AND(AZ31&lt;&gt;"",MONTH(AZ31+1)=MONTH(AZ31)),AZ31+1,IF(AND(BG30&lt;&gt;"",MONTH(BG30+1)=MONTH(BG30)),BG30+1,""))),"")</f>
        <v/>
      </c>
    </row>
    <row r="38" spans="2:53" ht="15.95" hidden="1" customHeight="1" thickTop="1" x14ac:dyDescent="0.25">
      <c r="B38" s="23"/>
      <c r="C38" s="23"/>
      <c r="D38" s="23"/>
      <c r="E38" s="23"/>
      <c r="F38" s="23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30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30"/>
      <c r="AU38" s="29"/>
      <c r="AV38" s="29"/>
      <c r="AW38" s="29"/>
      <c r="AX38" s="29"/>
      <c r="AY38" s="29"/>
      <c r="AZ38" s="29"/>
      <c r="BA38" s="29"/>
    </row>
    <row r="39" spans="2:53" ht="15.95" hidden="1" customHeight="1" x14ac:dyDescent="0.25">
      <c r="B39" s="23">
        <v>9</v>
      </c>
      <c r="C39" s="23">
        <v>9</v>
      </c>
      <c r="D39" s="23">
        <v>9</v>
      </c>
      <c r="E39" s="23">
        <v>9</v>
      </c>
      <c r="F39" s="23">
        <v>9</v>
      </c>
      <c r="G39" s="29">
        <v>9</v>
      </c>
      <c r="H39" s="29">
        <v>9</v>
      </c>
      <c r="I39" s="29"/>
      <c r="J39" s="29"/>
      <c r="K39" s="29"/>
      <c r="L39" s="29"/>
      <c r="M39" s="29"/>
      <c r="N39" s="29"/>
      <c r="O39" s="29"/>
      <c r="P39" s="30"/>
      <c r="Q39" s="29">
        <v>10</v>
      </c>
      <c r="R39" s="29">
        <v>10</v>
      </c>
      <c r="S39" s="29">
        <v>10</v>
      </c>
      <c r="T39" s="29">
        <v>10</v>
      </c>
      <c r="U39" s="29">
        <v>10</v>
      </c>
      <c r="V39" s="29">
        <v>10</v>
      </c>
      <c r="W39" s="29">
        <v>10</v>
      </c>
      <c r="X39" s="29"/>
      <c r="Y39" s="29"/>
      <c r="Z39" s="29"/>
      <c r="AA39" s="29"/>
      <c r="AB39" s="29"/>
      <c r="AC39" s="29"/>
      <c r="AD39" s="29"/>
      <c r="AE39" s="30"/>
      <c r="AF39" s="29">
        <v>11</v>
      </c>
      <c r="AG39" s="29">
        <v>11</v>
      </c>
      <c r="AH39" s="29">
        <v>11</v>
      </c>
      <c r="AI39" s="29">
        <v>11</v>
      </c>
      <c r="AJ39" s="29">
        <v>11</v>
      </c>
      <c r="AK39" s="29">
        <v>11</v>
      </c>
      <c r="AL39" s="29">
        <v>11</v>
      </c>
      <c r="AM39" s="29"/>
      <c r="AN39" s="29"/>
      <c r="AO39" s="29"/>
      <c r="AP39" s="29"/>
      <c r="AQ39" s="29"/>
      <c r="AR39" s="29"/>
      <c r="AS39" s="29"/>
      <c r="AT39" s="30"/>
      <c r="AU39" s="29">
        <v>12</v>
      </c>
      <c r="AV39" s="29">
        <v>12</v>
      </c>
      <c r="AW39" s="29">
        <v>12</v>
      </c>
      <c r="AX39" s="29">
        <v>12</v>
      </c>
      <c r="AY39" s="29">
        <v>12</v>
      </c>
      <c r="AZ39" s="29">
        <v>12</v>
      </c>
      <c r="BA39" s="29">
        <v>12</v>
      </c>
    </row>
    <row r="40" spans="2:53" ht="15.95" hidden="1" customHeight="1" x14ac:dyDescent="0.25">
      <c r="B40" s="23">
        <f>WEEKDAY(DATE(JANVIER!$A$1,B39,1),2)</f>
        <v>2</v>
      </c>
      <c r="C40" s="23">
        <f>WEEKDAY(DATE(JANVIER!$A$1,C39,1),2)</f>
        <v>2</v>
      </c>
      <c r="D40" s="23">
        <f>WEEKDAY(DATE(JANVIER!$A$1,D39,1),2)</f>
        <v>2</v>
      </c>
      <c r="E40" s="23">
        <f>WEEKDAY(DATE(JANVIER!$A$1,E39,1),2)</f>
        <v>2</v>
      </c>
      <c r="F40" s="23">
        <f>WEEKDAY(DATE(JANVIER!$A$1,F39,1),2)</f>
        <v>2</v>
      </c>
      <c r="G40" s="29">
        <f>WEEKDAY(DATE(JANVIER!$A$1,G39,1),2)</f>
        <v>2</v>
      </c>
      <c r="H40" s="29">
        <f>WEEKDAY(DATE(JANVIER!$A$1,H39,1),2)</f>
        <v>2</v>
      </c>
      <c r="I40" s="29"/>
      <c r="J40" s="29"/>
      <c r="K40" s="29"/>
      <c r="L40" s="29"/>
      <c r="M40" s="29"/>
      <c r="N40" s="29"/>
      <c r="O40" s="29"/>
      <c r="P40" s="30"/>
      <c r="Q40" s="29">
        <f>WEEKDAY(DATE(JANVIER!$A$1,Q39,1),2)</f>
        <v>4</v>
      </c>
      <c r="R40" s="29">
        <f>WEEKDAY(DATE(JANVIER!$A$1,R39,1),2)</f>
        <v>4</v>
      </c>
      <c r="S40" s="29">
        <f>WEEKDAY(DATE(JANVIER!$A$1,S39,1),2)</f>
        <v>4</v>
      </c>
      <c r="T40" s="29">
        <f>WEEKDAY(DATE(JANVIER!$A$1,T39,1),2)</f>
        <v>4</v>
      </c>
      <c r="U40" s="29">
        <f>WEEKDAY(DATE(JANVIER!$A$1,U39,1),2)</f>
        <v>4</v>
      </c>
      <c r="V40" s="29">
        <f>WEEKDAY(DATE(JANVIER!$A$1,V39,1),2)</f>
        <v>4</v>
      </c>
      <c r="W40" s="29">
        <f>WEEKDAY(DATE(JANVIER!$A$1,W39,1),2)</f>
        <v>4</v>
      </c>
      <c r="X40" s="29"/>
      <c r="Y40" s="29"/>
      <c r="Z40" s="29"/>
      <c r="AA40" s="29"/>
      <c r="AB40" s="29"/>
      <c r="AC40" s="29"/>
      <c r="AD40" s="29"/>
      <c r="AE40" s="30"/>
      <c r="AF40" s="29">
        <f>WEEKDAY(DATE(JANVIER!$A$1,AF39,1),2)</f>
        <v>7</v>
      </c>
      <c r="AG40" s="29">
        <f>WEEKDAY(DATE(JANVIER!$A$1,AG39,1),2)</f>
        <v>7</v>
      </c>
      <c r="AH40" s="29">
        <f>WEEKDAY(DATE(JANVIER!$A$1,AH39,1),2)</f>
        <v>7</v>
      </c>
      <c r="AI40" s="29">
        <f>WEEKDAY(DATE(JANVIER!$A$1,AI39,1),2)</f>
        <v>7</v>
      </c>
      <c r="AJ40" s="29">
        <f>WEEKDAY(DATE(JANVIER!$A$1,AJ39,1),2)</f>
        <v>7</v>
      </c>
      <c r="AK40" s="29">
        <f>WEEKDAY(DATE(JANVIER!$A$1,AK39,1),2)</f>
        <v>7</v>
      </c>
      <c r="AL40" s="29">
        <f>WEEKDAY(DATE(JANVIER!$A$1,AL39,1),2)</f>
        <v>7</v>
      </c>
      <c r="AM40" s="29"/>
      <c r="AN40" s="29"/>
      <c r="AO40" s="29"/>
      <c r="AP40" s="29"/>
      <c r="AQ40" s="29"/>
      <c r="AR40" s="29"/>
      <c r="AS40" s="29"/>
      <c r="AT40" s="30"/>
      <c r="AU40" s="29">
        <f>WEEKDAY(DATE(JANVIER!$A$1,AU39,1),2)</f>
        <v>2</v>
      </c>
      <c r="AV40" s="29">
        <f>WEEKDAY(DATE(JANVIER!$A$1,AV39,1),2)</f>
        <v>2</v>
      </c>
      <c r="AW40" s="29">
        <f>WEEKDAY(DATE(JANVIER!$A$1,AW39,1),2)</f>
        <v>2</v>
      </c>
      <c r="AX40" s="29">
        <f>WEEKDAY(DATE(JANVIER!$A$1,AX39,1),2)</f>
        <v>2</v>
      </c>
      <c r="AY40" s="29">
        <f>WEEKDAY(DATE(JANVIER!$A$1,AY39,1),2)</f>
        <v>2</v>
      </c>
      <c r="AZ40" s="29">
        <f>WEEKDAY(DATE(JANVIER!$A$1,AZ39,1),2)</f>
        <v>2</v>
      </c>
      <c r="BA40" s="29">
        <f>WEEKDAY(DATE(JANVIER!$A$1,BA39,1),2)</f>
        <v>2</v>
      </c>
    </row>
    <row r="41" spans="2:53" ht="15.95" hidden="1" customHeight="1" x14ac:dyDescent="0.25">
      <c r="B41" s="23">
        <v>1</v>
      </c>
      <c r="C41" s="23">
        <v>2</v>
      </c>
      <c r="D41" s="23">
        <v>3</v>
      </c>
      <c r="E41" s="23">
        <v>4</v>
      </c>
      <c r="F41" s="23">
        <v>5</v>
      </c>
      <c r="G41" s="29">
        <v>6</v>
      </c>
      <c r="H41" s="29">
        <v>7</v>
      </c>
      <c r="I41" s="29"/>
      <c r="J41" s="29"/>
      <c r="K41" s="29"/>
      <c r="L41" s="29"/>
      <c r="M41" s="29"/>
      <c r="N41" s="29"/>
      <c r="O41" s="29"/>
      <c r="P41" s="30"/>
      <c r="Q41" s="29">
        <v>1</v>
      </c>
      <c r="R41" s="29">
        <v>2</v>
      </c>
      <c r="S41" s="29">
        <v>3</v>
      </c>
      <c r="T41" s="29">
        <v>4</v>
      </c>
      <c r="U41" s="29">
        <v>5</v>
      </c>
      <c r="V41" s="29">
        <v>6</v>
      </c>
      <c r="W41" s="29">
        <v>7</v>
      </c>
      <c r="X41" s="29"/>
      <c r="Y41" s="29"/>
      <c r="Z41" s="29"/>
      <c r="AA41" s="29"/>
      <c r="AB41" s="29"/>
      <c r="AC41" s="29"/>
      <c r="AD41" s="29"/>
      <c r="AE41" s="30"/>
      <c r="AF41" s="29">
        <v>1</v>
      </c>
      <c r="AG41" s="29">
        <v>2</v>
      </c>
      <c r="AH41" s="29">
        <v>3</v>
      </c>
      <c r="AI41" s="29">
        <v>4</v>
      </c>
      <c r="AJ41" s="29">
        <v>5</v>
      </c>
      <c r="AK41" s="29">
        <v>6</v>
      </c>
      <c r="AL41" s="29">
        <v>7</v>
      </c>
      <c r="AM41" s="29"/>
      <c r="AN41" s="29"/>
      <c r="AO41" s="29"/>
      <c r="AP41" s="29"/>
      <c r="AQ41" s="29"/>
      <c r="AR41" s="29"/>
      <c r="AS41" s="29"/>
      <c r="AT41" s="30"/>
      <c r="AU41" s="29">
        <v>1</v>
      </c>
      <c r="AV41" s="29">
        <v>2</v>
      </c>
      <c r="AW41" s="29">
        <v>3</v>
      </c>
      <c r="AX41" s="29">
        <v>4</v>
      </c>
      <c r="AY41" s="29">
        <v>5</v>
      </c>
      <c r="AZ41" s="29">
        <v>6</v>
      </c>
      <c r="BA41" s="29">
        <v>7</v>
      </c>
    </row>
    <row r="42" spans="2:53" ht="15.75" thickTop="1" x14ac:dyDescent="0.25">
      <c r="I42" s="38"/>
      <c r="J42" s="38"/>
      <c r="K42" s="38"/>
      <c r="L42" s="38"/>
      <c r="M42" s="38"/>
      <c r="N42" s="38"/>
      <c r="O42" s="38"/>
      <c r="X42" s="38"/>
      <c r="Y42" s="38"/>
      <c r="Z42" s="38"/>
      <c r="AA42" s="38"/>
      <c r="AB42" s="38"/>
      <c r="AC42" s="38"/>
      <c r="AD42" s="38"/>
      <c r="AM42" s="38"/>
      <c r="AN42" s="38"/>
      <c r="AO42" s="38"/>
      <c r="AP42" s="38"/>
      <c r="AQ42" s="38"/>
      <c r="AR42" s="38"/>
      <c r="AS42" s="38"/>
    </row>
    <row r="43" spans="2:53" ht="26.25" customHeight="1" x14ac:dyDescent="0.25">
      <c r="B43" s="19"/>
      <c r="C43" s="19"/>
      <c r="D43" s="19"/>
      <c r="E43" s="19"/>
      <c r="F43" s="19"/>
      <c r="G43" s="19"/>
      <c r="H43" s="19"/>
      <c r="I43" s="39"/>
      <c r="J43" s="39"/>
      <c r="K43" s="39"/>
      <c r="L43" s="39"/>
      <c r="M43" s="39"/>
      <c r="N43" s="39"/>
      <c r="O43" s="39"/>
      <c r="Q43" s="19"/>
      <c r="R43" s="19"/>
      <c r="S43" s="19"/>
      <c r="T43" s="19"/>
      <c r="U43" s="19"/>
      <c r="V43" s="19"/>
      <c r="W43" s="19"/>
      <c r="X43" s="39"/>
      <c r="Y43" s="39"/>
      <c r="Z43" s="39"/>
      <c r="AA43" s="39"/>
      <c r="AB43" s="39"/>
      <c r="AC43" s="39"/>
      <c r="AD43" s="39"/>
      <c r="AF43" s="19"/>
      <c r="AG43" s="19"/>
      <c r="AH43" s="19"/>
      <c r="AI43" s="19"/>
      <c r="AJ43" s="19"/>
      <c r="AK43" s="19"/>
      <c r="AL43" s="19"/>
      <c r="AM43" s="39"/>
      <c r="AN43" s="39"/>
      <c r="AO43" s="39"/>
      <c r="AP43" s="39"/>
      <c r="AQ43" s="39"/>
      <c r="AR43" s="39"/>
      <c r="AS43" s="39"/>
      <c r="AU43" s="19"/>
      <c r="AV43" s="19"/>
      <c r="AW43" s="19"/>
      <c r="AX43" s="19"/>
      <c r="AY43" s="19"/>
      <c r="AZ43" s="19"/>
      <c r="BA43" s="19"/>
    </row>
    <row r="44" spans="2:53" ht="20.100000000000001" customHeight="1" thickBot="1" x14ac:dyDescent="0.3">
      <c r="B44" s="24" t="s">
        <v>32</v>
      </c>
      <c r="C44" s="24" t="s">
        <v>33</v>
      </c>
      <c r="D44" s="24" t="s">
        <v>33</v>
      </c>
      <c r="E44" s="24" t="s">
        <v>34</v>
      </c>
      <c r="F44" s="24" t="s">
        <v>35</v>
      </c>
      <c r="G44" s="24" t="s">
        <v>36</v>
      </c>
      <c r="H44" s="24" t="s">
        <v>37</v>
      </c>
      <c r="I44" s="40"/>
      <c r="J44" s="40"/>
      <c r="K44" s="40"/>
      <c r="L44" s="40"/>
      <c r="M44" s="40"/>
      <c r="N44" s="40"/>
      <c r="O44" s="40"/>
      <c r="P44" s="20"/>
      <c r="Q44" s="24" t="s">
        <v>32</v>
      </c>
      <c r="R44" s="24" t="s">
        <v>33</v>
      </c>
      <c r="S44" s="24" t="s">
        <v>33</v>
      </c>
      <c r="T44" s="24" t="s">
        <v>34</v>
      </c>
      <c r="U44" s="24" t="s">
        <v>35</v>
      </c>
      <c r="V44" s="24" t="s">
        <v>36</v>
      </c>
      <c r="W44" s="24" t="s">
        <v>37</v>
      </c>
      <c r="X44" s="40"/>
      <c r="Y44" s="40"/>
      <c r="Z44" s="40"/>
      <c r="AA44" s="40"/>
      <c r="AB44" s="40"/>
      <c r="AC44" s="40"/>
      <c r="AD44" s="40"/>
      <c r="AE44" s="20"/>
      <c r="AF44" s="24" t="s">
        <v>32</v>
      </c>
      <c r="AG44" s="24" t="s">
        <v>33</v>
      </c>
      <c r="AH44" s="24" t="s">
        <v>33</v>
      </c>
      <c r="AI44" s="24" t="s">
        <v>34</v>
      </c>
      <c r="AJ44" s="24" t="s">
        <v>35</v>
      </c>
      <c r="AK44" s="24" t="s">
        <v>36</v>
      </c>
      <c r="AL44" s="24" t="s">
        <v>37</v>
      </c>
      <c r="AM44" s="40"/>
      <c r="AN44" s="40"/>
      <c r="AO44" s="40"/>
      <c r="AP44" s="40"/>
      <c r="AQ44" s="40"/>
      <c r="AR44" s="40"/>
      <c r="AS44" s="40"/>
      <c r="AT44" s="20"/>
      <c r="AU44" s="24" t="s">
        <v>32</v>
      </c>
      <c r="AV44" s="24" t="s">
        <v>33</v>
      </c>
      <c r="AW44" s="24" t="s">
        <v>33</v>
      </c>
      <c r="AX44" s="24" t="s">
        <v>34</v>
      </c>
      <c r="AY44" s="24" t="s">
        <v>35</v>
      </c>
      <c r="AZ44" s="24" t="s">
        <v>36</v>
      </c>
      <c r="BA44" s="24" t="s">
        <v>37</v>
      </c>
    </row>
    <row r="45" spans="2:53" ht="15.95" customHeight="1" thickTop="1" x14ac:dyDescent="0.25">
      <c r="B45" s="31" t="str">
        <f>IFERROR(IF(AND(A45="",B41=B40,ISNUMBER(H44)=FALSE,ISNUMBER(B44)=FALSE,B44&lt;&gt;""),DATE(JANVIER!$A$1,B39,1),IF(AND(A45&lt;&gt;"",MONTH(A45+1)=MONTH(A45)),A45+1,IF(AND(H44&lt;&gt;"",MONTH(H44+1)=MONTH(H44)),H44+1,""))),"")</f>
        <v/>
      </c>
      <c r="C45" s="32">
        <f>IFERROR(IF(AND(B45="",C41=C40,ISNUMBER(I44)=FALSE,ISNUMBER(C44)=FALSE,C44&lt;&gt;""),DATE(JANVIER!$A$1,C39,1),IF(AND(B45&lt;&gt;"",MONTH(B45+1)=MONTH(B45)),B45+1,IF(AND(I44&lt;&gt;"",MONTH(I44+1)=MONTH(I44)),I44+1,""))),"")</f>
        <v>44075</v>
      </c>
      <c r="D45" s="32">
        <f>IFERROR(IF(AND(C45="",D41=D40,ISNUMBER(J44)=FALSE,ISNUMBER(D44)=FALSE,D44&lt;&gt;""),DATE(JANVIER!$A$1,D39,1),IF(AND(C45&lt;&gt;"",MONTH(C45+1)=MONTH(C45)),C45+1,IF(AND(J44&lt;&gt;"",MONTH(J44+1)=MONTH(J44)),J44+1,""))),"")</f>
        <v>44076</v>
      </c>
      <c r="E45" s="33">
        <f>IFERROR(IF(AND(D45="",E41=E40,ISNUMBER(K44)=FALSE,ISNUMBER(E44)=FALSE,E44&lt;&gt;""),DATE(JANVIER!$A$1,E39,1),IF(AND(D45&lt;&gt;"",MONTH(D45+1)=MONTH(D45)),D45+1,IF(AND(K44&lt;&gt;"",MONTH(K44+1)=MONTH(K44)),K44+1,""))),"")</f>
        <v>44077</v>
      </c>
      <c r="F45" s="32">
        <f>IFERROR(IF(AND(E45="",F41=F40,ISNUMBER(L44)=FALSE,ISNUMBER(F44)=FALSE,F44&lt;&gt;""),DATE(JANVIER!$A$1,F39,1),IF(AND(E45&lt;&gt;"",MONTH(E45+1)=MONTH(E45)),E45+1,IF(AND(L44&lt;&gt;"",MONTH(L44+1)=MONTH(L44)),L44+1,""))),"")</f>
        <v>44078</v>
      </c>
      <c r="G45" s="41">
        <f>IFERROR(IF(AND(F45="",G41=G40,ISNUMBER(M44)=FALSE,ISNUMBER(G44)=FALSE,G44&lt;&gt;""),DATE(JANVIER!$A$1,G39,1),IF(AND(F45&lt;&gt;"",MONTH(F45+1)=MONTH(F45)),F45+1,IF(AND(M44&lt;&gt;"",MONTH(M44+1)=MONTH(M44)),M44+1,""))),"")</f>
        <v>44079</v>
      </c>
      <c r="H45" s="42">
        <f>IFERROR(IF(AND(G45="",H41=H40,ISNUMBER(N44)=FALSE,ISNUMBER(H44)=FALSE,H44&lt;&gt;""),DATE(JANVIER!$A$1,H39,1),IF(AND(G45&lt;&gt;"",MONTH(G45+1)=MONTH(G45)),G45+1,IF(AND(N44&lt;&gt;"",MONTH(N44+1)=MONTH(N44)),N44+1,""))),"")</f>
        <v>44080</v>
      </c>
      <c r="I45" s="29"/>
      <c r="J45" s="29"/>
      <c r="K45" s="29"/>
      <c r="L45" s="29"/>
      <c r="M45" s="29"/>
      <c r="N45" s="29"/>
      <c r="O45" s="29"/>
      <c r="P45" s="20"/>
      <c r="Q45" s="31" t="str">
        <f>IFERROR(IF(AND(P45="",Q41=Q40,ISNUMBER(W44)=FALSE,ISNUMBER(Q44)=FALSE,Q44&lt;&gt;""),DATE(JANVIER!$A$1,Q39,1),IF(AND(P45&lt;&gt;"",MONTH(P45+1)=MONTH(P45)),P45+1,IF(AND(W44&lt;&gt;"",MONTH(W44+1)=MONTH(W44)),W44+1,""))),"")</f>
        <v/>
      </c>
      <c r="R45" s="32" t="str">
        <f>IFERROR(IF(AND(Q45="",R41=R40,ISNUMBER(X44)=FALSE,ISNUMBER(R44)=FALSE,R44&lt;&gt;""),DATE(JANVIER!$A$1,R39,1),IF(AND(Q45&lt;&gt;"",MONTH(Q45+1)=MONTH(Q45)),Q45+1,IF(AND(X44&lt;&gt;"",MONTH(X44+1)=MONTH(X44)),X44+1,""))),"")</f>
        <v/>
      </c>
      <c r="S45" s="32" t="str">
        <f>IFERROR(IF(AND(R45="",S41=S40,ISNUMBER(Y44)=FALSE,ISNUMBER(S44)=FALSE,S44&lt;&gt;""),DATE(JANVIER!$A$1,S39,1),IF(AND(R45&lt;&gt;"",MONTH(R45+1)=MONTH(R45)),R45+1,IF(AND(Y44&lt;&gt;"",MONTH(Y44+1)=MONTH(Y44)),Y44+1,""))),"")</f>
        <v/>
      </c>
      <c r="T45" s="33">
        <f>IFERROR(IF(AND(S45="",T41=T40,ISNUMBER(Z44)=FALSE,ISNUMBER(T44)=FALSE,T44&lt;&gt;""),DATE(JANVIER!$A$1,T39,1),IF(AND(S45&lt;&gt;"",MONTH(S45+1)=MONTH(S45)),S45+1,IF(AND(Z44&lt;&gt;"",MONTH(Z44+1)=MONTH(Z44)),Z44+1,""))),"")</f>
        <v>44105</v>
      </c>
      <c r="U45" s="32">
        <f>IFERROR(IF(AND(T45="",U41=U40,ISNUMBER(AA44)=FALSE,ISNUMBER(U44)=FALSE,U44&lt;&gt;""),DATE(JANVIER!$A$1,U39,1),IF(AND(T45&lt;&gt;"",MONTH(T45+1)=MONTH(T45)),T45+1,IF(AND(AA44&lt;&gt;"",MONTH(AA44+1)=MONTH(AA44)),AA44+1,""))),"")</f>
        <v>44106</v>
      </c>
      <c r="V45" s="41">
        <f>IFERROR(IF(AND(U45="",V41=V40,ISNUMBER(AB44)=FALSE,ISNUMBER(V44)=FALSE,V44&lt;&gt;""),DATE(JANVIER!$A$1,V39,1),IF(AND(U45&lt;&gt;"",MONTH(U45+1)=MONTH(U45)),U45+1,IF(AND(AB44&lt;&gt;"",MONTH(AB44+1)=MONTH(AB44)),AB44+1,""))),"")</f>
        <v>44107</v>
      </c>
      <c r="W45" s="42">
        <f>IFERROR(IF(AND(V45="",W41=W40,ISNUMBER(AC44)=FALSE,ISNUMBER(W44)=FALSE,W44&lt;&gt;""),DATE(JANVIER!$A$1,W39,1),IF(AND(V45&lt;&gt;"",MONTH(V45+1)=MONTH(V45)),V45+1,IF(AND(AC44&lt;&gt;"",MONTH(AC44+1)=MONTH(AC44)),AC44+1,""))),"")</f>
        <v>44108</v>
      </c>
      <c r="X45" s="29"/>
      <c r="Y45" s="29"/>
      <c r="Z45" s="29"/>
      <c r="AA45" s="29"/>
      <c r="AB45" s="29"/>
      <c r="AC45" s="29"/>
      <c r="AD45" s="29"/>
      <c r="AE45" s="20"/>
      <c r="AF45" s="31" t="str">
        <f>IFERROR(IF(AND(AE45="",AF41=AF40,ISNUMBER(AL44)=FALSE,ISNUMBER(AF44)=FALSE,AF44&lt;&gt;""),DATE(JANVIER!$A$1,AF39,1),IF(AND(AE45&lt;&gt;"",MONTH(AE45+1)=MONTH(AE45)),AE45+1,IF(AND(AL44&lt;&gt;"",MONTH(AL44+1)=MONTH(AL44)),AL44+1,""))),"")</f>
        <v/>
      </c>
      <c r="AG45" s="32" t="str">
        <f>IFERROR(IF(AND(AF45="",AG41=AG40,ISNUMBER(AM44)=FALSE,ISNUMBER(AG44)=FALSE,AG44&lt;&gt;""),DATE(JANVIER!$A$1,AG39,1),IF(AND(AF45&lt;&gt;"",MONTH(AF45+1)=MONTH(AF45)),AF45+1,IF(AND(AM44&lt;&gt;"",MONTH(AM44+1)=MONTH(AM44)),AM44+1,""))),"")</f>
        <v/>
      </c>
      <c r="AH45" s="32" t="str">
        <f>IFERROR(IF(AND(AG45="",AH41=AH40,ISNUMBER(AN44)=FALSE,ISNUMBER(AH44)=FALSE,AH44&lt;&gt;""),DATE(JANVIER!$A$1,AH39,1),IF(AND(AG45&lt;&gt;"",MONTH(AG45+1)=MONTH(AG45)),AG45+1,IF(AND(AN44&lt;&gt;"",MONTH(AN44+1)=MONTH(AN44)),AN44+1,""))),"")</f>
        <v/>
      </c>
      <c r="AI45" s="33" t="str">
        <f>IFERROR(IF(AND(AH45="",AI41=AI40,ISNUMBER(AO44)=FALSE,ISNUMBER(AI44)=FALSE,AI44&lt;&gt;""),DATE(JANVIER!$A$1,AI39,1),IF(AND(AH45&lt;&gt;"",MONTH(AH45+1)=MONTH(AH45)),AH45+1,IF(AND(AO44&lt;&gt;"",MONTH(AO44+1)=MONTH(AO44)),AO44+1,""))),"")</f>
        <v/>
      </c>
      <c r="AJ45" s="32" t="str">
        <f>IFERROR(IF(AND(AI45="",AJ41=AJ40,ISNUMBER(AP44)=FALSE,ISNUMBER(AJ44)=FALSE,AJ44&lt;&gt;""),DATE(JANVIER!$A$1,AJ39,1),IF(AND(AI45&lt;&gt;"",MONTH(AI45+1)=MONTH(AI45)),AI45+1,IF(AND(AP44&lt;&gt;"",MONTH(AP44+1)=MONTH(AP44)),AP44+1,""))),"")</f>
        <v/>
      </c>
      <c r="AK45" s="41" t="str">
        <f>IFERROR(IF(AND(AJ45="",AK41=AK40,ISNUMBER(AQ44)=FALSE,ISNUMBER(AK44)=FALSE,AK44&lt;&gt;""),DATE(JANVIER!$A$1,AK39,1),IF(AND(AJ45&lt;&gt;"",MONTH(AJ45+1)=MONTH(AJ45)),AJ45+1,IF(AND(AQ44&lt;&gt;"",MONTH(AQ44+1)=MONTH(AQ44)),AQ44+1,""))),"")</f>
        <v/>
      </c>
      <c r="AL45" s="42">
        <f>IFERROR(IF(AND(AK45="",AL41=AL40,ISNUMBER(AR44)=FALSE,ISNUMBER(AL44)=FALSE,AL44&lt;&gt;""),DATE(JANVIER!$A$1,AL39,1),IF(AND(AK45&lt;&gt;"",MONTH(AK45+1)=MONTH(AK45)),AK45+1,IF(AND(AR44&lt;&gt;"",MONTH(AR44+1)=MONTH(AR44)),AR44+1,""))),"")</f>
        <v>44136</v>
      </c>
      <c r="AM45" s="29"/>
      <c r="AN45" s="29"/>
      <c r="AO45" s="29"/>
      <c r="AP45" s="29"/>
      <c r="AQ45" s="29"/>
      <c r="AR45" s="29"/>
      <c r="AS45" s="29"/>
      <c r="AT45" s="20"/>
      <c r="AU45" s="31" t="str">
        <f>IFERROR(IF(AND(AT45="",AU41=AU40,ISNUMBER(BA44)=FALSE,ISNUMBER(AU44)=FALSE,AU44&lt;&gt;""),DATE(JANVIER!$A$1,AU39,1),IF(AND(AT45&lt;&gt;"",MONTH(AT45+1)=MONTH(AT45)),AT45+1,IF(AND(BA44&lt;&gt;"",MONTH(BA44+1)=MONTH(BA44)),BA44+1,""))),"")</f>
        <v/>
      </c>
      <c r="AV45" s="32">
        <f>IFERROR(IF(AND(AU45="",AV41=AV40,ISNUMBER(BB44)=FALSE,ISNUMBER(AV44)=FALSE,AV44&lt;&gt;""),DATE(JANVIER!$A$1,AV39,1),IF(AND(AU45&lt;&gt;"",MONTH(AU45+1)=MONTH(AU45)),AU45+1,IF(AND(BB44&lt;&gt;"",MONTH(BB44+1)=MONTH(BB44)),BB44+1,""))),"")</f>
        <v>44166</v>
      </c>
      <c r="AW45" s="32">
        <f>IFERROR(IF(AND(AV45="",AW41=AW40,ISNUMBER(BC44)=FALSE,ISNUMBER(AW44)=FALSE,AW44&lt;&gt;""),DATE(JANVIER!$A$1,AW39,1),IF(AND(AV45&lt;&gt;"",MONTH(AV45+1)=MONTH(AV45)),AV45+1,IF(AND(BC44&lt;&gt;"",MONTH(BC44+1)=MONTH(BC44)),BC44+1,""))),"")</f>
        <v>44167</v>
      </c>
      <c r="AX45" s="33">
        <f>IFERROR(IF(AND(AW45="",AX41=AX40,ISNUMBER(BD44)=FALSE,ISNUMBER(AX44)=FALSE,AX44&lt;&gt;""),DATE(JANVIER!$A$1,AX39,1),IF(AND(AW45&lt;&gt;"",MONTH(AW45+1)=MONTH(AW45)),AW45+1,IF(AND(BD44&lt;&gt;"",MONTH(BD44+1)=MONTH(BD44)),BD44+1,""))),"")</f>
        <v>44168</v>
      </c>
      <c r="AY45" s="32">
        <f>IFERROR(IF(AND(AX45="",AY41=AY40,ISNUMBER(BE44)=FALSE,ISNUMBER(AY44)=FALSE,AY44&lt;&gt;""),DATE(JANVIER!$A$1,AY39,1),IF(AND(AX45&lt;&gt;"",MONTH(AX45+1)=MONTH(AX45)),AX45+1,IF(AND(BE44&lt;&gt;"",MONTH(BE44+1)=MONTH(BE44)),BE44+1,""))),"")</f>
        <v>44169</v>
      </c>
      <c r="AZ45" s="41">
        <f>IFERROR(IF(AND(AY45="",AZ41=AZ40,ISNUMBER(BF44)=FALSE,ISNUMBER(AZ44)=FALSE,AZ44&lt;&gt;""),DATE(JANVIER!$A$1,AZ39,1),IF(AND(AY45&lt;&gt;"",MONTH(AY45+1)=MONTH(AY45)),AY45+1,IF(AND(BF44&lt;&gt;"",MONTH(BF44+1)=MONTH(BF44)),BF44+1,""))),"")</f>
        <v>44170</v>
      </c>
      <c r="BA45" s="42">
        <f>IFERROR(IF(AND(AZ45="",BA41=BA40,ISNUMBER(BG44)=FALSE,ISNUMBER(BA44)=FALSE,BA44&lt;&gt;""),DATE(JANVIER!$A$1,BA39,1),IF(AND(AZ45&lt;&gt;"",MONTH(AZ45+1)=MONTH(AZ45)),AZ45+1,IF(AND(BG44&lt;&gt;"",MONTH(BG44+1)=MONTH(BG44)),BG44+1,""))),"")</f>
        <v>44171</v>
      </c>
    </row>
    <row r="46" spans="2:53" ht="15.95" customHeight="1" x14ac:dyDescent="0.25">
      <c r="B46" s="34">
        <f>IFERROR(IF(AND(A46="",B42=B41,ISNUMBER(H45)=FALSE,ISNUMBER(B45)=FALSE,B45&lt;&gt;""),DATE(JANVIER!$A$1,B40,1),IF(AND(A46&lt;&gt;"",MONTH(A46+1)=MONTH(A46)),A46+1,IF(AND(H45&lt;&gt;"",MONTH(H45+1)=MONTH(H45)),H45+1,""))),"")</f>
        <v>44081</v>
      </c>
      <c r="C46" s="35">
        <f>IFERROR(IF(AND(B46="",C42=C41,ISNUMBER(I45)=FALSE,ISNUMBER(C45)=FALSE,C45&lt;&gt;""),DATE(JANVIER!$A$1,C40,1),IF(AND(B46&lt;&gt;"",MONTH(B46+1)=MONTH(B46)),B46+1,IF(AND(I45&lt;&gt;"",MONTH(I45+1)=MONTH(I45)),I45+1,""))),"")</f>
        <v>44082</v>
      </c>
      <c r="D46" s="35">
        <f>IFERROR(IF(AND(C46="",D42=D41,ISNUMBER(J45)=FALSE,ISNUMBER(D45)=FALSE,D45&lt;&gt;""),DATE(JANVIER!$A$1,D40,1),IF(AND(C46&lt;&gt;"",MONTH(C46+1)=MONTH(C46)),C46+1,IF(AND(J45&lt;&gt;"",MONTH(J45+1)=MONTH(J45)),J45+1,""))),"")</f>
        <v>44083</v>
      </c>
      <c r="E46" s="35">
        <f>IFERROR(IF(AND(D46="",E42=E41,ISNUMBER(K45)=FALSE,ISNUMBER(E45)=FALSE,E45&lt;&gt;""),DATE(JANVIER!$A$1,E40,1),IF(AND(D46&lt;&gt;"",MONTH(D46+1)=MONTH(D46)),D46+1,IF(AND(K45&lt;&gt;"",MONTH(K45+1)=MONTH(K45)),K45+1,""))),"")</f>
        <v>44084</v>
      </c>
      <c r="F46" s="35">
        <f>IFERROR(IF(AND(E46="",F42=F41,ISNUMBER(L45)=FALSE,ISNUMBER(F45)=FALSE,F45&lt;&gt;""),DATE(JANVIER!$A$1,F40,1),IF(AND(E46&lt;&gt;"",MONTH(E46+1)=MONTH(E46)),E46+1,IF(AND(L45&lt;&gt;"",MONTH(L45+1)=MONTH(L45)),L45+1,""))),"")</f>
        <v>44085</v>
      </c>
      <c r="G46" s="43">
        <f>IFERROR(IF(AND(F46="",G42=G41,ISNUMBER(M45)=FALSE,ISNUMBER(G45)=FALSE,G45&lt;&gt;""),DATE(JANVIER!$A$1,G40,1),IF(AND(F46&lt;&gt;"",MONTH(F46+1)=MONTH(F46)),F46+1,IF(AND(M45&lt;&gt;"",MONTH(M45+1)=MONTH(M45)),M45+1,""))),"")</f>
        <v>44086</v>
      </c>
      <c r="H46" s="44">
        <f>IFERROR(IF(AND(G46="",H42=H41,ISNUMBER(N45)=FALSE,ISNUMBER(H45)=FALSE,H45&lt;&gt;""),DATE(JANVIER!$A$1,H40,1),IF(AND(G46&lt;&gt;"",MONTH(G46+1)=MONTH(G46)),G46+1,IF(AND(N45&lt;&gt;"",MONTH(N45+1)=MONTH(N45)),N45+1,""))),"")</f>
        <v>44087</v>
      </c>
      <c r="I46" s="29"/>
      <c r="J46" s="29"/>
      <c r="K46" s="29"/>
      <c r="L46" s="29"/>
      <c r="M46" s="29"/>
      <c r="N46" s="29"/>
      <c r="O46" s="29"/>
      <c r="P46" s="20"/>
      <c r="Q46" s="34">
        <f>IFERROR(IF(AND(P46="",Q42=Q41,ISNUMBER(W45)=FALSE,ISNUMBER(Q45)=FALSE,Q45&lt;&gt;""),DATE(JANVIER!$A$1,Q40,1),IF(AND(P46&lt;&gt;"",MONTH(P46+1)=MONTH(P46)),P46+1,IF(AND(W45&lt;&gt;"",MONTH(W45+1)=MONTH(W45)),W45+1,""))),"")</f>
        <v>44109</v>
      </c>
      <c r="R46" s="35">
        <f>IFERROR(IF(AND(Q46="",R42=R41,ISNUMBER(X45)=FALSE,ISNUMBER(R45)=FALSE,R45&lt;&gt;""),DATE(JANVIER!$A$1,R40,1),IF(AND(Q46&lt;&gt;"",MONTH(Q46+1)=MONTH(Q46)),Q46+1,IF(AND(X45&lt;&gt;"",MONTH(X45+1)=MONTH(X45)),X45+1,""))),"")</f>
        <v>44110</v>
      </c>
      <c r="S46" s="35">
        <f>IFERROR(IF(AND(R46="",S42=S41,ISNUMBER(Y45)=FALSE,ISNUMBER(S45)=FALSE,S45&lt;&gt;""),DATE(JANVIER!$A$1,S40,1),IF(AND(R46&lt;&gt;"",MONTH(R46+1)=MONTH(R46)),R46+1,IF(AND(Y45&lt;&gt;"",MONTH(Y45+1)=MONTH(Y45)),Y45+1,""))),"")</f>
        <v>44111</v>
      </c>
      <c r="T46" s="35">
        <f>IFERROR(IF(AND(S46="",T42=T41,ISNUMBER(Z45)=FALSE,ISNUMBER(T45)=FALSE,T45&lt;&gt;""),DATE(JANVIER!$A$1,T40,1),IF(AND(S46&lt;&gt;"",MONTH(S46+1)=MONTH(S46)),S46+1,IF(AND(Z45&lt;&gt;"",MONTH(Z45+1)=MONTH(Z45)),Z45+1,""))),"")</f>
        <v>44112</v>
      </c>
      <c r="U46" s="35">
        <f>IFERROR(IF(AND(T46="",U42=U41,ISNUMBER(AA45)=FALSE,ISNUMBER(U45)=FALSE,U45&lt;&gt;""),DATE(JANVIER!$A$1,U40,1),IF(AND(T46&lt;&gt;"",MONTH(T46+1)=MONTH(T46)),T46+1,IF(AND(AA45&lt;&gt;"",MONTH(AA45+1)=MONTH(AA45)),AA45+1,""))),"")</f>
        <v>44113</v>
      </c>
      <c r="V46" s="43">
        <f>IFERROR(IF(AND(U46="",V42=V41,ISNUMBER(AB45)=FALSE,ISNUMBER(V45)=FALSE,V45&lt;&gt;""),DATE(JANVIER!$A$1,V40,1),IF(AND(U46&lt;&gt;"",MONTH(U46+1)=MONTH(U46)),U46+1,IF(AND(AB45&lt;&gt;"",MONTH(AB45+1)=MONTH(AB45)),AB45+1,""))),"")</f>
        <v>44114</v>
      </c>
      <c r="W46" s="44">
        <f>IFERROR(IF(AND(V46="",W42=W41,ISNUMBER(AC45)=FALSE,ISNUMBER(W45)=FALSE,W45&lt;&gt;""),DATE(JANVIER!$A$1,W40,1),IF(AND(V46&lt;&gt;"",MONTH(V46+1)=MONTH(V46)),V46+1,IF(AND(AC45&lt;&gt;"",MONTH(AC45+1)=MONTH(AC45)),AC45+1,""))),"")</f>
        <v>44115</v>
      </c>
      <c r="X46" s="29"/>
      <c r="Y46" s="29"/>
      <c r="Z46" s="29"/>
      <c r="AA46" s="29"/>
      <c r="AB46" s="29"/>
      <c r="AC46" s="29"/>
      <c r="AD46" s="29"/>
      <c r="AE46" s="20"/>
      <c r="AF46" s="34">
        <f>IFERROR(IF(AND(AE46="",AF42=AF41,ISNUMBER(AL45)=FALSE,ISNUMBER(AF45)=FALSE,AF45&lt;&gt;""),DATE(JANVIER!$A$1,AF40,1),IF(AND(AE46&lt;&gt;"",MONTH(AE46+1)=MONTH(AE46)),AE46+1,IF(AND(AL45&lt;&gt;"",MONTH(AL45+1)=MONTH(AL45)),AL45+1,""))),"")</f>
        <v>44137</v>
      </c>
      <c r="AG46" s="35">
        <f>IFERROR(IF(AND(AF46="",AG42=AG41,ISNUMBER(AM45)=FALSE,ISNUMBER(AG45)=FALSE,AG45&lt;&gt;""),DATE(JANVIER!$A$1,AG40,1),IF(AND(AF46&lt;&gt;"",MONTH(AF46+1)=MONTH(AF46)),AF46+1,IF(AND(AM45&lt;&gt;"",MONTH(AM45+1)=MONTH(AM45)),AM45+1,""))),"")</f>
        <v>44138</v>
      </c>
      <c r="AH46" s="35">
        <f>IFERROR(IF(AND(AG46="",AH42=AH41,ISNUMBER(AN45)=FALSE,ISNUMBER(AH45)=FALSE,AH45&lt;&gt;""),DATE(JANVIER!$A$1,AH40,1),IF(AND(AG46&lt;&gt;"",MONTH(AG46+1)=MONTH(AG46)),AG46+1,IF(AND(AN45&lt;&gt;"",MONTH(AN45+1)=MONTH(AN45)),AN45+1,""))),"")</f>
        <v>44139</v>
      </c>
      <c r="AI46" s="35">
        <f>IFERROR(IF(AND(AH46="",AI42=AI41,ISNUMBER(AO45)=FALSE,ISNUMBER(AI45)=FALSE,AI45&lt;&gt;""),DATE(JANVIER!$A$1,AI40,1),IF(AND(AH46&lt;&gt;"",MONTH(AH46+1)=MONTH(AH46)),AH46+1,IF(AND(AO45&lt;&gt;"",MONTH(AO45+1)=MONTH(AO45)),AO45+1,""))),"")</f>
        <v>44140</v>
      </c>
      <c r="AJ46" s="35">
        <f>IFERROR(IF(AND(AI46="",AJ42=AJ41,ISNUMBER(AP45)=FALSE,ISNUMBER(AJ45)=FALSE,AJ45&lt;&gt;""),DATE(JANVIER!$A$1,AJ40,1),IF(AND(AI46&lt;&gt;"",MONTH(AI46+1)=MONTH(AI46)),AI46+1,IF(AND(AP45&lt;&gt;"",MONTH(AP45+1)=MONTH(AP45)),AP45+1,""))),"")</f>
        <v>44141</v>
      </c>
      <c r="AK46" s="43">
        <f>IFERROR(IF(AND(AJ46="",AK42=AK41,ISNUMBER(AQ45)=FALSE,ISNUMBER(AK45)=FALSE,AK45&lt;&gt;""),DATE(JANVIER!$A$1,AK40,1),IF(AND(AJ46&lt;&gt;"",MONTH(AJ46+1)=MONTH(AJ46)),AJ46+1,IF(AND(AQ45&lt;&gt;"",MONTH(AQ45+1)=MONTH(AQ45)),AQ45+1,""))),"")</f>
        <v>44142</v>
      </c>
      <c r="AL46" s="44">
        <f>IFERROR(IF(AND(AK46="",AL42=AL41,ISNUMBER(AR45)=FALSE,ISNUMBER(AL45)=FALSE,AL45&lt;&gt;""),DATE(JANVIER!$A$1,AL40,1),IF(AND(AK46&lt;&gt;"",MONTH(AK46+1)=MONTH(AK46)),AK46+1,IF(AND(AR45&lt;&gt;"",MONTH(AR45+1)=MONTH(AR45)),AR45+1,""))),"")</f>
        <v>44143</v>
      </c>
      <c r="AM46" s="29"/>
      <c r="AN46" s="29"/>
      <c r="AO46" s="29"/>
      <c r="AP46" s="29"/>
      <c r="AQ46" s="29"/>
      <c r="AR46" s="29"/>
      <c r="AS46" s="29"/>
      <c r="AT46" s="20"/>
      <c r="AU46" s="34">
        <f>IFERROR(IF(AND(AT46="",AU42=AU41,ISNUMBER(BA45)=FALSE,ISNUMBER(AU45)=FALSE,AU45&lt;&gt;""),DATE(JANVIER!$A$1,AU40,1),IF(AND(AT46&lt;&gt;"",MONTH(AT46+1)=MONTH(AT46)),AT46+1,IF(AND(BA45&lt;&gt;"",MONTH(BA45+1)=MONTH(BA45)),BA45+1,""))),"")</f>
        <v>44172</v>
      </c>
      <c r="AV46" s="35">
        <f>IFERROR(IF(AND(AU46="",AV42=AV41,ISNUMBER(BB45)=FALSE,ISNUMBER(AV45)=FALSE,AV45&lt;&gt;""),DATE(JANVIER!$A$1,AV40,1),IF(AND(AU46&lt;&gt;"",MONTH(AU46+1)=MONTH(AU46)),AU46+1,IF(AND(BB45&lt;&gt;"",MONTH(BB45+1)=MONTH(BB45)),BB45+1,""))),"")</f>
        <v>44173</v>
      </c>
      <c r="AW46" s="35">
        <f>IFERROR(IF(AND(AV46="",AW42=AW41,ISNUMBER(BC45)=FALSE,ISNUMBER(AW45)=FALSE,AW45&lt;&gt;""),DATE(JANVIER!$A$1,AW40,1),IF(AND(AV46&lt;&gt;"",MONTH(AV46+1)=MONTH(AV46)),AV46+1,IF(AND(BC45&lt;&gt;"",MONTH(BC45+1)=MONTH(BC45)),BC45+1,""))),"")</f>
        <v>44174</v>
      </c>
      <c r="AX46" s="35">
        <f>IFERROR(IF(AND(AW46="",AX42=AX41,ISNUMBER(BD45)=FALSE,ISNUMBER(AX45)=FALSE,AX45&lt;&gt;""),DATE(JANVIER!$A$1,AX40,1),IF(AND(AW46&lt;&gt;"",MONTH(AW46+1)=MONTH(AW46)),AW46+1,IF(AND(BD45&lt;&gt;"",MONTH(BD45+1)=MONTH(BD45)),BD45+1,""))),"")</f>
        <v>44175</v>
      </c>
      <c r="AY46" s="35">
        <f>IFERROR(IF(AND(AX46="",AY42=AY41,ISNUMBER(BE45)=FALSE,ISNUMBER(AY45)=FALSE,AY45&lt;&gt;""),DATE(JANVIER!$A$1,AY40,1),IF(AND(AX46&lt;&gt;"",MONTH(AX46+1)=MONTH(AX46)),AX46+1,IF(AND(BE45&lt;&gt;"",MONTH(BE45+1)=MONTH(BE45)),BE45+1,""))),"")</f>
        <v>44176</v>
      </c>
      <c r="AZ46" s="43">
        <f>IFERROR(IF(AND(AY46="",AZ42=AZ41,ISNUMBER(BF45)=FALSE,ISNUMBER(AZ45)=FALSE,AZ45&lt;&gt;""),DATE(JANVIER!$A$1,AZ40,1),IF(AND(AY46&lt;&gt;"",MONTH(AY46+1)=MONTH(AY46)),AY46+1,IF(AND(BF45&lt;&gt;"",MONTH(BF45+1)=MONTH(BF45)),BF45+1,""))),"")</f>
        <v>44177</v>
      </c>
      <c r="BA46" s="44">
        <f>IFERROR(IF(AND(AZ46="",BA42=BA41,ISNUMBER(BG45)=FALSE,ISNUMBER(BA45)=FALSE,BA45&lt;&gt;""),DATE(JANVIER!$A$1,BA40,1),IF(AND(AZ46&lt;&gt;"",MONTH(AZ46+1)=MONTH(AZ46)),AZ46+1,IF(AND(BG45&lt;&gt;"",MONTH(BG45+1)=MONTH(BG45)),BG45+1,""))),"")</f>
        <v>44178</v>
      </c>
    </row>
    <row r="47" spans="2:53" ht="15.95" customHeight="1" x14ac:dyDescent="0.25">
      <c r="B47" s="34">
        <f>IFERROR(IF(AND(A47="",B43=B42,ISNUMBER(H46)=FALSE,ISNUMBER(B46)=FALSE,B46&lt;&gt;""),DATE(JANVIER!$A$1,B41,1),IF(AND(A47&lt;&gt;"",MONTH(A47+1)=MONTH(A47)),A47+1,IF(AND(H46&lt;&gt;"",MONTH(H46+1)=MONTH(H46)),H46+1,""))),"")</f>
        <v>44088</v>
      </c>
      <c r="C47" s="35">
        <f>IFERROR(IF(AND(B47="",C43=C42,ISNUMBER(I46)=FALSE,ISNUMBER(C46)=FALSE,C46&lt;&gt;""),DATE(JANVIER!$A$1,C41,1),IF(AND(B47&lt;&gt;"",MONTH(B47+1)=MONTH(B47)),B47+1,IF(AND(I46&lt;&gt;"",MONTH(I46+1)=MONTH(I46)),I46+1,""))),"")</f>
        <v>44089</v>
      </c>
      <c r="D47" s="35">
        <f>IFERROR(IF(AND(C47="",D43=D42,ISNUMBER(J46)=FALSE,ISNUMBER(D46)=FALSE,D46&lt;&gt;""),DATE(JANVIER!$A$1,D41,1),IF(AND(C47&lt;&gt;"",MONTH(C47+1)=MONTH(C47)),C47+1,IF(AND(J46&lt;&gt;"",MONTH(J46+1)=MONTH(J46)),J46+1,""))),"")</f>
        <v>44090</v>
      </c>
      <c r="E47" s="35">
        <f>IFERROR(IF(AND(D47="",E43=E42,ISNUMBER(K46)=FALSE,ISNUMBER(E46)=FALSE,E46&lt;&gt;""),DATE(JANVIER!$A$1,E41,1),IF(AND(D47&lt;&gt;"",MONTH(D47+1)=MONTH(D47)),D47+1,IF(AND(K46&lt;&gt;"",MONTH(K46+1)=MONTH(K46)),K46+1,""))),"")</f>
        <v>44091</v>
      </c>
      <c r="F47" s="35">
        <f>IFERROR(IF(AND(E47="",F43=F42,ISNUMBER(L46)=FALSE,ISNUMBER(F46)=FALSE,F46&lt;&gt;""),DATE(JANVIER!$A$1,F41,1),IF(AND(E47&lt;&gt;"",MONTH(E47+1)=MONTH(E47)),E47+1,IF(AND(L46&lt;&gt;"",MONTH(L46+1)=MONTH(L46)),L46+1,""))),"")</f>
        <v>44092</v>
      </c>
      <c r="G47" s="43">
        <f>IFERROR(IF(AND(F47="",G43=G42,ISNUMBER(M46)=FALSE,ISNUMBER(G46)=FALSE,G46&lt;&gt;""),DATE(JANVIER!$A$1,G41,1),IF(AND(F47&lt;&gt;"",MONTH(F47+1)=MONTH(F47)),F47+1,IF(AND(M46&lt;&gt;"",MONTH(M46+1)=MONTH(M46)),M46+1,""))),"")</f>
        <v>44093</v>
      </c>
      <c r="H47" s="44">
        <f>IFERROR(IF(AND(G47="",H43=H42,ISNUMBER(N46)=FALSE,ISNUMBER(H46)=FALSE,H46&lt;&gt;""),DATE(JANVIER!$A$1,H41,1),IF(AND(G47&lt;&gt;"",MONTH(G47+1)=MONTH(G47)),G47+1,IF(AND(N46&lt;&gt;"",MONTH(N46+1)=MONTH(N46)),N46+1,""))),"")</f>
        <v>44094</v>
      </c>
      <c r="I47" s="29"/>
      <c r="J47" s="29"/>
      <c r="K47" s="29"/>
      <c r="L47" s="29"/>
      <c r="M47" s="29"/>
      <c r="N47" s="29"/>
      <c r="O47" s="29"/>
      <c r="P47" s="20"/>
      <c r="Q47" s="34">
        <f>IFERROR(IF(AND(P47="",Q43=Q42,ISNUMBER(W46)=FALSE,ISNUMBER(Q46)=FALSE,Q46&lt;&gt;""),DATE(JANVIER!$A$1,Q41,1),IF(AND(P47&lt;&gt;"",MONTH(P47+1)=MONTH(P47)),P47+1,IF(AND(W46&lt;&gt;"",MONTH(W46+1)=MONTH(W46)),W46+1,""))),"")</f>
        <v>44116</v>
      </c>
      <c r="R47" s="35">
        <f>IFERROR(IF(AND(Q47="",R43=R42,ISNUMBER(X46)=FALSE,ISNUMBER(R46)=FALSE,R46&lt;&gt;""),DATE(JANVIER!$A$1,R41,1),IF(AND(Q47&lt;&gt;"",MONTH(Q47+1)=MONTH(Q47)),Q47+1,IF(AND(X46&lt;&gt;"",MONTH(X46+1)=MONTH(X46)),X46+1,""))),"")</f>
        <v>44117</v>
      </c>
      <c r="S47" s="35">
        <f>IFERROR(IF(AND(R47="",S43=S42,ISNUMBER(Y46)=FALSE,ISNUMBER(S46)=FALSE,S46&lt;&gt;""),DATE(JANVIER!$A$1,S41,1),IF(AND(R47&lt;&gt;"",MONTH(R47+1)=MONTH(R47)),R47+1,IF(AND(Y46&lt;&gt;"",MONTH(Y46+1)=MONTH(Y46)),Y46+1,""))),"")</f>
        <v>44118</v>
      </c>
      <c r="T47" s="35">
        <f>IFERROR(IF(AND(S47="",T43=T42,ISNUMBER(Z46)=FALSE,ISNUMBER(T46)=FALSE,T46&lt;&gt;""),DATE(JANVIER!$A$1,T41,1),IF(AND(S47&lt;&gt;"",MONTH(S47+1)=MONTH(S47)),S47+1,IF(AND(Z46&lt;&gt;"",MONTH(Z46+1)=MONTH(Z46)),Z46+1,""))),"")</f>
        <v>44119</v>
      </c>
      <c r="U47" s="35">
        <f>IFERROR(IF(AND(T47="",U43=U42,ISNUMBER(AA46)=FALSE,ISNUMBER(U46)=FALSE,U46&lt;&gt;""),DATE(JANVIER!$A$1,U41,1),IF(AND(T47&lt;&gt;"",MONTH(T47+1)=MONTH(T47)),T47+1,IF(AND(AA46&lt;&gt;"",MONTH(AA46+1)=MONTH(AA46)),AA46+1,""))),"")</f>
        <v>44120</v>
      </c>
      <c r="V47" s="43">
        <f>IFERROR(IF(AND(U47="",V43=V42,ISNUMBER(AB46)=FALSE,ISNUMBER(V46)=FALSE,V46&lt;&gt;""),DATE(JANVIER!$A$1,V41,1),IF(AND(U47&lt;&gt;"",MONTH(U47+1)=MONTH(U47)),U47+1,IF(AND(AB46&lt;&gt;"",MONTH(AB46+1)=MONTH(AB46)),AB46+1,""))),"")</f>
        <v>44121</v>
      </c>
      <c r="W47" s="44">
        <f>IFERROR(IF(AND(V47="",W43=W42,ISNUMBER(AC46)=FALSE,ISNUMBER(W46)=FALSE,W46&lt;&gt;""),DATE(JANVIER!$A$1,W41,1),IF(AND(V47&lt;&gt;"",MONTH(V47+1)=MONTH(V47)),V47+1,IF(AND(AC46&lt;&gt;"",MONTH(AC46+1)=MONTH(AC46)),AC46+1,""))),"")</f>
        <v>44122</v>
      </c>
      <c r="X47" s="29"/>
      <c r="Y47" s="29"/>
      <c r="Z47" s="29"/>
      <c r="AA47" s="29"/>
      <c r="AB47" s="29"/>
      <c r="AC47" s="29"/>
      <c r="AD47" s="29"/>
      <c r="AE47" s="20"/>
      <c r="AF47" s="34">
        <f>IFERROR(IF(AND(AE47="",AF43=AF42,ISNUMBER(AL46)=FALSE,ISNUMBER(AF46)=FALSE,AF46&lt;&gt;""),DATE(JANVIER!$A$1,AF41,1),IF(AND(AE47&lt;&gt;"",MONTH(AE47+1)=MONTH(AE47)),AE47+1,IF(AND(AL46&lt;&gt;"",MONTH(AL46+1)=MONTH(AL46)),AL46+1,""))),"")</f>
        <v>44144</v>
      </c>
      <c r="AG47" s="35">
        <f>IFERROR(IF(AND(AF47="",AG43=AG42,ISNUMBER(AM46)=FALSE,ISNUMBER(AG46)=FALSE,AG46&lt;&gt;""),DATE(JANVIER!$A$1,AG41,1),IF(AND(AF47&lt;&gt;"",MONTH(AF47+1)=MONTH(AF47)),AF47+1,IF(AND(AM46&lt;&gt;"",MONTH(AM46+1)=MONTH(AM46)),AM46+1,""))),"")</f>
        <v>44145</v>
      </c>
      <c r="AH47" s="35">
        <f>IFERROR(IF(AND(AG47="",AH43=AH42,ISNUMBER(AN46)=FALSE,ISNUMBER(AH46)=FALSE,AH46&lt;&gt;""),DATE(JANVIER!$A$1,AH41,1),IF(AND(AG47&lt;&gt;"",MONTH(AG47+1)=MONTH(AG47)),AG47+1,IF(AND(AN46&lt;&gt;"",MONTH(AN46+1)=MONTH(AN46)),AN46+1,""))),"")</f>
        <v>44146</v>
      </c>
      <c r="AI47" s="35">
        <f>IFERROR(IF(AND(AH47="",AI43=AI42,ISNUMBER(AO46)=FALSE,ISNUMBER(AI46)=FALSE,AI46&lt;&gt;""),DATE(JANVIER!$A$1,AI41,1),IF(AND(AH47&lt;&gt;"",MONTH(AH47+1)=MONTH(AH47)),AH47+1,IF(AND(AO46&lt;&gt;"",MONTH(AO46+1)=MONTH(AO46)),AO46+1,""))),"")</f>
        <v>44147</v>
      </c>
      <c r="AJ47" s="35">
        <f>IFERROR(IF(AND(AI47="",AJ43=AJ42,ISNUMBER(AP46)=FALSE,ISNUMBER(AJ46)=FALSE,AJ46&lt;&gt;""),DATE(JANVIER!$A$1,AJ41,1),IF(AND(AI47&lt;&gt;"",MONTH(AI47+1)=MONTH(AI47)),AI47+1,IF(AND(AP46&lt;&gt;"",MONTH(AP46+1)=MONTH(AP46)),AP46+1,""))),"")</f>
        <v>44148</v>
      </c>
      <c r="AK47" s="43">
        <f>IFERROR(IF(AND(AJ47="",AK43=AK42,ISNUMBER(AQ46)=FALSE,ISNUMBER(AK46)=FALSE,AK46&lt;&gt;""),DATE(JANVIER!$A$1,AK41,1),IF(AND(AJ47&lt;&gt;"",MONTH(AJ47+1)=MONTH(AJ47)),AJ47+1,IF(AND(AQ46&lt;&gt;"",MONTH(AQ46+1)=MONTH(AQ46)),AQ46+1,""))),"")</f>
        <v>44149</v>
      </c>
      <c r="AL47" s="44">
        <f>IFERROR(IF(AND(AK47="",AL43=AL42,ISNUMBER(AR46)=FALSE,ISNUMBER(AL46)=FALSE,AL46&lt;&gt;""),DATE(JANVIER!$A$1,AL41,1),IF(AND(AK47&lt;&gt;"",MONTH(AK47+1)=MONTH(AK47)),AK47+1,IF(AND(AR46&lt;&gt;"",MONTH(AR46+1)=MONTH(AR46)),AR46+1,""))),"")</f>
        <v>44150</v>
      </c>
      <c r="AM47" s="29"/>
      <c r="AN47" s="29"/>
      <c r="AO47" s="29"/>
      <c r="AP47" s="29"/>
      <c r="AQ47" s="29"/>
      <c r="AR47" s="29"/>
      <c r="AS47" s="29"/>
      <c r="AT47" s="20"/>
      <c r="AU47" s="34">
        <f>IFERROR(IF(AND(AT47="",AU43=AU42,ISNUMBER(BA46)=FALSE,ISNUMBER(AU46)=FALSE,AU46&lt;&gt;""),DATE(JANVIER!$A$1,AU41,1),IF(AND(AT47&lt;&gt;"",MONTH(AT47+1)=MONTH(AT47)),AT47+1,IF(AND(BA46&lt;&gt;"",MONTH(BA46+1)=MONTH(BA46)),BA46+1,""))),"")</f>
        <v>44179</v>
      </c>
      <c r="AV47" s="35">
        <f>IFERROR(IF(AND(AU47="",AV43=AV42,ISNUMBER(BB46)=FALSE,ISNUMBER(AV46)=FALSE,AV46&lt;&gt;""),DATE(JANVIER!$A$1,AV41,1),IF(AND(AU47&lt;&gt;"",MONTH(AU47+1)=MONTH(AU47)),AU47+1,IF(AND(BB46&lt;&gt;"",MONTH(BB46+1)=MONTH(BB46)),BB46+1,""))),"")</f>
        <v>44180</v>
      </c>
      <c r="AW47" s="35">
        <f>IFERROR(IF(AND(AV47="",AW43=AW42,ISNUMBER(BC46)=FALSE,ISNUMBER(AW46)=FALSE,AW46&lt;&gt;""),DATE(JANVIER!$A$1,AW41,1),IF(AND(AV47&lt;&gt;"",MONTH(AV47+1)=MONTH(AV47)),AV47+1,IF(AND(BC46&lt;&gt;"",MONTH(BC46+1)=MONTH(BC46)),BC46+1,""))),"")</f>
        <v>44181</v>
      </c>
      <c r="AX47" s="35">
        <f>IFERROR(IF(AND(AW47="",AX43=AX42,ISNUMBER(BD46)=FALSE,ISNUMBER(AX46)=FALSE,AX46&lt;&gt;""),DATE(JANVIER!$A$1,AX41,1),IF(AND(AW47&lt;&gt;"",MONTH(AW47+1)=MONTH(AW47)),AW47+1,IF(AND(BD46&lt;&gt;"",MONTH(BD46+1)=MONTH(BD46)),BD46+1,""))),"")</f>
        <v>44182</v>
      </c>
      <c r="AY47" s="35">
        <f>IFERROR(IF(AND(AX47="",AY43=AY42,ISNUMBER(BE46)=FALSE,ISNUMBER(AY46)=FALSE,AY46&lt;&gt;""),DATE(JANVIER!$A$1,AY41,1),IF(AND(AX47&lt;&gt;"",MONTH(AX47+1)=MONTH(AX47)),AX47+1,IF(AND(BE46&lt;&gt;"",MONTH(BE46+1)=MONTH(BE46)),BE46+1,""))),"")</f>
        <v>44183</v>
      </c>
      <c r="AZ47" s="43">
        <f>IFERROR(IF(AND(AY47="",AZ43=AZ42,ISNUMBER(BF46)=FALSE,ISNUMBER(AZ46)=FALSE,AZ46&lt;&gt;""),DATE(JANVIER!$A$1,AZ41,1),IF(AND(AY47&lt;&gt;"",MONTH(AY47+1)=MONTH(AY47)),AY47+1,IF(AND(BF46&lt;&gt;"",MONTH(BF46+1)=MONTH(BF46)),BF46+1,""))),"")</f>
        <v>44184</v>
      </c>
      <c r="BA47" s="44">
        <f>IFERROR(IF(AND(AZ47="",BA43=BA42,ISNUMBER(BG46)=FALSE,ISNUMBER(BA46)=FALSE,BA46&lt;&gt;""),DATE(JANVIER!$A$1,BA41,1),IF(AND(AZ47&lt;&gt;"",MONTH(AZ47+1)=MONTH(AZ47)),AZ47+1,IF(AND(BG46&lt;&gt;"",MONTH(BG46+1)=MONTH(BG46)),BG46+1,""))),"")</f>
        <v>44185</v>
      </c>
    </row>
    <row r="48" spans="2:53" ht="15.95" customHeight="1" x14ac:dyDescent="0.25">
      <c r="B48" s="34">
        <f>IFERROR(IF(AND(A48="",B44=B43,ISNUMBER(H47)=FALSE,ISNUMBER(B47)=FALSE,B47&lt;&gt;""),DATE(JANVIER!$A$1,B42,1),IF(AND(A48&lt;&gt;"",MONTH(A48+1)=MONTH(A48)),A48+1,IF(AND(H47&lt;&gt;"",MONTH(H47+1)=MONTH(H47)),H47+1,""))),"")</f>
        <v>44095</v>
      </c>
      <c r="C48" s="35">
        <f>IFERROR(IF(AND(B48="",C44=C43,ISNUMBER(I47)=FALSE,ISNUMBER(C47)=FALSE,C47&lt;&gt;""),DATE(JANVIER!$A$1,C42,1),IF(AND(B48&lt;&gt;"",MONTH(B48+1)=MONTH(B48)),B48+1,IF(AND(I47&lt;&gt;"",MONTH(I47+1)=MONTH(I47)),I47+1,""))),"")</f>
        <v>44096</v>
      </c>
      <c r="D48" s="35">
        <f>IFERROR(IF(AND(C48="",D44=D43,ISNUMBER(J47)=FALSE,ISNUMBER(D47)=FALSE,D47&lt;&gt;""),DATE(JANVIER!$A$1,D42,1),IF(AND(C48&lt;&gt;"",MONTH(C48+1)=MONTH(C48)),C48+1,IF(AND(J47&lt;&gt;"",MONTH(J47+1)=MONTH(J47)),J47+1,""))),"")</f>
        <v>44097</v>
      </c>
      <c r="E48" s="35">
        <f>IFERROR(IF(AND(D48="",E44=E43,ISNUMBER(K47)=FALSE,ISNUMBER(E47)=FALSE,E47&lt;&gt;""),DATE(JANVIER!$A$1,E42,1),IF(AND(D48&lt;&gt;"",MONTH(D48+1)=MONTH(D48)),D48+1,IF(AND(K47&lt;&gt;"",MONTH(K47+1)=MONTH(K47)),K47+1,""))),"")</f>
        <v>44098</v>
      </c>
      <c r="F48" s="35">
        <f>IFERROR(IF(AND(E48="",F44=F43,ISNUMBER(L47)=FALSE,ISNUMBER(F47)=FALSE,F47&lt;&gt;""),DATE(JANVIER!$A$1,F42,1),IF(AND(E48&lt;&gt;"",MONTH(E48+1)=MONTH(E48)),E48+1,IF(AND(L47&lt;&gt;"",MONTH(L47+1)=MONTH(L47)),L47+1,""))),"")</f>
        <v>44099</v>
      </c>
      <c r="G48" s="43">
        <f>IFERROR(IF(AND(F48="",G44=G43,ISNUMBER(M47)=FALSE,ISNUMBER(G47)=FALSE,G47&lt;&gt;""),DATE(JANVIER!$A$1,G42,1),IF(AND(F48&lt;&gt;"",MONTH(F48+1)=MONTH(F48)),F48+1,IF(AND(M47&lt;&gt;"",MONTH(M47+1)=MONTH(M47)),M47+1,""))),"")</f>
        <v>44100</v>
      </c>
      <c r="H48" s="44">
        <f>IFERROR(IF(AND(G48="",H44=H43,ISNUMBER(N47)=FALSE,ISNUMBER(H47)=FALSE,H47&lt;&gt;""),DATE(JANVIER!$A$1,H42,1),IF(AND(G48&lt;&gt;"",MONTH(G48+1)=MONTH(G48)),G48+1,IF(AND(N47&lt;&gt;"",MONTH(N47+1)=MONTH(N47)),N47+1,""))),"")</f>
        <v>44101</v>
      </c>
      <c r="I48" s="29"/>
      <c r="J48" s="29"/>
      <c r="K48" s="29"/>
      <c r="L48" s="29"/>
      <c r="M48" s="29"/>
      <c r="N48" s="29"/>
      <c r="O48" s="29"/>
      <c r="P48" s="20"/>
      <c r="Q48" s="34">
        <f>IFERROR(IF(AND(P48="",Q44=Q43,ISNUMBER(W47)=FALSE,ISNUMBER(Q47)=FALSE,Q47&lt;&gt;""),DATE(JANVIER!$A$1,Q42,1),IF(AND(P48&lt;&gt;"",MONTH(P48+1)=MONTH(P48)),P48+1,IF(AND(W47&lt;&gt;"",MONTH(W47+1)=MONTH(W47)),W47+1,""))),"")</f>
        <v>44123</v>
      </c>
      <c r="R48" s="35">
        <f>IFERROR(IF(AND(Q48="",R44=R43,ISNUMBER(X47)=FALSE,ISNUMBER(R47)=FALSE,R47&lt;&gt;""),DATE(JANVIER!$A$1,R42,1),IF(AND(Q48&lt;&gt;"",MONTH(Q48+1)=MONTH(Q48)),Q48+1,IF(AND(X47&lt;&gt;"",MONTH(X47+1)=MONTH(X47)),X47+1,""))),"")</f>
        <v>44124</v>
      </c>
      <c r="S48" s="35">
        <f>IFERROR(IF(AND(R48="",S44=S43,ISNUMBER(Y47)=FALSE,ISNUMBER(S47)=FALSE,S47&lt;&gt;""),DATE(JANVIER!$A$1,S42,1),IF(AND(R48&lt;&gt;"",MONTH(R48+1)=MONTH(R48)),R48+1,IF(AND(Y47&lt;&gt;"",MONTH(Y47+1)=MONTH(Y47)),Y47+1,""))),"")</f>
        <v>44125</v>
      </c>
      <c r="T48" s="35">
        <f>IFERROR(IF(AND(S48="",T44=T43,ISNUMBER(Z47)=FALSE,ISNUMBER(T47)=FALSE,T47&lt;&gt;""),DATE(JANVIER!$A$1,T42,1),IF(AND(S48&lt;&gt;"",MONTH(S48+1)=MONTH(S48)),S48+1,IF(AND(Z47&lt;&gt;"",MONTH(Z47+1)=MONTH(Z47)),Z47+1,""))),"")</f>
        <v>44126</v>
      </c>
      <c r="U48" s="35">
        <f>IFERROR(IF(AND(T48="",U44=U43,ISNUMBER(AA47)=FALSE,ISNUMBER(U47)=FALSE,U47&lt;&gt;""),DATE(JANVIER!$A$1,U42,1),IF(AND(T48&lt;&gt;"",MONTH(T48+1)=MONTH(T48)),T48+1,IF(AND(AA47&lt;&gt;"",MONTH(AA47+1)=MONTH(AA47)),AA47+1,""))),"")</f>
        <v>44127</v>
      </c>
      <c r="V48" s="43">
        <f>IFERROR(IF(AND(U48="",V44=V43,ISNUMBER(AB47)=FALSE,ISNUMBER(V47)=FALSE,V47&lt;&gt;""),DATE(JANVIER!$A$1,V42,1),IF(AND(U48&lt;&gt;"",MONTH(U48+1)=MONTH(U48)),U48+1,IF(AND(AB47&lt;&gt;"",MONTH(AB47+1)=MONTH(AB47)),AB47+1,""))),"")</f>
        <v>44128</v>
      </c>
      <c r="W48" s="44">
        <f>IFERROR(IF(AND(V48="",W44=W43,ISNUMBER(AC47)=FALSE,ISNUMBER(W47)=FALSE,W47&lt;&gt;""),DATE(JANVIER!$A$1,W42,1),IF(AND(V48&lt;&gt;"",MONTH(V48+1)=MONTH(V48)),V48+1,IF(AND(AC47&lt;&gt;"",MONTH(AC47+1)=MONTH(AC47)),AC47+1,""))),"")</f>
        <v>44129</v>
      </c>
      <c r="X48" s="29"/>
      <c r="Y48" s="29"/>
      <c r="Z48" s="29"/>
      <c r="AA48" s="29"/>
      <c r="AB48" s="29"/>
      <c r="AC48" s="29"/>
      <c r="AD48" s="29"/>
      <c r="AE48" s="20"/>
      <c r="AF48" s="34">
        <f>IFERROR(IF(AND(AE48="",AF44=AF43,ISNUMBER(AL47)=FALSE,ISNUMBER(AF47)=FALSE,AF47&lt;&gt;""),DATE(JANVIER!$A$1,AF42,1),IF(AND(AE48&lt;&gt;"",MONTH(AE48+1)=MONTH(AE48)),AE48+1,IF(AND(AL47&lt;&gt;"",MONTH(AL47+1)=MONTH(AL47)),AL47+1,""))),"")</f>
        <v>44151</v>
      </c>
      <c r="AG48" s="35">
        <f>IFERROR(IF(AND(AF48="",AG44=AG43,ISNUMBER(AM47)=FALSE,ISNUMBER(AG47)=FALSE,AG47&lt;&gt;""),DATE(JANVIER!$A$1,AG42,1),IF(AND(AF48&lt;&gt;"",MONTH(AF48+1)=MONTH(AF48)),AF48+1,IF(AND(AM47&lt;&gt;"",MONTH(AM47+1)=MONTH(AM47)),AM47+1,""))),"")</f>
        <v>44152</v>
      </c>
      <c r="AH48" s="35">
        <f>IFERROR(IF(AND(AG48="",AH44=AH43,ISNUMBER(AN47)=FALSE,ISNUMBER(AH47)=FALSE,AH47&lt;&gt;""),DATE(JANVIER!$A$1,AH42,1),IF(AND(AG48&lt;&gt;"",MONTH(AG48+1)=MONTH(AG48)),AG48+1,IF(AND(AN47&lt;&gt;"",MONTH(AN47+1)=MONTH(AN47)),AN47+1,""))),"")</f>
        <v>44153</v>
      </c>
      <c r="AI48" s="35">
        <f>IFERROR(IF(AND(AH48="",AI44=AI43,ISNUMBER(AO47)=FALSE,ISNUMBER(AI47)=FALSE,AI47&lt;&gt;""),DATE(JANVIER!$A$1,AI42,1),IF(AND(AH48&lt;&gt;"",MONTH(AH48+1)=MONTH(AH48)),AH48+1,IF(AND(AO47&lt;&gt;"",MONTH(AO47+1)=MONTH(AO47)),AO47+1,""))),"")</f>
        <v>44154</v>
      </c>
      <c r="AJ48" s="35">
        <f>IFERROR(IF(AND(AI48="",AJ44=AJ43,ISNUMBER(AP47)=FALSE,ISNUMBER(AJ47)=FALSE,AJ47&lt;&gt;""),DATE(JANVIER!$A$1,AJ42,1),IF(AND(AI48&lt;&gt;"",MONTH(AI48+1)=MONTH(AI48)),AI48+1,IF(AND(AP47&lt;&gt;"",MONTH(AP47+1)=MONTH(AP47)),AP47+1,""))),"")</f>
        <v>44155</v>
      </c>
      <c r="AK48" s="43">
        <f>IFERROR(IF(AND(AJ48="",AK44=AK43,ISNUMBER(AQ47)=FALSE,ISNUMBER(AK47)=FALSE,AK47&lt;&gt;""),DATE(JANVIER!$A$1,AK42,1),IF(AND(AJ48&lt;&gt;"",MONTH(AJ48+1)=MONTH(AJ48)),AJ48+1,IF(AND(AQ47&lt;&gt;"",MONTH(AQ47+1)=MONTH(AQ47)),AQ47+1,""))),"")</f>
        <v>44156</v>
      </c>
      <c r="AL48" s="44">
        <f>IFERROR(IF(AND(AK48="",AL44=AL43,ISNUMBER(AR47)=FALSE,ISNUMBER(AL47)=FALSE,AL47&lt;&gt;""),DATE(JANVIER!$A$1,AL42,1),IF(AND(AK48&lt;&gt;"",MONTH(AK48+1)=MONTH(AK48)),AK48+1,IF(AND(AR47&lt;&gt;"",MONTH(AR47+1)=MONTH(AR47)),AR47+1,""))),"")</f>
        <v>44157</v>
      </c>
      <c r="AM48" s="29"/>
      <c r="AN48" s="29"/>
      <c r="AO48" s="29"/>
      <c r="AP48" s="29"/>
      <c r="AQ48" s="29"/>
      <c r="AR48" s="29"/>
      <c r="AS48" s="29"/>
      <c r="AT48" s="20"/>
      <c r="AU48" s="34">
        <f>IFERROR(IF(AND(AT48="",AU44=AU43,ISNUMBER(BA47)=FALSE,ISNUMBER(AU47)=FALSE,AU47&lt;&gt;""),DATE(JANVIER!$A$1,AU42,1),IF(AND(AT48&lt;&gt;"",MONTH(AT48+1)=MONTH(AT48)),AT48+1,IF(AND(BA47&lt;&gt;"",MONTH(BA47+1)=MONTH(BA47)),BA47+1,""))),"")</f>
        <v>44186</v>
      </c>
      <c r="AV48" s="35">
        <f>IFERROR(IF(AND(AU48="",AV44=AV43,ISNUMBER(BB47)=FALSE,ISNUMBER(AV47)=FALSE,AV47&lt;&gt;""),DATE(JANVIER!$A$1,AV42,1),IF(AND(AU48&lt;&gt;"",MONTH(AU48+1)=MONTH(AU48)),AU48+1,IF(AND(BB47&lt;&gt;"",MONTH(BB47+1)=MONTH(BB47)),BB47+1,""))),"")</f>
        <v>44187</v>
      </c>
      <c r="AW48" s="35">
        <f>IFERROR(IF(AND(AV48="",AW44=AW43,ISNUMBER(BC47)=FALSE,ISNUMBER(AW47)=FALSE,AW47&lt;&gt;""),DATE(JANVIER!$A$1,AW42,1),IF(AND(AV48&lt;&gt;"",MONTH(AV48+1)=MONTH(AV48)),AV48+1,IF(AND(BC47&lt;&gt;"",MONTH(BC47+1)=MONTH(BC47)),BC47+1,""))),"")</f>
        <v>44188</v>
      </c>
      <c r="AX48" s="35">
        <f>IFERROR(IF(AND(AW48="",AX44=AX43,ISNUMBER(BD47)=FALSE,ISNUMBER(AX47)=FALSE,AX47&lt;&gt;""),DATE(JANVIER!$A$1,AX42,1),IF(AND(AW48&lt;&gt;"",MONTH(AW48+1)=MONTH(AW48)),AW48+1,IF(AND(BD47&lt;&gt;"",MONTH(BD47+1)=MONTH(BD47)),BD47+1,""))),"")</f>
        <v>44189</v>
      </c>
      <c r="AY48" s="35">
        <f>IFERROR(IF(AND(AX48="",AY44=AY43,ISNUMBER(BE47)=FALSE,ISNUMBER(AY47)=FALSE,AY47&lt;&gt;""),DATE(JANVIER!$A$1,AY42,1),IF(AND(AX48&lt;&gt;"",MONTH(AX48+1)=MONTH(AX48)),AX48+1,IF(AND(BE47&lt;&gt;"",MONTH(BE47+1)=MONTH(BE47)),BE47+1,""))),"")</f>
        <v>44190</v>
      </c>
      <c r="AZ48" s="43">
        <f>IFERROR(IF(AND(AY48="",AZ44=AZ43,ISNUMBER(BF47)=FALSE,ISNUMBER(AZ47)=FALSE,AZ47&lt;&gt;""),DATE(JANVIER!$A$1,AZ42,1),IF(AND(AY48&lt;&gt;"",MONTH(AY48+1)=MONTH(AY48)),AY48+1,IF(AND(BF47&lt;&gt;"",MONTH(BF47+1)=MONTH(BF47)),BF47+1,""))),"")</f>
        <v>44191</v>
      </c>
      <c r="BA48" s="44">
        <f>IFERROR(IF(AND(AZ48="",BA44=BA43,ISNUMBER(BG47)=FALSE,ISNUMBER(BA47)=FALSE,BA47&lt;&gt;""),DATE(JANVIER!$A$1,BA42,1),IF(AND(AZ48&lt;&gt;"",MONTH(AZ48+1)=MONTH(AZ48)),AZ48+1,IF(AND(BG47&lt;&gt;"",MONTH(BG47+1)=MONTH(BG47)),BG47+1,""))),"")</f>
        <v>44192</v>
      </c>
    </row>
    <row r="49" spans="2:53" ht="15.95" customHeight="1" x14ac:dyDescent="0.25">
      <c r="B49" s="34">
        <f>IFERROR(IF(AND(A49="",B45=B44,ISNUMBER(H48)=FALSE,ISNUMBER(B48)=FALSE,B48&lt;&gt;""),DATE(JANVIER!$A$1,B43,1),IF(AND(A49&lt;&gt;"",MONTH(A49+1)=MONTH(A49)),A49+1,IF(AND(H48&lt;&gt;"",MONTH(H48+1)=MONTH(H48)),H48+1,""))),"")</f>
        <v>44102</v>
      </c>
      <c r="C49" s="35">
        <f>IFERROR(IF(AND(B49="",C45=C44,ISNUMBER(I48)=FALSE,ISNUMBER(C48)=FALSE,C48&lt;&gt;""),DATE(JANVIER!$A$1,C43,1),IF(AND(B49&lt;&gt;"",MONTH(B49+1)=MONTH(B49)),B49+1,IF(AND(I48&lt;&gt;"",MONTH(I48+1)=MONTH(I48)),I48+1,""))),"")</f>
        <v>44103</v>
      </c>
      <c r="D49" s="35">
        <f>IFERROR(IF(AND(C49="",D45=D44,ISNUMBER(J48)=FALSE,ISNUMBER(D48)=FALSE,D48&lt;&gt;""),DATE(JANVIER!$A$1,D43,1),IF(AND(C49&lt;&gt;"",MONTH(C49+1)=MONTH(C49)),C49+1,IF(AND(J48&lt;&gt;"",MONTH(J48+1)=MONTH(J48)),J48+1,""))),"")</f>
        <v>44104</v>
      </c>
      <c r="E49" s="35" t="str">
        <f>IFERROR(IF(AND(D49="",E45=E44,ISNUMBER(K48)=FALSE,ISNUMBER(E48)=FALSE,E48&lt;&gt;""),DATE(JANVIER!$A$1,E43,1),IF(AND(D49&lt;&gt;"",MONTH(D49+1)=MONTH(D49)),D49+1,IF(AND(K48&lt;&gt;"",MONTH(K48+1)=MONTH(K48)),K48+1,""))),"")</f>
        <v/>
      </c>
      <c r="F49" s="35" t="str">
        <f>IFERROR(IF(AND(E49="",F45=F44,ISNUMBER(L48)=FALSE,ISNUMBER(F48)=FALSE,F48&lt;&gt;""),DATE(JANVIER!$A$1,F43,1),IF(AND(E49&lt;&gt;"",MONTH(E49+1)=MONTH(E49)),E49+1,IF(AND(L48&lt;&gt;"",MONTH(L48+1)=MONTH(L48)),L48+1,""))),"")</f>
        <v/>
      </c>
      <c r="G49" s="43" t="str">
        <f>IFERROR(IF(AND(F49="",G45=G44,ISNUMBER(M48)=FALSE,ISNUMBER(G48)=FALSE,G48&lt;&gt;""),DATE(JANVIER!$A$1,G43,1),IF(AND(F49&lt;&gt;"",MONTH(F49+1)=MONTH(F49)),F49+1,IF(AND(M48&lt;&gt;"",MONTH(M48+1)=MONTH(M48)),M48+1,""))),"")</f>
        <v/>
      </c>
      <c r="H49" s="44" t="str">
        <f>IFERROR(IF(AND(G49="",H45=H44,ISNUMBER(N48)=FALSE,ISNUMBER(H48)=FALSE,H48&lt;&gt;""),DATE(JANVIER!$A$1,H43,1),IF(AND(G49&lt;&gt;"",MONTH(G49+1)=MONTH(G49)),G49+1,IF(AND(N48&lt;&gt;"",MONTH(N48+1)=MONTH(N48)),N48+1,""))),"")</f>
        <v/>
      </c>
      <c r="I49" s="29"/>
      <c r="J49" s="29"/>
      <c r="K49" s="29"/>
      <c r="L49" s="29"/>
      <c r="M49" s="29"/>
      <c r="N49" s="29"/>
      <c r="O49" s="29"/>
      <c r="P49" s="20"/>
      <c r="Q49" s="34">
        <f>IFERROR(IF(AND(P49="",Q45=Q44,ISNUMBER(W48)=FALSE,ISNUMBER(Q48)=FALSE,Q48&lt;&gt;""),DATE(JANVIER!$A$1,Q43,1),IF(AND(P49&lt;&gt;"",MONTH(P49+1)=MONTH(P49)),P49+1,IF(AND(W48&lt;&gt;"",MONTH(W48+1)=MONTH(W48)),W48+1,""))),"")</f>
        <v>44130</v>
      </c>
      <c r="R49" s="35">
        <f>IFERROR(IF(AND(Q49="",R45=R44,ISNUMBER(X48)=FALSE,ISNUMBER(R48)=FALSE,R48&lt;&gt;""),DATE(JANVIER!$A$1,R43,1),IF(AND(Q49&lt;&gt;"",MONTH(Q49+1)=MONTH(Q49)),Q49+1,IF(AND(X48&lt;&gt;"",MONTH(X48+1)=MONTH(X48)),X48+1,""))),"")</f>
        <v>44131</v>
      </c>
      <c r="S49" s="35">
        <f>IFERROR(IF(AND(R49="",S45=S44,ISNUMBER(Y48)=FALSE,ISNUMBER(S48)=FALSE,S48&lt;&gt;""),DATE(JANVIER!$A$1,S43,1),IF(AND(R49&lt;&gt;"",MONTH(R49+1)=MONTH(R49)),R49+1,IF(AND(Y48&lt;&gt;"",MONTH(Y48+1)=MONTH(Y48)),Y48+1,""))),"")</f>
        <v>44132</v>
      </c>
      <c r="T49" s="35">
        <f>IFERROR(IF(AND(S49="",T45=T44,ISNUMBER(Z48)=FALSE,ISNUMBER(T48)=FALSE,T48&lt;&gt;""),DATE(JANVIER!$A$1,T43,1),IF(AND(S49&lt;&gt;"",MONTH(S49+1)=MONTH(S49)),S49+1,IF(AND(Z48&lt;&gt;"",MONTH(Z48+1)=MONTH(Z48)),Z48+1,""))),"")</f>
        <v>44133</v>
      </c>
      <c r="U49" s="35">
        <f>IFERROR(IF(AND(T49="",U45=U44,ISNUMBER(AA48)=FALSE,ISNUMBER(U48)=FALSE,U48&lt;&gt;""),DATE(JANVIER!$A$1,U43,1),IF(AND(T49&lt;&gt;"",MONTH(T49+1)=MONTH(T49)),T49+1,IF(AND(AA48&lt;&gt;"",MONTH(AA48+1)=MONTH(AA48)),AA48+1,""))),"")</f>
        <v>44134</v>
      </c>
      <c r="V49" s="43">
        <f>IFERROR(IF(AND(U49="",V45=V44,ISNUMBER(AB48)=FALSE,ISNUMBER(V48)=FALSE,V48&lt;&gt;""),DATE(JANVIER!$A$1,V43,1),IF(AND(U49&lt;&gt;"",MONTH(U49+1)=MONTH(U49)),U49+1,IF(AND(AB48&lt;&gt;"",MONTH(AB48+1)=MONTH(AB48)),AB48+1,""))),"")</f>
        <v>44135</v>
      </c>
      <c r="W49" s="44" t="str">
        <f>IFERROR(IF(AND(V49="",W45=W44,ISNUMBER(AC48)=FALSE,ISNUMBER(W48)=FALSE,W48&lt;&gt;""),DATE(JANVIER!$A$1,W43,1),IF(AND(V49&lt;&gt;"",MONTH(V49+1)=MONTH(V49)),V49+1,IF(AND(AC48&lt;&gt;"",MONTH(AC48+1)=MONTH(AC48)),AC48+1,""))),"")</f>
        <v/>
      </c>
      <c r="X49" s="29"/>
      <c r="Y49" s="29"/>
      <c r="Z49" s="29"/>
      <c r="AA49" s="29"/>
      <c r="AB49" s="29"/>
      <c r="AC49" s="29"/>
      <c r="AD49" s="29"/>
      <c r="AE49" s="20"/>
      <c r="AF49" s="34">
        <f>IFERROR(IF(AND(AE49="",AF45=AF44,ISNUMBER(AL48)=FALSE,ISNUMBER(AF48)=FALSE,AF48&lt;&gt;""),DATE(JANVIER!$A$1,AF43,1),IF(AND(AE49&lt;&gt;"",MONTH(AE49+1)=MONTH(AE49)),AE49+1,IF(AND(AL48&lt;&gt;"",MONTH(AL48+1)=MONTH(AL48)),AL48+1,""))),"")</f>
        <v>44158</v>
      </c>
      <c r="AG49" s="35">
        <f>IFERROR(IF(AND(AF49="",AG45=AG44,ISNUMBER(AM48)=FALSE,ISNUMBER(AG48)=FALSE,AG48&lt;&gt;""),DATE(JANVIER!$A$1,AG43,1),IF(AND(AF49&lt;&gt;"",MONTH(AF49+1)=MONTH(AF49)),AF49+1,IF(AND(AM48&lt;&gt;"",MONTH(AM48+1)=MONTH(AM48)),AM48+1,""))),"")</f>
        <v>44159</v>
      </c>
      <c r="AH49" s="35">
        <f>IFERROR(IF(AND(AG49="",AH45=AH44,ISNUMBER(AN48)=FALSE,ISNUMBER(AH48)=FALSE,AH48&lt;&gt;""),DATE(JANVIER!$A$1,AH43,1),IF(AND(AG49&lt;&gt;"",MONTH(AG49+1)=MONTH(AG49)),AG49+1,IF(AND(AN48&lt;&gt;"",MONTH(AN48+1)=MONTH(AN48)),AN48+1,""))),"")</f>
        <v>44160</v>
      </c>
      <c r="AI49" s="35">
        <f>IFERROR(IF(AND(AH49="",AI45=AI44,ISNUMBER(AO48)=FALSE,ISNUMBER(AI48)=FALSE,AI48&lt;&gt;""),DATE(JANVIER!$A$1,AI43,1),IF(AND(AH49&lt;&gt;"",MONTH(AH49+1)=MONTH(AH49)),AH49+1,IF(AND(AO48&lt;&gt;"",MONTH(AO48+1)=MONTH(AO48)),AO48+1,""))),"")</f>
        <v>44161</v>
      </c>
      <c r="AJ49" s="35">
        <f>IFERROR(IF(AND(AI49="",AJ45=AJ44,ISNUMBER(AP48)=FALSE,ISNUMBER(AJ48)=FALSE,AJ48&lt;&gt;""),DATE(JANVIER!$A$1,AJ43,1),IF(AND(AI49&lt;&gt;"",MONTH(AI49+1)=MONTH(AI49)),AI49+1,IF(AND(AP48&lt;&gt;"",MONTH(AP48+1)=MONTH(AP48)),AP48+1,""))),"")</f>
        <v>44162</v>
      </c>
      <c r="AK49" s="43">
        <f>IFERROR(IF(AND(AJ49="",AK45=AK44,ISNUMBER(AQ48)=FALSE,ISNUMBER(AK48)=FALSE,AK48&lt;&gt;""),DATE(JANVIER!$A$1,AK43,1),IF(AND(AJ49&lt;&gt;"",MONTH(AJ49+1)=MONTH(AJ49)),AJ49+1,IF(AND(AQ48&lt;&gt;"",MONTH(AQ48+1)=MONTH(AQ48)),AQ48+1,""))),"")</f>
        <v>44163</v>
      </c>
      <c r="AL49" s="44">
        <f>IFERROR(IF(AND(AK49="",AL45=AL44,ISNUMBER(AR48)=FALSE,ISNUMBER(AL48)=FALSE,AL48&lt;&gt;""),DATE(JANVIER!$A$1,AL43,1),IF(AND(AK49&lt;&gt;"",MONTH(AK49+1)=MONTH(AK49)),AK49+1,IF(AND(AR48&lt;&gt;"",MONTH(AR48+1)=MONTH(AR48)),AR48+1,""))),"")</f>
        <v>44164</v>
      </c>
      <c r="AM49" s="29"/>
      <c r="AN49" s="29"/>
      <c r="AO49" s="29"/>
      <c r="AP49" s="29"/>
      <c r="AQ49" s="29"/>
      <c r="AR49" s="29"/>
      <c r="AS49" s="29"/>
      <c r="AT49" s="20"/>
      <c r="AU49" s="34">
        <f>IFERROR(IF(AND(AT49="",AU45=AU44,ISNUMBER(BA48)=FALSE,ISNUMBER(AU48)=FALSE,AU48&lt;&gt;""),DATE(JANVIER!$A$1,AU43,1),IF(AND(AT49&lt;&gt;"",MONTH(AT49+1)=MONTH(AT49)),AT49+1,IF(AND(BA48&lt;&gt;"",MONTH(BA48+1)=MONTH(BA48)),BA48+1,""))),"")</f>
        <v>44193</v>
      </c>
      <c r="AV49" s="35">
        <f>IFERROR(IF(AND(AU49="",AV45=AV44,ISNUMBER(BB48)=FALSE,ISNUMBER(AV48)=FALSE,AV48&lt;&gt;""),DATE(JANVIER!$A$1,AV43,1),IF(AND(AU49&lt;&gt;"",MONTH(AU49+1)=MONTH(AU49)),AU49+1,IF(AND(BB48&lt;&gt;"",MONTH(BB48+1)=MONTH(BB48)),BB48+1,""))),"")</f>
        <v>44194</v>
      </c>
      <c r="AW49" s="35">
        <f>IFERROR(IF(AND(AV49="",AW45=AW44,ISNUMBER(BC48)=FALSE,ISNUMBER(AW48)=FALSE,AW48&lt;&gt;""),DATE(JANVIER!$A$1,AW43,1),IF(AND(AV49&lt;&gt;"",MONTH(AV49+1)=MONTH(AV49)),AV49+1,IF(AND(BC48&lt;&gt;"",MONTH(BC48+1)=MONTH(BC48)),BC48+1,""))),"")</f>
        <v>44195</v>
      </c>
      <c r="AX49" s="35">
        <f>IFERROR(IF(AND(AW49="",AX45=AX44,ISNUMBER(BD48)=FALSE,ISNUMBER(AX48)=FALSE,AX48&lt;&gt;""),DATE(JANVIER!$A$1,AX43,1),IF(AND(AW49&lt;&gt;"",MONTH(AW49+1)=MONTH(AW49)),AW49+1,IF(AND(BD48&lt;&gt;"",MONTH(BD48+1)=MONTH(BD48)),BD48+1,""))),"")</f>
        <v>44196</v>
      </c>
      <c r="AY49" s="35" t="str">
        <f>IFERROR(IF(AND(AX49="",AY45=AY44,ISNUMBER(BE48)=FALSE,ISNUMBER(AY48)=FALSE,AY48&lt;&gt;""),DATE(JANVIER!$A$1,AY43,1),IF(AND(AX49&lt;&gt;"",MONTH(AX49+1)=MONTH(AX49)),AX49+1,IF(AND(BE48&lt;&gt;"",MONTH(BE48+1)=MONTH(BE48)),BE48+1,""))),"")</f>
        <v/>
      </c>
      <c r="AZ49" s="43" t="str">
        <f>IFERROR(IF(AND(AY49="",AZ45=AZ44,ISNUMBER(BF48)=FALSE,ISNUMBER(AZ48)=FALSE,AZ48&lt;&gt;""),DATE(JANVIER!$A$1,AZ43,1),IF(AND(AY49&lt;&gt;"",MONTH(AY49+1)=MONTH(AY49)),AY49+1,IF(AND(BF48&lt;&gt;"",MONTH(BF48+1)=MONTH(BF48)),BF48+1,""))),"")</f>
        <v/>
      </c>
      <c r="BA49" s="44" t="str">
        <f>IFERROR(IF(AND(AZ49="",BA45=BA44,ISNUMBER(BG48)=FALSE,ISNUMBER(BA48)=FALSE,BA48&lt;&gt;""),DATE(JANVIER!$A$1,BA43,1),IF(AND(AZ49&lt;&gt;"",MONTH(AZ49+1)=MONTH(AZ49)),AZ49+1,IF(AND(BG48&lt;&gt;"",MONTH(BG48+1)=MONTH(BG48)),BG48+1,""))),"")</f>
        <v/>
      </c>
    </row>
    <row r="50" spans="2:53" ht="15.95" customHeight="1" thickBot="1" x14ac:dyDescent="0.3">
      <c r="B50" s="45" t="str">
        <f>IFERROR(IF(AND(A50="",B46=B45,ISNUMBER(H49)=FALSE,ISNUMBER(B49)=FALSE,B49&lt;&gt;""),DATE(JANVIER!$A$1,B44,1),IF(AND(A50&lt;&gt;"",MONTH(A50+1)=MONTH(A50)),A50+1,IF(AND(H49&lt;&gt;"",MONTH(H49+1)=MONTH(H49)),H49+1,""))),"")</f>
        <v/>
      </c>
      <c r="C50" s="46" t="str">
        <f>IFERROR(IF(AND(B50="",C46=C45,ISNUMBER(I49)=FALSE,ISNUMBER(C49)=FALSE,C49&lt;&gt;""),DATE(JANVIER!$A$1,C44,1),IF(AND(B50&lt;&gt;"",MONTH(B50+1)=MONTH(B50)),B50+1,IF(AND(I49&lt;&gt;"",MONTH(I49+1)=MONTH(I49)),I49+1,""))),"")</f>
        <v/>
      </c>
      <c r="D50" s="46" t="str">
        <f>IFERROR(IF(AND(C50="",D46=D45,ISNUMBER(J49)=FALSE,ISNUMBER(D49)=FALSE,D49&lt;&gt;""),DATE(JANVIER!$A$1,D44,1),IF(AND(C50&lt;&gt;"",MONTH(C50+1)=MONTH(C50)),C50+1,IF(AND(J49&lt;&gt;"",MONTH(J49+1)=MONTH(J49)),J49+1,""))),"")</f>
        <v/>
      </c>
      <c r="E50" s="46" t="str">
        <f>IFERROR(IF(AND(D50="",E46=E45,ISNUMBER(K49)=FALSE,ISNUMBER(E49)=FALSE,E49&lt;&gt;""),DATE(JANVIER!$A$1,E44,1),IF(AND(D50&lt;&gt;"",MONTH(D50+1)=MONTH(D50)),D50+1,IF(AND(K49&lt;&gt;"",MONTH(K49+1)=MONTH(K49)),K49+1,""))),"")</f>
        <v/>
      </c>
      <c r="F50" s="46" t="str">
        <f>IFERROR(IF(AND(E50="",F46=F45,ISNUMBER(L49)=FALSE,ISNUMBER(F49)=FALSE,F49&lt;&gt;""),DATE(JANVIER!$A$1,F44,1),IF(AND(E50&lt;&gt;"",MONTH(E50+1)=MONTH(E50)),E50+1,IF(AND(L49&lt;&gt;"",MONTH(L49+1)=MONTH(L49)),L49+1,""))),"")</f>
        <v/>
      </c>
      <c r="G50" s="47" t="str">
        <f>IFERROR(IF(AND(F50="",G46=G45,ISNUMBER(M49)=FALSE,ISNUMBER(G49)=FALSE,G49&lt;&gt;""),DATE(JANVIER!$A$1,G44,1),IF(AND(F50&lt;&gt;"",MONTH(F50+1)=MONTH(F50)),F50+1,IF(AND(M49&lt;&gt;"",MONTH(M49+1)=MONTH(M49)),M49+1,""))),"")</f>
        <v/>
      </c>
      <c r="H50" s="48" t="str">
        <f>IFERROR(IF(AND(G50="",H46=H45,ISNUMBER(N49)=FALSE,ISNUMBER(H49)=FALSE,H49&lt;&gt;""),DATE(JANVIER!$A$1,H44,1),IF(AND(G50&lt;&gt;"",MONTH(G50+1)=MONTH(G50)),G50+1,IF(AND(N49&lt;&gt;"",MONTH(N49+1)=MONTH(N49)),N49+1,""))),"")</f>
        <v/>
      </c>
      <c r="I50" s="29"/>
      <c r="J50" s="29"/>
      <c r="K50" s="29"/>
      <c r="L50" s="29"/>
      <c r="M50" s="29"/>
      <c r="N50" s="29"/>
      <c r="O50" s="29"/>
      <c r="P50" s="20"/>
      <c r="Q50" s="45" t="str">
        <f>IFERROR(IF(AND(P50="",Q46=Q45,ISNUMBER(W49)=FALSE,ISNUMBER(Q49)=FALSE,Q49&lt;&gt;""),DATE(JANVIER!$A$1,Q44,1),IF(AND(P50&lt;&gt;"",MONTH(P50+1)=MONTH(P50)),P50+1,IF(AND(W49&lt;&gt;"",MONTH(W49+1)=MONTH(W49)),W49+1,""))),"")</f>
        <v/>
      </c>
      <c r="R50" s="46" t="str">
        <f>IFERROR(IF(AND(Q50="",R46=R45,ISNUMBER(X49)=FALSE,ISNUMBER(R49)=FALSE,R49&lt;&gt;""),DATE(JANVIER!$A$1,R44,1),IF(AND(Q50&lt;&gt;"",MONTH(Q50+1)=MONTH(Q50)),Q50+1,IF(AND(X49&lt;&gt;"",MONTH(X49+1)=MONTH(X49)),X49+1,""))),"")</f>
        <v/>
      </c>
      <c r="S50" s="46" t="str">
        <f>IFERROR(IF(AND(R50="",S46=S45,ISNUMBER(Y49)=FALSE,ISNUMBER(S49)=FALSE,S49&lt;&gt;""),DATE(JANVIER!$A$1,S44,1),IF(AND(R50&lt;&gt;"",MONTH(R50+1)=MONTH(R50)),R50+1,IF(AND(Y49&lt;&gt;"",MONTH(Y49+1)=MONTH(Y49)),Y49+1,""))),"")</f>
        <v/>
      </c>
      <c r="T50" s="46" t="str">
        <f>IFERROR(IF(AND(S50="",T46=T45,ISNUMBER(Z49)=FALSE,ISNUMBER(T49)=FALSE,T49&lt;&gt;""),DATE(JANVIER!$A$1,T44,1),IF(AND(S50&lt;&gt;"",MONTH(S50+1)=MONTH(S50)),S50+1,IF(AND(Z49&lt;&gt;"",MONTH(Z49+1)=MONTH(Z49)),Z49+1,""))),"")</f>
        <v/>
      </c>
      <c r="U50" s="46" t="str">
        <f>IFERROR(IF(AND(T50="",U46=U45,ISNUMBER(AA49)=FALSE,ISNUMBER(U49)=FALSE,U49&lt;&gt;""),DATE(JANVIER!$A$1,U44,1),IF(AND(T50&lt;&gt;"",MONTH(T50+1)=MONTH(T50)),T50+1,IF(AND(AA49&lt;&gt;"",MONTH(AA49+1)=MONTH(AA49)),AA49+1,""))),"")</f>
        <v/>
      </c>
      <c r="V50" s="47" t="str">
        <f>IFERROR(IF(AND(U50="",V46=V45,ISNUMBER(AB49)=FALSE,ISNUMBER(V49)=FALSE,V49&lt;&gt;""),DATE(JANVIER!$A$1,V44,1),IF(AND(U50&lt;&gt;"",MONTH(U50+1)=MONTH(U50)),U50+1,IF(AND(AB49&lt;&gt;"",MONTH(AB49+1)=MONTH(AB49)),AB49+1,""))),"")</f>
        <v/>
      </c>
      <c r="W50" s="48" t="str">
        <f>IFERROR(IF(AND(V50="",W46=W45,ISNUMBER(AC49)=FALSE,ISNUMBER(W49)=FALSE,W49&lt;&gt;""),DATE(JANVIER!$A$1,W44,1),IF(AND(V50&lt;&gt;"",MONTH(V50+1)=MONTH(V50)),V50+1,IF(AND(AC49&lt;&gt;"",MONTH(AC49+1)=MONTH(AC49)),AC49+1,""))),"")</f>
        <v/>
      </c>
      <c r="X50" s="29"/>
      <c r="Y50" s="29"/>
      <c r="Z50" s="29"/>
      <c r="AA50" s="29"/>
      <c r="AB50" s="29"/>
      <c r="AC50" s="29"/>
      <c r="AD50" s="29"/>
      <c r="AE50" s="20"/>
      <c r="AF50" s="45">
        <f>IFERROR(IF(AND(AE50="",AF46=AF45,ISNUMBER(AL49)=FALSE,ISNUMBER(AF49)=FALSE,AF49&lt;&gt;""),DATE(JANVIER!$A$1,AF44,1),IF(AND(AE50&lt;&gt;"",MONTH(AE50+1)=MONTH(AE50)),AE50+1,IF(AND(AL49&lt;&gt;"",MONTH(AL49+1)=MONTH(AL49)),AL49+1,""))),"")</f>
        <v>44165</v>
      </c>
      <c r="AG50" s="46" t="str">
        <f>IFERROR(IF(AND(AF50="",AG46=AG45,ISNUMBER(AM49)=FALSE,ISNUMBER(AG49)=FALSE,AG49&lt;&gt;""),DATE(JANVIER!$A$1,AG44,1),IF(AND(AF50&lt;&gt;"",MONTH(AF50+1)=MONTH(AF50)),AF50+1,IF(AND(AM49&lt;&gt;"",MONTH(AM49+1)=MONTH(AM49)),AM49+1,""))),"")</f>
        <v/>
      </c>
      <c r="AH50" s="46" t="str">
        <f>IFERROR(IF(AND(AG50="",AH46=AH45,ISNUMBER(AN49)=FALSE,ISNUMBER(AH49)=FALSE,AH49&lt;&gt;""),DATE(JANVIER!$A$1,AH44,1),IF(AND(AG50&lt;&gt;"",MONTH(AG50+1)=MONTH(AG50)),AG50+1,IF(AND(AN49&lt;&gt;"",MONTH(AN49+1)=MONTH(AN49)),AN49+1,""))),"")</f>
        <v/>
      </c>
      <c r="AI50" s="46" t="str">
        <f>IFERROR(IF(AND(AH50="",AI46=AI45,ISNUMBER(AO49)=FALSE,ISNUMBER(AI49)=FALSE,AI49&lt;&gt;""),DATE(JANVIER!$A$1,AI44,1),IF(AND(AH50&lt;&gt;"",MONTH(AH50+1)=MONTH(AH50)),AH50+1,IF(AND(AO49&lt;&gt;"",MONTH(AO49+1)=MONTH(AO49)),AO49+1,""))),"")</f>
        <v/>
      </c>
      <c r="AJ50" s="46" t="str">
        <f>IFERROR(IF(AND(AI50="",AJ46=AJ45,ISNUMBER(AP49)=FALSE,ISNUMBER(AJ49)=FALSE,AJ49&lt;&gt;""),DATE(JANVIER!$A$1,AJ44,1),IF(AND(AI50&lt;&gt;"",MONTH(AI50+1)=MONTH(AI50)),AI50+1,IF(AND(AP49&lt;&gt;"",MONTH(AP49+1)=MONTH(AP49)),AP49+1,""))),"")</f>
        <v/>
      </c>
      <c r="AK50" s="47" t="str">
        <f>IFERROR(IF(AND(AJ50="",AK46=AK45,ISNUMBER(AQ49)=FALSE,ISNUMBER(AK49)=FALSE,AK49&lt;&gt;""),DATE(JANVIER!$A$1,AK44,1),IF(AND(AJ50&lt;&gt;"",MONTH(AJ50+1)=MONTH(AJ50)),AJ50+1,IF(AND(AQ49&lt;&gt;"",MONTH(AQ49+1)=MONTH(AQ49)),AQ49+1,""))),"")</f>
        <v/>
      </c>
      <c r="AL50" s="48" t="str">
        <f>IFERROR(IF(AND(AK50="",AL46=AL45,ISNUMBER(AR49)=FALSE,ISNUMBER(AL49)=FALSE,AL49&lt;&gt;""),DATE(JANVIER!$A$1,AL44,1),IF(AND(AK50&lt;&gt;"",MONTH(AK50+1)=MONTH(AK50)),AK50+1,IF(AND(AR49&lt;&gt;"",MONTH(AR49+1)=MONTH(AR49)),AR49+1,""))),"")</f>
        <v/>
      </c>
      <c r="AM50" s="29"/>
      <c r="AN50" s="29"/>
      <c r="AO50" s="29"/>
      <c r="AP50" s="29"/>
      <c r="AQ50" s="29"/>
      <c r="AR50" s="29"/>
      <c r="AS50" s="29"/>
      <c r="AT50" s="20"/>
      <c r="AU50" s="45" t="str">
        <f>IFERROR(IF(AND(AT50="",AU46=AU45,ISNUMBER(BA49)=FALSE,ISNUMBER(AU49)=FALSE,AU49&lt;&gt;""),DATE(JANVIER!$A$1,AU44,1),IF(AND(AT50&lt;&gt;"",MONTH(AT50+1)=MONTH(AT50)),AT50+1,IF(AND(BA49&lt;&gt;"",MONTH(BA49+1)=MONTH(BA49)),BA49+1,""))),"")</f>
        <v/>
      </c>
      <c r="AV50" s="46" t="str">
        <f>IFERROR(IF(AND(AU50="",AV46=AV45,ISNUMBER(BB49)=FALSE,ISNUMBER(AV49)=FALSE,AV49&lt;&gt;""),DATE(JANVIER!$A$1,AV44,1),IF(AND(AU50&lt;&gt;"",MONTH(AU50+1)=MONTH(AU50)),AU50+1,IF(AND(BB49&lt;&gt;"",MONTH(BB49+1)=MONTH(BB49)),BB49+1,""))),"")</f>
        <v/>
      </c>
      <c r="AW50" s="46" t="str">
        <f>IFERROR(IF(AND(AV50="",AW46=AW45,ISNUMBER(BC49)=FALSE,ISNUMBER(AW49)=FALSE,AW49&lt;&gt;""),DATE(JANVIER!$A$1,AW44,1),IF(AND(AV50&lt;&gt;"",MONTH(AV50+1)=MONTH(AV50)),AV50+1,IF(AND(BC49&lt;&gt;"",MONTH(BC49+1)=MONTH(BC49)),BC49+1,""))),"")</f>
        <v/>
      </c>
      <c r="AX50" s="46" t="str">
        <f>IFERROR(IF(AND(AW50="",AX46=AX45,ISNUMBER(BD49)=FALSE,ISNUMBER(AX49)=FALSE,AX49&lt;&gt;""),DATE(JANVIER!$A$1,AX44,1),IF(AND(AW50&lt;&gt;"",MONTH(AW50+1)=MONTH(AW50)),AW50+1,IF(AND(BD49&lt;&gt;"",MONTH(BD49+1)=MONTH(BD49)),BD49+1,""))),"")</f>
        <v/>
      </c>
      <c r="AY50" s="46" t="str">
        <f>IFERROR(IF(AND(AX50="",AY46=AY45,ISNUMBER(BE49)=FALSE,ISNUMBER(AY49)=FALSE,AY49&lt;&gt;""),DATE(JANVIER!$A$1,AY44,1),IF(AND(AX50&lt;&gt;"",MONTH(AX50+1)=MONTH(AX50)),AX50+1,IF(AND(BE49&lt;&gt;"",MONTH(BE49+1)=MONTH(BE49)),BE49+1,""))),"")</f>
        <v/>
      </c>
      <c r="AZ50" s="47" t="str">
        <f>IFERROR(IF(AND(AY50="",AZ46=AZ45,ISNUMBER(BF49)=FALSE,ISNUMBER(AZ49)=FALSE,AZ49&lt;&gt;""),DATE(JANVIER!$A$1,AZ44,1),IF(AND(AY50&lt;&gt;"",MONTH(AY50+1)=MONTH(AY50)),AY50+1,IF(AND(BF49&lt;&gt;"",MONTH(BF49+1)=MONTH(BF49)),BF49+1,""))),"")</f>
        <v/>
      </c>
      <c r="BA50" s="48" t="str">
        <f>IFERROR(IF(AND(AZ50="",BA46=BA45,ISNUMBER(BG49)=FALSE,ISNUMBER(BA49)=FALSE,BA49&lt;&gt;""),DATE(JANVIER!$A$1,BA44,1),IF(AND(AZ50&lt;&gt;"",MONTH(AZ50+1)=MONTH(AZ50)),AZ50+1,IF(AND(BG49&lt;&gt;"",MONTH(BG49+1)=MONTH(BG49)),BG49+1,""))),"")</f>
        <v/>
      </c>
    </row>
    <row r="51" spans="2:53" ht="15.95" customHeight="1" thickTop="1" x14ac:dyDescent="0.25">
      <c r="B51" s="49" t="str">
        <f>IFERROR(IF(AND(A45="",B41=B40,ISNUMBER(H44)=FALSE,ISNUMBER(B44)=FALSE,B44&lt;&gt;""),DATE(JANVIER!$A$1,B39,1),IF(AND(A45&lt;&gt;"",MONTH(A45+1)=MONTH(A45)),A45+1,IF(AND(H44&lt;&gt;"",MONTH(H44+1)=MONTH(H44)),H44+1,""))),"")</f>
        <v/>
      </c>
      <c r="C51" s="50">
        <f>IFERROR(IF(AND(B45="",C41=C40,ISNUMBER(I44)=FALSE,ISNUMBER(C44)=FALSE,C44&lt;&gt;""),DATE(JANVIER!$A$1,C39,1),IF(AND(B45&lt;&gt;"",MONTH(B45+1)=MONTH(B45)),B45+1,IF(AND(I44&lt;&gt;"",MONTH(I44+1)=MONTH(I44)),I44+1,""))),"")</f>
        <v>44075</v>
      </c>
      <c r="D51" s="50">
        <f>IFERROR(IF(AND(C45="",D41=D40,ISNUMBER(J44)=FALSE,ISNUMBER(D44)=FALSE,D44&lt;&gt;""),DATE(JANVIER!$A$1,D39,1),IF(AND(C45&lt;&gt;"",MONTH(C45+1)=MONTH(C45)),C45+1,IF(AND(J44&lt;&gt;"",MONTH(J44+1)=MONTH(J44)),J44+1,""))),"")</f>
        <v>44076</v>
      </c>
      <c r="E51" s="51">
        <f>IFERROR(IF(AND(D45="",E41=E40,ISNUMBER(K44)=FALSE,ISNUMBER(E44)=FALSE,E44&lt;&gt;""),DATE(JANVIER!$A$1,E39,1),IF(AND(D45&lt;&gt;"",MONTH(D45+1)=MONTH(D45)),D45+1,IF(AND(K44&lt;&gt;"",MONTH(K44+1)=MONTH(K44)),K44+1,""))),"")</f>
        <v>44077</v>
      </c>
      <c r="F51" s="50">
        <f>IFERROR(IF(AND(E45="",F41=F40,ISNUMBER(L44)=FALSE,ISNUMBER(F44)=FALSE,F44&lt;&gt;""),DATE(JANVIER!$A$1,F39,1),IF(AND(E45&lt;&gt;"",MONTH(E45+1)=MONTH(E45)),E45+1,IF(AND(L44&lt;&gt;"",MONTH(L44+1)=MONTH(L44)),L44+1,""))),"")</f>
        <v>44078</v>
      </c>
      <c r="G51" s="55">
        <f>IFERROR(IF(AND(F45="",G41=G40,ISNUMBER(M44)=FALSE,ISNUMBER(G44)=FALSE,G44&lt;&gt;""),DATE(JANVIER!$A$1,G39,1),IF(AND(F45&lt;&gt;"",MONTH(F45+1)=MONTH(F45)),F45+1,IF(AND(M44&lt;&gt;"",MONTH(M44+1)=MONTH(M44)),M44+1,""))),"")</f>
        <v>44079</v>
      </c>
      <c r="H51" s="56">
        <f>IFERROR(IF(AND(G45="",H41=H40,ISNUMBER(N44)=FALSE,ISNUMBER(H44)=FALSE,H44&lt;&gt;""),DATE(JANVIER!$A$1,H39,1),IF(AND(G45&lt;&gt;"",MONTH(G45+1)=MONTH(G45)),G45+1,IF(AND(N44&lt;&gt;"",MONTH(N44+1)=MONTH(N44)),N44+1,""))),"")</f>
        <v>44080</v>
      </c>
      <c r="I51" s="29"/>
      <c r="J51" s="29"/>
      <c r="K51" s="29"/>
      <c r="L51" s="29"/>
      <c r="M51" s="29"/>
      <c r="N51" s="29"/>
      <c r="O51" s="29"/>
      <c r="P51" s="20"/>
      <c r="Q51" s="49" t="str">
        <f>IFERROR(IF(AND(P45="",Q41=Q40,ISNUMBER(W44)=FALSE,ISNUMBER(Q44)=FALSE,Q44&lt;&gt;""),DATE(JANVIER!$A$1,Q39,1),IF(AND(P45&lt;&gt;"",MONTH(P45+1)=MONTH(P45)),P45+1,IF(AND(W44&lt;&gt;"",MONTH(W44+1)=MONTH(W44)),W44+1,""))),"")</f>
        <v/>
      </c>
      <c r="R51" s="50" t="str">
        <f>IFERROR(IF(AND(Q45="",R41=R40,ISNUMBER(X44)=FALSE,ISNUMBER(R44)=FALSE,R44&lt;&gt;""),DATE(JANVIER!$A$1,R39,1),IF(AND(Q45&lt;&gt;"",MONTH(Q45+1)=MONTH(Q45)),Q45+1,IF(AND(X44&lt;&gt;"",MONTH(X44+1)=MONTH(X44)),X44+1,""))),"")</f>
        <v/>
      </c>
      <c r="S51" s="50" t="str">
        <f>IFERROR(IF(AND(R45="",S41=S40,ISNUMBER(Y44)=FALSE,ISNUMBER(S44)=FALSE,S44&lt;&gt;""),DATE(JANVIER!$A$1,S39,1),IF(AND(R45&lt;&gt;"",MONTH(R45+1)=MONTH(R45)),R45+1,IF(AND(Y44&lt;&gt;"",MONTH(Y44+1)=MONTH(Y44)),Y44+1,""))),"")</f>
        <v/>
      </c>
      <c r="T51" s="51">
        <f>IFERROR(IF(AND(S45="",T41=T40,ISNUMBER(Z44)=FALSE,ISNUMBER(T44)=FALSE,T44&lt;&gt;""),DATE(JANVIER!$A$1,T39,1),IF(AND(S45&lt;&gt;"",MONTH(S45+1)=MONTH(S45)),S45+1,IF(AND(Z44&lt;&gt;"",MONTH(Z44+1)=MONTH(Z44)),Z44+1,""))),"")</f>
        <v>44105</v>
      </c>
      <c r="U51" s="50">
        <f>IFERROR(IF(AND(T45="",U41=U40,ISNUMBER(AA44)=FALSE,ISNUMBER(U44)=FALSE,U44&lt;&gt;""),DATE(JANVIER!$A$1,U39,1),IF(AND(T45&lt;&gt;"",MONTH(T45+1)=MONTH(T45)),T45+1,IF(AND(AA44&lt;&gt;"",MONTH(AA44+1)=MONTH(AA44)),AA44+1,""))),"")</f>
        <v>44106</v>
      </c>
      <c r="V51" s="55">
        <f>IFERROR(IF(AND(U45="",V41=V40,ISNUMBER(AB44)=FALSE,ISNUMBER(V44)=FALSE,V44&lt;&gt;""),DATE(JANVIER!$A$1,V39,1),IF(AND(U45&lt;&gt;"",MONTH(U45+1)=MONTH(U45)),U45+1,IF(AND(AB44&lt;&gt;"",MONTH(AB44+1)=MONTH(AB44)),AB44+1,""))),"")</f>
        <v>44107</v>
      </c>
      <c r="W51" s="56">
        <f>IFERROR(IF(AND(V45="",W41=W40,ISNUMBER(AC44)=FALSE,ISNUMBER(W44)=FALSE,W44&lt;&gt;""),DATE(JANVIER!$A$1,W39,1),IF(AND(V45&lt;&gt;"",MONTH(V45+1)=MONTH(V45)),V45+1,IF(AND(AC44&lt;&gt;"",MONTH(AC44+1)=MONTH(AC44)),AC44+1,""))),"")</f>
        <v>44108</v>
      </c>
      <c r="X51" s="29"/>
      <c r="Y51" s="29"/>
      <c r="Z51" s="29"/>
      <c r="AA51" s="29"/>
      <c r="AB51" s="29"/>
      <c r="AC51" s="29"/>
      <c r="AD51" s="29"/>
      <c r="AE51" s="20"/>
      <c r="AF51" s="49" t="str">
        <f>IFERROR(IF(AND(AE45="",AF41=AF40,ISNUMBER(AL44)=FALSE,ISNUMBER(AF44)=FALSE,AF44&lt;&gt;""),DATE(JANVIER!$A$1,AF39,1),IF(AND(AE45&lt;&gt;"",MONTH(AE45+1)=MONTH(AE45)),AE45+1,IF(AND(AL44&lt;&gt;"",MONTH(AL44+1)=MONTH(AL44)),AL44+1,""))),"")</f>
        <v/>
      </c>
      <c r="AG51" s="50" t="str">
        <f>IFERROR(IF(AND(AF45="",AG41=AG40,ISNUMBER(AM44)=FALSE,ISNUMBER(AG44)=FALSE,AG44&lt;&gt;""),DATE(JANVIER!$A$1,AG39,1),IF(AND(AF45&lt;&gt;"",MONTH(AF45+1)=MONTH(AF45)),AF45+1,IF(AND(AM44&lt;&gt;"",MONTH(AM44+1)=MONTH(AM44)),AM44+1,""))),"")</f>
        <v/>
      </c>
      <c r="AH51" s="50" t="str">
        <f>IFERROR(IF(AND(AG45="",AH41=AH40,ISNUMBER(AN44)=FALSE,ISNUMBER(AH44)=FALSE,AH44&lt;&gt;""),DATE(JANVIER!$A$1,AH39,1),IF(AND(AG45&lt;&gt;"",MONTH(AG45+1)=MONTH(AG45)),AG45+1,IF(AND(AN44&lt;&gt;"",MONTH(AN44+1)=MONTH(AN44)),AN44+1,""))),"")</f>
        <v/>
      </c>
      <c r="AI51" s="51" t="str">
        <f>IFERROR(IF(AND(AH45="",AI41=AI40,ISNUMBER(AO44)=FALSE,ISNUMBER(AI44)=FALSE,AI44&lt;&gt;""),DATE(JANVIER!$A$1,AI39,1),IF(AND(AH45&lt;&gt;"",MONTH(AH45+1)=MONTH(AH45)),AH45+1,IF(AND(AO44&lt;&gt;"",MONTH(AO44+1)=MONTH(AO44)),AO44+1,""))),"")</f>
        <v/>
      </c>
      <c r="AJ51" s="50" t="str">
        <f>IFERROR(IF(AND(AI45="",AJ41=AJ40,ISNUMBER(AP44)=FALSE,ISNUMBER(AJ44)=FALSE,AJ44&lt;&gt;""),DATE(JANVIER!$A$1,AJ39,1),IF(AND(AI45&lt;&gt;"",MONTH(AI45+1)=MONTH(AI45)),AI45+1,IF(AND(AP44&lt;&gt;"",MONTH(AP44+1)=MONTH(AP44)),AP44+1,""))),"")</f>
        <v/>
      </c>
      <c r="AK51" s="55" t="str">
        <f>IFERROR(IF(AND(AJ45="",AK41=AK40,ISNUMBER(AQ44)=FALSE,ISNUMBER(AK44)=FALSE,AK44&lt;&gt;""),DATE(JANVIER!$A$1,AK39,1),IF(AND(AJ45&lt;&gt;"",MONTH(AJ45+1)=MONTH(AJ45)),AJ45+1,IF(AND(AQ44&lt;&gt;"",MONTH(AQ44+1)=MONTH(AQ44)),AQ44+1,""))),"")</f>
        <v/>
      </c>
      <c r="AL51" s="56">
        <f>IFERROR(IF(AND(AK45="",AL41=AL40,ISNUMBER(AR44)=FALSE,ISNUMBER(AL44)=FALSE,AL44&lt;&gt;""),DATE(JANVIER!$A$1,AL39,1),IF(AND(AK45&lt;&gt;"",MONTH(AK45+1)=MONTH(AK45)),AK45+1,IF(AND(AR44&lt;&gt;"",MONTH(AR44+1)=MONTH(AR44)),AR44+1,""))),"")</f>
        <v>44136</v>
      </c>
      <c r="AM51" s="29"/>
      <c r="AN51" s="29"/>
      <c r="AO51" s="29"/>
      <c r="AP51" s="29"/>
      <c r="AQ51" s="29"/>
      <c r="AR51" s="29"/>
      <c r="AS51" s="29"/>
      <c r="AT51" s="20"/>
      <c r="AU51" s="49" t="str">
        <f>IFERROR(IF(AND(AT45="",AU41=AU40,ISNUMBER(BA44)=FALSE,ISNUMBER(AU44)=FALSE,AU44&lt;&gt;""),DATE(JANVIER!$A$1,AU39,1),IF(AND(AT45&lt;&gt;"",MONTH(AT45+1)=MONTH(AT45)),AT45+1,IF(AND(BA44&lt;&gt;"",MONTH(BA44+1)=MONTH(BA44)),BA44+1,""))),"")</f>
        <v/>
      </c>
      <c r="AV51" s="50">
        <f>IFERROR(IF(AND(AU45="",AV41=AV40,ISNUMBER(BB44)=FALSE,ISNUMBER(AV44)=FALSE,AV44&lt;&gt;""),DATE(JANVIER!$A$1,AV39,1),IF(AND(AU45&lt;&gt;"",MONTH(AU45+1)=MONTH(AU45)),AU45+1,IF(AND(BB44&lt;&gt;"",MONTH(BB44+1)=MONTH(BB44)),BB44+1,""))),"")</f>
        <v>44166</v>
      </c>
      <c r="AW51" s="50">
        <f>IFERROR(IF(AND(AV45="",AW41=AW40,ISNUMBER(BC44)=FALSE,ISNUMBER(AW44)=FALSE,AW44&lt;&gt;""),DATE(JANVIER!$A$1,AW39,1),IF(AND(AV45&lt;&gt;"",MONTH(AV45+1)=MONTH(AV45)),AV45+1,IF(AND(BC44&lt;&gt;"",MONTH(BC44+1)=MONTH(BC44)),BC44+1,""))),"")</f>
        <v>44167</v>
      </c>
      <c r="AX51" s="51">
        <f>IFERROR(IF(AND(AW45="",AX41=AX40,ISNUMBER(BD44)=FALSE,ISNUMBER(AX44)=FALSE,AX44&lt;&gt;""),DATE(JANVIER!$A$1,AX39,1),IF(AND(AW45&lt;&gt;"",MONTH(AW45+1)=MONTH(AW45)),AW45+1,IF(AND(BD44&lt;&gt;"",MONTH(BD44+1)=MONTH(BD44)),BD44+1,""))),"")</f>
        <v>44168</v>
      </c>
      <c r="AY51" s="50">
        <f>IFERROR(IF(AND(AX45="",AY41=AY40,ISNUMBER(BE44)=FALSE,ISNUMBER(AY44)=FALSE,AY44&lt;&gt;""),DATE(JANVIER!$A$1,AY39,1),IF(AND(AX45&lt;&gt;"",MONTH(AX45+1)=MONTH(AX45)),AX45+1,IF(AND(BE44&lt;&gt;"",MONTH(BE44+1)=MONTH(BE44)),BE44+1,""))),"")</f>
        <v>44169</v>
      </c>
      <c r="AZ51" s="55">
        <f>IFERROR(IF(AND(AY45="",AZ41=AZ40,ISNUMBER(BF44)=FALSE,ISNUMBER(AZ44)=FALSE,AZ44&lt;&gt;""),DATE(JANVIER!$A$1,AZ39,1),IF(AND(AY45&lt;&gt;"",MONTH(AY45+1)=MONTH(AY45)),AY45+1,IF(AND(BF44&lt;&gt;"",MONTH(BF44+1)=MONTH(BF44)),BF44+1,""))),"")</f>
        <v>44170</v>
      </c>
      <c r="BA51" s="56">
        <f>IFERROR(IF(AND(AZ45="",BA41=BA40,ISNUMBER(BG44)=FALSE,ISNUMBER(BA44)=FALSE,BA44&lt;&gt;""),DATE(JANVIER!$A$1,BA39,1),IF(AND(AZ45&lt;&gt;"",MONTH(AZ45+1)=MONTH(AZ45)),AZ45+1,IF(AND(BG44&lt;&gt;"",MONTH(BG44+1)=MONTH(BG44)),BG44+1,""))),"")</f>
        <v>44171</v>
      </c>
    </row>
    <row r="52" spans="2:53" ht="15.95" customHeight="1" x14ac:dyDescent="0.25">
      <c r="B52" s="52">
        <f>IFERROR(IF(AND(A46="",B42=B41,ISNUMBER(H45)=FALSE,ISNUMBER(B45)=FALSE,B45&lt;&gt;""),DATE(JANVIER!$A$1,B40,1),IF(AND(A46&lt;&gt;"",MONTH(A46+1)=MONTH(A46)),A46+1,IF(AND(H45&lt;&gt;"",MONTH(H45+1)=MONTH(H45)),H45+1,""))),"")</f>
        <v>44081</v>
      </c>
      <c r="C52" s="35">
        <f>IFERROR(IF(AND(B46="",C42=C41,ISNUMBER(I45)=FALSE,ISNUMBER(C45)=FALSE,C45&lt;&gt;""),DATE(JANVIER!$A$1,C40,1),IF(AND(B46&lt;&gt;"",MONTH(B46+1)=MONTH(B46)),B46+1,IF(AND(I45&lt;&gt;"",MONTH(I45+1)=MONTH(I45)),I45+1,""))),"")</f>
        <v>44082</v>
      </c>
      <c r="D52" s="35">
        <f>IFERROR(IF(AND(C46="",D42=D41,ISNUMBER(J45)=FALSE,ISNUMBER(D45)=FALSE,D45&lt;&gt;""),DATE(JANVIER!$A$1,D40,1),IF(AND(C46&lt;&gt;"",MONTH(C46+1)=MONTH(C46)),C46+1,IF(AND(J45&lt;&gt;"",MONTH(J45+1)=MONTH(J45)),J45+1,""))),"")</f>
        <v>44083</v>
      </c>
      <c r="E52" s="35">
        <f>IFERROR(IF(AND(D46="",E42=E41,ISNUMBER(K45)=FALSE,ISNUMBER(E45)=FALSE,E45&lt;&gt;""),DATE(JANVIER!$A$1,E40,1),IF(AND(D46&lt;&gt;"",MONTH(D46+1)=MONTH(D46)),D46+1,IF(AND(K45&lt;&gt;"",MONTH(K45+1)=MONTH(K45)),K45+1,""))),"")</f>
        <v>44084</v>
      </c>
      <c r="F52" s="35">
        <f>IFERROR(IF(AND(E46="",F42=F41,ISNUMBER(L45)=FALSE,ISNUMBER(F45)=FALSE,F45&lt;&gt;""),DATE(JANVIER!$A$1,F40,1),IF(AND(E46&lt;&gt;"",MONTH(E46+1)=MONTH(E46)),E46+1,IF(AND(L45&lt;&gt;"",MONTH(L45+1)=MONTH(L45)),L45+1,""))),"")</f>
        <v>44085</v>
      </c>
      <c r="G52" s="57">
        <f>IFERROR(IF(AND(F46="",G42=G41,ISNUMBER(M45)=FALSE,ISNUMBER(G45)=FALSE,G45&lt;&gt;""),DATE(JANVIER!$A$1,G40,1),IF(AND(F46&lt;&gt;"",MONTH(F46+1)=MONTH(F46)),F46+1,IF(AND(M45&lt;&gt;"",MONTH(M45+1)=MONTH(M45)),M45+1,""))),"")</f>
        <v>44086</v>
      </c>
      <c r="H52" s="58">
        <f>IFERROR(IF(AND(G46="",H42=H41,ISNUMBER(N45)=FALSE,ISNUMBER(H45)=FALSE,H45&lt;&gt;""),DATE(JANVIER!$A$1,H40,1),IF(AND(G46&lt;&gt;"",MONTH(G46+1)=MONTH(G46)),G46+1,IF(AND(N45&lt;&gt;"",MONTH(N45+1)=MONTH(N45)),N45+1,""))),"")</f>
        <v>44087</v>
      </c>
      <c r="I52" s="29"/>
      <c r="J52" s="29"/>
      <c r="K52" s="29"/>
      <c r="L52" s="29"/>
      <c r="M52" s="29"/>
      <c r="N52" s="29"/>
      <c r="O52" s="29"/>
      <c r="P52" s="20"/>
      <c r="Q52" s="52">
        <f>IFERROR(IF(AND(P46="",Q42=Q41,ISNUMBER(W45)=FALSE,ISNUMBER(Q45)=FALSE,Q45&lt;&gt;""),DATE(JANVIER!$A$1,Q40,1),IF(AND(P46&lt;&gt;"",MONTH(P46+1)=MONTH(P46)),P46+1,IF(AND(W45&lt;&gt;"",MONTH(W45+1)=MONTH(W45)),W45+1,""))),"")</f>
        <v>44109</v>
      </c>
      <c r="R52" s="35">
        <f>IFERROR(IF(AND(Q46="",R42=R41,ISNUMBER(X45)=FALSE,ISNUMBER(R45)=FALSE,R45&lt;&gt;""),DATE(JANVIER!$A$1,R40,1),IF(AND(Q46&lt;&gt;"",MONTH(Q46+1)=MONTH(Q46)),Q46+1,IF(AND(X45&lt;&gt;"",MONTH(X45+1)=MONTH(X45)),X45+1,""))),"")</f>
        <v>44110</v>
      </c>
      <c r="S52" s="35">
        <f>IFERROR(IF(AND(R46="",S42=S41,ISNUMBER(Y45)=FALSE,ISNUMBER(S45)=FALSE,S45&lt;&gt;""),DATE(JANVIER!$A$1,S40,1),IF(AND(R46&lt;&gt;"",MONTH(R46+1)=MONTH(R46)),R46+1,IF(AND(Y45&lt;&gt;"",MONTH(Y45+1)=MONTH(Y45)),Y45+1,""))),"")</f>
        <v>44111</v>
      </c>
      <c r="T52" s="35">
        <f>IFERROR(IF(AND(S46="",T42=T41,ISNUMBER(Z45)=FALSE,ISNUMBER(T45)=FALSE,T45&lt;&gt;""),DATE(JANVIER!$A$1,T40,1),IF(AND(S46&lt;&gt;"",MONTH(S46+1)=MONTH(S46)),S46+1,IF(AND(Z45&lt;&gt;"",MONTH(Z45+1)=MONTH(Z45)),Z45+1,""))),"")</f>
        <v>44112</v>
      </c>
      <c r="U52" s="35">
        <f>IFERROR(IF(AND(T46="",U42=U41,ISNUMBER(AA45)=FALSE,ISNUMBER(U45)=FALSE,U45&lt;&gt;""),DATE(JANVIER!$A$1,U40,1),IF(AND(T46&lt;&gt;"",MONTH(T46+1)=MONTH(T46)),T46+1,IF(AND(AA45&lt;&gt;"",MONTH(AA45+1)=MONTH(AA45)),AA45+1,""))),"")</f>
        <v>44113</v>
      </c>
      <c r="V52" s="57">
        <f>IFERROR(IF(AND(U46="",V42=V41,ISNUMBER(AB45)=FALSE,ISNUMBER(V45)=FALSE,V45&lt;&gt;""),DATE(JANVIER!$A$1,V40,1),IF(AND(U46&lt;&gt;"",MONTH(U46+1)=MONTH(U46)),U46+1,IF(AND(AB45&lt;&gt;"",MONTH(AB45+1)=MONTH(AB45)),AB45+1,""))),"")</f>
        <v>44114</v>
      </c>
      <c r="W52" s="58">
        <f>IFERROR(IF(AND(V46="",W42=W41,ISNUMBER(AC45)=FALSE,ISNUMBER(W45)=FALSE,W45&lt;&gt;""),DATE(JANVIER!$A$1,W40,1),IF(AND(V46&lt;&gt;"",MONTH(V46+1)=MONTH(V46)),V46+1,IF(AND(AC45&lt;&gt;"",MONTH(AC45+1)=MONTH(AC45)),AC45+1,""))),"")</f>
        <v>44115</v>
      </c>
      <c r="X52" s="29"/>
      <c r="Y52" s="29"/>
      <c r="Z52" s="29"/>
      <c r="AA52" s="29"/>
      <c r="AB52" s="29"/>
      <c r="AC52" s="29"/>
      <c r="AD52" s="29"/>
      <c r="AE52" s="20"/>
      <c r="AF52" s="52">
        <f>IFERROR(IF(AND(AE46="",AF42=AF41,ISNUMBER(AL45)=FALSE,ISNUMBER(AF45)=FALSE,AF45&lt;&gt;""),DATE(JANVIER!$A$1,AF40,1),IF(AND(AE46&lt;&gt;"",MONTH(AE46+1)=MONTH(AE46)),AE46+1,IF(AND(AL45&lt;&gt;"",MONTH(AL45+1)=MONTH(AL45)),AL45+1,""))),"")</f>
        <v>44137</v>
      </c>
      <c r="AG52" s="35">
        <f>IFERROR(IF(AND(AF46="",AG42=AG41,ISNUMBER(AM45)=FALSE,ISNUMBER(AG45)=FALSE,AG45&lt;&gt;""),DATE(JANVIER!$A$1,AG40,1),IF(AND(AF46&lt;&gt;"",MONTH(AF46+1)=MONTH(AF46)),AF46+1,IF(AND(AM45&lt;&gt;"",MONTH(AM45+1)=MONTH(AM45)),AM45+1,""))),"")</f>
        <v>44138</v>
      </c>
      <c r="AH52" s="35">
        <f>IFERROR(IF(AND(AG46="",AH42=AH41,ISNUMBER(AN45)=FALSE,ISNUMBER(AH45)=FALSE,AH45&lt;&gt;""),DATE(JANVIER!$A$1,AH40,1),IF(AND(AG46&lt;&gt;"",MONTH(AG46+1)=MONTH(AG46)),AG46+1,IF(AND(AN45&lt;&gt;"",MONTH(AN45+1)=MONTH(AN45)),AN45+1,""))),"")</f>
        <v>44139</v>
      </c>
      <c r="AI52" s="35">
        <f>IFERROR(IF(AND(AH46="",AI42=AI41,ISNUMBER(AO45)=FALSE,ISNUMBER(AI45)=FALSE,AI45&lt;&gt;""),DATE(JANVIER!$A$1,AI40,1),IF(AND(AH46&lt;&gt;"",MONTH(AH46+1)=MONTH(AH46)),AH46+1,IF(AND(AO45&lt;&gt;"",MONTH(AO45+1)=MONTH(AO45)),AO45+1,""))),"")</f>
        <v>44140</v>
      </c>
      <c r="AJ52" s="35">
        <f>IFERROR(IF(AND(AI46="",AJ42=AJ41,ISNUMBER(AP45)=FALSE,ISNUMBER(AJ45)=FALSE,AJ45&lt;&gt;""),DATE(JANVIER!$A$1,AJ40,1),IF(AND(AI46&lt;&gt;"",MONTH(AI46+1)=MONTH(AI46)),AI46+1,IF(AND(AP45&lt;&gt;"",MONTH(AP45+1)=MONTH(AP45)),AP45+1,""))),"")</f>
        <v>44141</v>
      </c>
      <c r="AK52" s="57">
        <f>IFERROR(IF(AND(AJ46="",AK42=AK41,ISNUMBER(AQ45)=FALSE,ISNUMBER(AK45)=FALSE,AK45&lt;&gt;""),DATE(JANVIER!$A$1,AK40,1),IF(AND(AJ46&lt;&gt;"",MONTH(AJ46+1)=MONTH(AJ46)),AJ46+1,IF(AND(AQ45&lt;&gt;"",MONTH(AQ45+1)=MONTH(AQ45)),AQ45+1,""))),"")</f>
        <v>44142</v>
      </c>
      <c r="AL52" s="58">
        <f>IFERROR(IF(AND(AK46="",AL42=AL41,ISNUMBER(AR45)=FALSE,ISNUMBER(AL45)=FALSE,AL45&lt;&gt;""),DATE(JANVIER!$A$1,AL40,1),IF(AND(AK46&lt;&gt;"",MONTH(AK46+1)=MONTH(AK46)),AK46+1,IF(AND(AR45&lt;&gt;"",MONTH(AR45+1)=MONTH(AR45)),AR45+1,""))),"")</f>
        <v>44143</v>
      </c>
      <c r="AM52" s="29"/>
      <c r="AN52" s="29"/>
      <c r="AO52" s="29"/>
      <c r="AP52" s="29"/>
      <c r="AQ52" s="29"/>
      <c r="AR52" s="29"/>
      <c r="AS52" s="29"/>
      <c r="AT52" s="20"/>
      <c r="AU52" s="52">
        <f>IFERROR(IF(AND(AT46="",AU42=AU41,ISNUMBER(BA45)=FALSE,ISNUMBER(AU45)=FALSE,AU45&lt;&gt;""),DATE(JANVIER!$A$1,AU40,1),IF(AND(AT46&lt;&gt;"",MONTH(AT46+1)=MONTH(AT46)),AT46+1,IF(AND(BA45&lt;&gt;"",MONTH(BA45+1)=MONTH(BA45)),BA45+1,""))),"")</f>
        <v>44172</v>
      </c>
      <c r="AV52" s="35">
        <f>IFERROR(IF(AND(AU46="",AV42=AV41,ISNUMBER(BB45)=FALSE,ISNUMBER(AV45)=FALSE,AV45&lt;&gt;""),DATE(JANVIER!$A$1,AV40,1),IF(AND(AU46&lt;&gt;"",MONTH(AU46+1)=MONTH(AU46)),AU46+1,IF(AND(BB45&lt;&gt;"",MONTH(BB45+1)=MONTH(BB45)),BB45+1,""))),"")</f>
        <v>44173</v>
      </c>
      <c r="AW52" s="35">
        <f>IFERROR(IF(AND(AV46="",AW42=AW41,ISNUMBER(BC45)=FALSE,ISNUMBER(AW45)=FALSE,AW45&lt;&gt;""),DATE(JANVIER!$A$1,AW40,1),IF(AND(AV46&lt;&gt;"",MONTH(AV46+1)=MONTH(AV46)),AV46+1,IF(AND(BC45&lt;&gt;"",MONTH(BC45+1)=MONTH(BC45)),BC45+1,""))),"")</f>
        <v>44174</v>
      </c>
      <c r="AX52" s="35">
        <f>IFERROR(IF(AND(AW46="",AX42=AX41,ISNUMBER(BD45)=FALSE,ISNUMBER(AX45)=FALSE,AX45&lt;&gt;""),DATE(JANVIER!$A$1,AX40,1),IF(AND(AW46&lt;&gt;"",MONTH(AW46+1)=MONTH(AW46)),AW46+1,IF(AND(BD45&lt;&gt;"",MONTH(BD45+1)=MONTH(BD45)),BD45+1,""))),"")</f>
        <v>44175</v>
      </c>
      <c r="AY52" s="35">
        <f>IFERROR(IF(AND(AX46="",AY42=AY41,ISNUMBER(BE45)=FALSE,ISNUMBER(AY45)=FALSE,AY45&lt;&gt;""),DATE(JANVIER!$A$1,AY40,1),IF(AND(AX46&lt;&gt;"",MONTH(AX46+1)=MONTH(AX46)),AX46+1,IF(AND(BE45&lt;&gt;"",MONTH(BE45+1)=MONTH(BE45)),BE45+1,""))),"")</f>
        <v>44176</v>
      </c>
      <c r="AZ52" s="57">
        <f>IFERROR(IF(AND(AY46="",AZ42=AZ41,ISNUMBER(BF45)=FALSE,ISNUMBER(AZ45)=FALSE,AZ45&lt;&gt;""),DATE(JANVIER!$A$1,AZ40,1),IF(AND(AY46&lt;&gt;"",MONTH(AY46+1)=MONTH(AY46)),AY46+1,IF(AND(BF45&lt;&gt;"",MONTH(BF45+1)=MONTH(BF45)),BF45+1,""))),"")</f>
        <v>44177</v>
      </c>
      <c r="BA52" s="58">
        <f>IFERROR(IF(AND(AZ46="",BA42=BA41,ISNUMBER(BG45)=FALSE,ISNUMBER(BA45)=FALSE,BA45&lt;&gt;""),DATE(JANVIER!$A$1,BA40,1),IF(AND(AZ46&lt;&gt;"",MONTH(AZ46+1)=MONTH(AZ46)),AZ46+1,IF(AND(BG45&lt;&gt;"",MONTH(BG45+1)=MONTH(BG45)),BG45+1,""))),"")</f>
        <v>44178</v>
      </c>
    </row>
    <row r="53" spans="2:53" ht="15.95" customHeight="1" x14ac:dyDescent="0.25">
      <c r="B53" s="52">
        <f>IFERROR(IF(AND(A47="",B43=B42,ISNUMBER(H46)=FALSE,ISNUMBER(B46)=FALSE,B46&lt;&gt;""),DATE(JANVIER!$A$1,B41,1),IF(AND(A47&lt;&gt;"",MONTH(A47+1)=MONTH(A47)),A47+1,IF(AND(H46&lt;&gt;"",MONTH(H46+1)=MONTH(H46)),H46+1,""))),"")</f>
        <v>44088</v>
      </c>
      <c r="C53" s="35">
        <f>IFERROR(IF(AND(B47="",C43=C42,ISNUMBER(I46)=FALSE,ISNUMBER(C46)=FALSE,C46&lt;&gt;""),DATE(JANVIER!$A$1,C41,1),IF(AND(B47&lt;&gt;"",MONTH(B47+1)=MONTH(B47)),B47+1,IF(AND(I46&lt;&gt;"",MONTH(I46+1)=MONTH(I46)),I46+1,""))),"")</f>
        <v>44089</v>
      </c>
      <c r="D53" s="35">
        <f>IFERROR(IF(AND(C47="",D43=D42,ISNUMBER(J46)=FALSE,ISNUMBER(D46)=FALSE,D46&lt;&gt;""),DATE(JANVIER!$A$1,D41,1),IF(AND(C47&lt;&gt;"",MONTH(C47+1)=MONTH(C47)),C47+1,IF(AND(J46&lt;&gt;"",MONTH(J46+1)=MONTH(J46)),J46+1,""))),"")</f>
        <v>44090</v>
      </c>
      <c r="E53" s="35">
        <f>IFERROR(IF(AND(D47="",E43=E42,ISNUMBER(K46)=FALSE,ISNUMBER(E46)=FALSE,E46&lt;&gt;""),DATE(JANVIER!$A$1,E41,1),IF(AND(D47&lt;&gt;"",MONTH(D47+1)=MONTH(D47)),D47+1,IF(AND(K46&lt;&gt;"",MONTH(K46+1)=MONTH(K46)),K46+1,""))),"")</f>
        <v>44091</v>
      </c>
      <c r="F53" s="35">
        <f>IFERROR(IF(AND(E47="",F43=F42,ISNUMBER(L46)=FALSE,ISNUMBER(F46)=FALSE,F46&lt;&gt;""),DATE(JANVIER!$A$1,F41,1),IF(AND(E47&lt;&gt;"",MONTH(E47+1)=MONTH(E47)),E47+1,IF(AND(L46&lt;&gt;"",MONTH(L46+1)=MONTH(L46)),L46+1,""))),"")</f>
        <v>44092</v>
      </c>
      <c r="G53" s="57">
        <f>IFERROR(IF(AND(F47="",G43=G42,ISNUMBER(M46)=FALSE,ISNUMBER(G46)=FALSE,G46&lt;&gt;""),DATE(JANVIER!$A$1,G41,1),IF(AND(F47&lt;&gt;"",MONTH(F47+1)=MONTH(F47)),F47+1,IF(AND(M46&lt;&gt;"",MONTH(M46+1)=MONTH(M46)),M46+1,""))),"")</f>
        <v>44093</v>
      </c>
      <c r="H53" s="58">
        <f>IFERROR(IF(AND(G47="",H43=H42,ISNUMBER(N46)=FALSE,ISNUMBER(H46)=FALSE,H46&lt;&gt;""),DATE(JANVIER!$A$1,H41,1),IF(AND(G47&lt;&gt;"",MONTH(G47+1)=MONTH(G47)),G47+1,IF(AND(N46&lt;&gt;"",MONTH(N46+1)=MONTH(N46)),N46+1,""))),"")</f>
        <v>44094</v>
      </c>
      <c r="I53" s="29"/>
      <c r="J53" s="29"/>
      <c r="K53" s="29"/>
      <c r="L53" s="29"/>
      <c r="M53" s="29"/>
      <c r="N53" s="29"/>
      <c r="O53" s="29"/>
      <c r="P53" s="20"/>
      <c r="Q53" s="52">
        <f>IFERROR(IF(AND(P47="",Q43=Q42,ISNUMBER(W46)=FALSE,ISNUMBER(Q46)=FALSE,Q46&lt;&gt;""),DATE(JANVIER!$A$1,Q41,1),IF(AND(P47&lt;&gt;"",MONTH(P47+1)=MONTH(P47)),P47+1,IF(AND(W46&lt;&gt;"",MONTH(W46+1)=MONTH(W46)),W46+1,""))),"")</f>
        <v>44116</v>
      </c>
      <c r="R53" s="35">
        <f>IFERROR(IF(AND(Q47="",R43=R42,ISNUMBER(X46)=FALSE,ISNUMBER(R46)=FALSE,R46&lt;&gt;""),DATE(JANVIER!$A$1,R41,1),IF(AND(Q47&lt;&gt;"",MONTH(Q47+1)=MONTH(Q47)),Q47+1,IF(AND(X46&lt;&gt;"",MONTH(X46+1)=MONTH(X46)),X46+1,""))),"")</f>
        <v>44117</v>
      </c>
      <c r="S53" s="35">
        <f>IFERROR(IF(AND(R47="",S43=S42,ISNUMBER(Y46)=FALSE,ISNUMBER(S46)=FALSE,S46&lt;&gt;""),DATE(JANVIER!$A$1,S41,1),IF(AND(R47&lt;&gt;"",MONTH(R47+1)=MONTH(R47)),R47+1,IF(AND(Y46&lt;&gt;"",MONTH(Y46+1)=MONTH(Y46)),Y46+1,""))),"")</f>
        <v>44118</v>
      </c>
      <c r="T53" s="35">
        <f>IFERROR(IF(AND(S47="",T43=T42,ISNUMBER(Z46)=FALSE,ISNUMBER(T46)=FALSE,T46&lt;&gt;""),DATE(JANVIER!$A$1,T41,1),IF(AND(S47&lt;&gt;"",MONTH(S47+1)=MONTH(S47)),S47+1,IF(AND(Z46&lt;&gt;"",MONTH(Z46+1)=MONTH(Z46)),Z46+1,""))),"")</f>
        <v>44119</v>
      </c>
      <c r="U53" s="35">
        <f>IFERROR(IF(AND(T47="",U43=U42,ISNUMBER(AA46)=FALSE,ISNUMBER(U46)=FALSE,U46&lt;&gt;""),DATE(JANVIER!$A$1,U41,1),IF(AND(T47&lt;&gt;"",MONTH(T47+1)=MONTH(T47)),T47+1,IF(AND(AA46&lt;&gt;"",MONTH(AA46+1)=MONTH(AA46)),AA46+1,""))),"")</f>
        <v>44120</v>
      </c>
      <c r="V53" s="57">
        <f>IFERROR(IF(AND(U47="",V43=V42,ISNUMBER(AB46)=FALSE,ISNUMBER(V46)=FALSE,V46&lt;&gt;""),DATE(JANVIER!$A$1,V41,1),IF(AND(U47&lt;&gt;"",MONTH(U47+1)=MONTH(U47)),U47+1,IF(AND(AB46&lt;&gt;"",MONTH(AB46+1)=MONTH(AB46)),AB46+1,""))),"")</f>
        <v>44121</v>
      </c>
      <c r="W53" s="58">
        <f>IFERROR(IF(AND(V47="",W43=W42,ISNUMBER(AC46)=FALSE,ISNUMBER(W46)=FALSE,W46&lt;&gt;""),DATE(JANVIER!$A$1,W41,1),IF(AND(V47&lt;&gt;"",MONTH(V47+1)=MONTH(V47)),V47+1,IF(AND(AC46&lt;&gt;"",MONTH(AC46+1)=MONTH(AC46)),AC46+1,""))),"")</f>
        <v>44122</v>
      </c>
      <c r="X53" s="29"/>
      <c r="Y53" s="29"/>
      <c r="Z53" s="29"/>
      <c r="AA53" s="29"/>
      <c r="AB53" s="29"/>
      <c r="AC53" s="29"/>
      <c r="AD53" s="29"/>
      <c r="AE53" s="20"/>
      <c r="AF53" s="52">
        <f>IFERROR(IF(AND(AE47="",AF43=AF42,ISNUMBER(AL46)=FALSE,ISNUMBER(AF46)=FALSE,AF46&lt;&gt;""),DATE(JANVIER!$A$1,AF41,1),IF(AND(AE47&lt;&gt;"",MONTH(AE47+1)=MONTH(AE47)),AE47+1,IF(AND(AL46&lt;&gt;"",MONTH(AL46+1)=MONTH(AL46)),AL46+1,""))),"")</f>
        <v>44144</v>
      </c>
      <c r="AG53" s="35">
        <f>IFERROR(IF(AND(AF47="",AG43=AG42,ISNUMBER(AM46)=FALSE,ISNUMBER(AG46)=FALSE,AG46&lt;&gt;""),DATE(JANVIER!$A$1,AG41,1),IF(AND(AF47&lt;&gt;"",MONTH(AF47+1)=MONTH(AF47)),AF47+1,IF(AND(AM46&lt;&gt;"",MONTH(AM46+1)=MONTH(AM46)),AM46+1,""))),"")</f>
        <v>44145</v>
      </c>
      <c r="AH53" s="35">
        <f>IFERROR(IF(AND(AG47="",AH43=AH42,ISNUMBER(AN46)=FALSE,ISNUMBER(AH46)=FALSE,AH46&lt;&gt;""),DATE(JANVIER!$A$1,AH41,1),IF(AND(AG47&lt;&gt;"",MONTH(AG47+1)=MONTH(AG47)),AG47+1,IF(AND(AN46&lt;&gt;"",MONTH(AN46+1)=MONTH(AN46)),AN46+1,""))),"")</f>
        <v>44146</v>
      </c>
      <c r="AI53" s="35">
        <f>IFERROR(IF(AND(AH47="",AI43=AI42,ISNUMBER(AO46)=FALSE,ISNUMBER(AI46)=FALSE,AI46&lt;&gt;""),DATE(JANVIER!$A$1,AI41,1),IF(AND(AH47&lt;&gt;"",MONTH(AH47+1)=MONTH(AH47)),AH47+1,IF(AND(AO46&lt;&gt;"",MONTH(AO46+1)=MONTH(AO46)),AO46+1,""))),"")</f>
        <v>44147</v>
      </c>
      <c r="AJ53" s="35">
        <f>IFERROR(IF(AND(AI47="",AJ43=AJ42,ISNUMBER(AP46)=FALSE,ISNUMBER(AJ46)=FALSE,AJ46&lt;&gt;""),DATE(JANVIER!$A$1,AJ41,1),IF(AND(AI47&lt;&gt;"",MONTH(AI47+1)=MONTH(AI47)),AI47+1,IF(AND(AP46&lt;&gt;"",MONTH(AP46+1)=MONTH(AP46)),AP46+1,""))),"")</f>
        <v>44148</v>
      </c>
      <c r="AK53" s="57">
        <f>IFERROR(IF(AND(AJ47="",AK43=AK42,ISNUMBER(AQ46)=FALSE,ISNUMBER(AK46)=FALSE,AK46&lt;&gt;""),DATE(JANVIER!$A$1,AK41,1),IF(AND(AJ47&lt;&gt;"",MONTH(AJ47+1)=MONTH(AJ47)),AJ47+1,IF(AND(AQ46&lt;&gt;"",MONTH(AQ46+1)=MONTH(AQ46)),AQ46+1,""))),"")</f>
        <v>44149</v>
      </c>
      <c r="AL53" s="58">
        <f>IFERROR(IF(AND(AK47="",AL43=AL42,ISNUMBER(AR46)=FALSE,ISNUMBER(AL46)=FALSE,AL46&lt;&gt;""),DATE(JANVIER!$A$1,AL41,1),IF(AND(AK47&lt;&gt;"",MONTH(AK47+1)=MONTH(AK47)),AK47+1,IF(AND(AR46&lt;&gt;"",MONTH(AR46+1)=MONTH(AR46)),AR46+1,""))),"")</f>
        <v>44150</v>
      </c>
      <c r="AM53" s="29"/>
      <c r="AN53" s="29"/>
      <c r="AO53" s="29"/>
      <c r="AP53" s="29"/>
      <c r="AQ53" s="29"/>
      <c r="AR53" s="29"/>
      <c r="AS53" s="29"/>
      <c r="AT53" s="20"/>
      <c r="AU53" s="52">
        <f>IFERROR(IF(AND(AT47="",AU43=AU42,ISNUMBER(BA46)=FALSE,ISNUMBER(AU46)=FALSE,AU46&lt;&gt;""),DATE(JANVIER!$A$1,AU41,1),IF(AND(AT47&lt;&gt;"",MONTH(AT47+1)=MONTH(AT47)),AT47+1,IF(AND(BA46&lt;&gt;"",MONTH(BA46+1)=MONTH(BA46)),BA46+1,""))),"")</f>
        <v>44179</v>
      </c>
      <c r="AV53" s="35">
        <f>IFERROR(IF(AND(AU47="",AV43=AV42,ISNUMBER(BB46)=FALSE,ISNUMBER(AV46)=FALSE,AV46&lt;&gt;""),DATE(JANVIER!$A$1,AV41,1),IF(AND(AU47&lt;&gt;"",MONTH(AU47+1)=MONTH(AU47)),AU47+1,IF(AND(BB46&lt;&gt;"",MONTH(BB46+1)=MONTH(BB46)),BB46+1,""))),"")</f>
        <v>44180</v>
      </c>
      <c r="AW53" s="35">
        <f>IFERROR(IF(AND(AV47="",AW43=AW42,ISNUMBER(BC46)=FALSE,ISNUMBER(AW46)=FALSE,AW46&lt;&gt;""),DATE(JANVIER!$A$1,AW41,1),IF(AND(AV47&lt;&gt;"",MONTH(AV47+1)=MONTH(AV47)),AV47+1,IF(AND(BC46&lt;&gt;"",MONTH(BC46+1)=MONTH(BC46)),BC46+1,""))),"")</f>
        <v>44181</v>
      </c>
      <c r="AX53" s="35">
        <f>IFERROR(IF(AND(AW47="",AX43=AX42,ISNUMBER(BD46)=FALSE,ISNUMBER(AX46)=FALSE,AX46&lt;&gt;""),DATE(JANVIER!$A$1,AX41,1),IF(AND(AW47&lt;&gt;"",MONTH(AW47+1)=MONTH(AW47)),AW47+1,IF(AND(BD46&lt;&gt;"",MONTH(BD46+1)=MONTH(BD46)),BD46+1,""))),"")</f>
        <v>44182</v>
      </c>
      <c r="AY53" s="35">
        <f>IFERROR(IF(AND(AX47="",AY43=AY42,ISNUMBER(BE46)=FALSE,ISNUMBER(AY46)=FALSE,AY46&lt;&gt;""),DATE(JANVIER!$A$1,AY41,1),IF(AND(AX47&lt;&gt;"",MONTH(AX47+1)=MONTH(AX47)),AX47+1,IF(AND(BE46&lt;&gt;"",MONTH(BE46+1)=MONTH(BE46)),BE46+1,""))),"")</f>
        <v>44183</v>
      </c>
      <c r="AZ53" s="57">
        <f>IFERROR(IF(AND(AY47="",AZ43=AZ42,ISNUMBER(BF46)=FALSE,ISNUMBER(AZ46)=FALSE,AZ46&lt;&gt;""),DATE(JANVIER!$A$1,AZ41,1),IF(AND(AY47&lt;&gt;"",MONTH(AY47+1)=MONTH(AY47)),AY47+1,IF(AND(BF46&lt;&gt;"",MONTH(BF46+1)=MONTH(BF46)),BF46+1,""))),"")</f>
        <v>44184</v>
      </c>
      <c r="BA53" s="58">
        <f>IFERROR(IF(AND(AZ47="",BA43=BA42,ISNUMBER(BG46)=FALSE,ISNUMBER(BA46)=FALSE,BA46&lt;&gt;""),DATE(JANVIER!$A$1,BA41,1),IF(AND(AZ47&lt;&gt;"",MONTH(AZ47+1)=MONTH(AZ47)),AZ47+1,IF(AND(BG46&lt;&gt;"",MONTH(BG46+1)=MONTH(BG46)),BG46+1,""))),"")</f>
        <v>44185</v>
      </c>
    </row>
    <row r="54" spans="2:53" ht="15.95" customHeight="1" x14ac:dyDescent="0.25">
      <c r="B54" s="52">
        <f>IFERROR(IF(AND(A48="",B44=B43,ISNUMBER(H47)=FALSE,ISNUMBER(B47)=FALSE,B47&lt;&gt;""),DATE(JANVIER!$A$1,B42,1),IF(AND(A48&lt;&gt;"",MONTH(A48+1)=MONTH(A48)),A48+1,IF(AND(H47&lt;&gt;"",MONTH(H47+1)=MONTH(H47)),H47+1,""))),"")</f>
        <v>44095</v>
      </c>
      <c r="C54" s="35">
        <f>IFERROR(IF(AND(B48="",C44=C43,ISNUMBER(I47)=FALSE,ISNUMBER(C47)=FALSE,C47&lt;&gt;""),DATE(JANVIER!$A$1,C42,1),IF(AND(B48&lt;&gt;"",MONTH(B48+1)=MONTH(B48)),B48+1,IF(AND(I47&lt;&gt;"",MONTH(I47+1)=MONTH(I47)),I47+1,""))),"")</f>
        <v>44096</v>
      </c>
      <c r="D54" s="35">
        <f>IFERROR(IF(AND(C48="",D44=D43,ISNUMBER(J47)=FALSE,ISNUMBER(D47)=FALSE,D47&lt;&gt;""),DATE(JANVIER!$A$1,D42,1),IF(AND(C48&lt;&gt;"",MONTH(C48+1)=MONTH(C48)),C48+1,IF(AND(J47&lt;&gt;"",MONTH(J47+1)=MONTH(J47)),J47+1,""))),"")</f>
        <v>44097</v>
      </c>
      <c r="E54" s="35">
        <f>IFERROR(IF(AND(D48="",E44=E43,ISNUMBER(K47)=FALSE,ISNUMBER(E47)=FALSE,E47&lt;&gt;""),DATE(JANVIER!$A$1,E42,1),IF(AND(D48&lt;&gt;"",MONTH(D48+1)=MONTH(D48)),D48+1,IF(AND(K47&lt;&gt;"",MONTH(K47+1)=MONTH(K47)),K47+1,""))),"")</f>
        <v>44098</v>
      </c>
      <c r="F54" s="35">
        <f>IFERROR(IF(AND(E48="",F44=F43,ISNUMBER(L47)=FALSE,ISNUMBER(F47)=FALSE,F47&lt;&gt;""),DATE(JANVIER!$A$1,F42,1),IF(AND(E48&lt;&gt;"",MONTH(E48+1)=MONTH(E48)),E48+1,IF(AND(L47&lt;&gt;"",MONTH(L47+1)=MONTH(L47)),L47+1,""))),"")</f>
        <v>44099</v>
      </c>
      <c r="G54" s="57">
        <f>IFERROR(IF(AND(F48="",G44=G43,ISNUMBER(M47)=FALSE,ISNUMBER(G47)=FALSE,G47&lt;&gt;""),DATE(JANVIER!$A$1,G42,1),IF(AND(F48&lt;&gt;"",MONTH(F48+1)=MONTH(F48)),F48+1,IF(AND(M47&lt;&gt;"",MONTH(M47+1)=MONTH(M47)),M47+1,""))),"")</f>
        <v>44100</v>
      </c>
      <c r="H54" s="58">
        <f>IFERROR(IF(AND(G48="",H44=H43,ISNUMBER(N47)=FALSE,ISNUMBER(H47)=FALSE,H47&lt;&gt;""),DATE(JANVIER!$A$1,H42,1),IF(AND(G48&lt;&gt;"",MONTH(G48+1)=MONTH(G48)),G48+1,IF(AND(N47&lt;&gt;"",MONTH(N47+1)=MONTH(N47)),N47+1,""))),"")</f>
        <v>44101</v>
      </c>
      <c r="I54" s="29"/>
      <c r="J54" s="29"/>
      <c r="K54" s="29"/>
      <c r="L54" s="29"/>
      <c r="M54" s="29"/>
      <c r="N54" s="29"/>
      <c r="O54" s="29"/>
      <c r="P54" s="20"/>
      <c r="Q54" s="52">
        <f>IFERROR(IF(AND(P48="",Q44=Q43,ISNUMBER(W47)=FALSE,ISNUMBER(Q47)=FALSE,Q47&lt;&gt;""),DATE(JANVIER!$A$1,Q42,1),IF(AND(P48&lt;&gt;"",MONTH(P48+1)=MONTH(P48)),P48+1,IF(AND(W47&lt;&gt;"",MONTH(W47+1)=MONTH(W47)),W47+1,""))),"")</f>
        <v>44123</v>
      </c>
      <c r="R54" s="35">
        <f>IFERROR(IF(AND(Q48="",R44=R43,ISNUMBER(X47)=FALSE,ISNUMBER(R47)=FALSE,R47&lt;&gt;""),DATE(JANVIER!$A$1,R42,1),IF(AND(Q48&lt;&gt;"",MONTH(Q48+1)=MONTH(Q48)),Q48+1,IF(AND(X47&lt;&gt;"",MONTH(X47+1)=MONTH(X47)),X47+1,""))),"")</f>
        <v>44124</v>
      </c>
      <c r="S54" s="35">
        <f>IFERROR(IF(AND(R48="",S44=S43,ISNUMBER(Y47)=FALSE,ISNUMBER(S47)=FALSE,S47&lt;&gt;""),DATE(JANVIER!$A$1,S42,1),IF(AND(R48&lt;&gt;"",MONTH(R48+1)=MONTH(R48)),R48+1,IF(AND(Y47&lt;&gt;"",MONTH(Y47+1)=MONTH(Y47)),Y47+1,""))),"")</f>
        <v>44125</v>
      </c>
      <c r="T54" s="35">
        <f>IFERROR(IF(AND(S48="",T44=T43,ISNUMBER(Z47)=FALSE,ISNUMBER(T47)=FALSE,T47&lt;&gt;""),DATE(JANVIER!$A$1,T42,1),IF(AND(S48&lt;&gt;"",MONTH(S48+1)=MONTH(S48)),S48+1,IF(AND(Z47&lt;&gt;"",MONTH(Z47+1)=MONTH(Z47)),Z47+1,""))),"")</f>
        <v>44126</v>
      </c>
      <c r="U54" s="35">
        <f>IFERROR(IF(AND(T48="",U44=U43,ISNUMBER(AA47)=FALSE,ISNUMBER(U47)=FALSE,U47&lt;&gt;""),DATE(JANVIER!$A$1,U42,1),IF(AND(T48&lt;&gt;"",MONTH(T48+1)=MONTH(T48)),T48+1,IF(AND(AA47&lt;&gt;"",MONTH(AA47+1)=MONTH(AA47)),AA47+1,""))),"")</f>
        <v>44127</v>
      </c>
      <c r="V54" s="57">
        <f>IFERROR(IF(AND(U48="",V44=V43,ISNUMBER(AB47)=FALSE,ISNUMBER(V47)=FALSE,V47&lt;&gt;""),DATE(JANVIER!$A$1,V42,1),IF(AND(U48&lt;&gt;"",MONTH(U48+1)=MONTH(U48)),U48+1,IF(AND(AB47&lt;&gt;"",MONTH(AB47+1)=MONTH(AB47)),AB47+1,""))),"")</f>
        <v>44128</v>
      </c>
      <c r="W54" s="58">
        <f>IFERROR(IF(AND(V48="",W44=W43,ISNUMBER(AC47)=FALSE,ISNUMBER(W47)=FALSE,W47&lt;&gt;""),DATE(JANVIER!$A$1,W42,1),IF(AND(V48&lt;&gt;"",MONTH(V48+1)=MONTH(V48)),V48+1,IF(AND(AC47&lt;&gt;"",MONTH(AC47+1)=MONTH(AC47)),AC47+1,""))),"")</f>
        <v>44129</v>
      </c>
      <c r="X54" s="29"/>
      <c r="Y54" s="29"/>
      <c r="Z54" s="29"/>
      <c r="AA54" s="29"/>
      <c r="AB54" s="29"/>
      <c r="AC54" s="29"/>
      <c r="AD54" s="29"/>
      <c r="AE54" s="20"/>
      <c r="AF54" s="52">
        <f>IFERROR(IF(AND(AE48="",AF44=AF43,ISNUMBER(AL47)=FALSE,ISNUMBER(AF47)=FALSE,AF47&lt;&gt;""),DATE(JANVIER!$A$1,AF42,1),IF(AND(AE48&lt;&gt;"",MONTH(AE48+1)=MONTH(AE48)),AE48+1,IF(AND(AL47&lt;&gt;"",MONTH(AL47+1)=MONTH(AL47)),AL47+1,""))),"")</f>
        <v>44151</v>
      </c>
      <c r="AG54" s="35">
        <f>IFERROR(IF(AND(AF48="",AG44=AG43,ISNUMBER(AM47)=FALSE,ISNUMBER(AG47)=FALSE,AG47&lt;&gt;""),DATE(JANVIER!$A$1,AG42,1),IF(AND(AF48&lt;&gt;"",MONTH(AF48+1)=MONTH(AF48)),AF48+1,IF(AND(AM47&lt;&gt;"",MONTH(AM47+1)=MONTH(AM47)),AM47+1,""))),"")</f>
        <v>44152</v>
      </c>
      <c r="AH54" s="35">
        <f>IFERROR(IF(AND(AG48="",AH44=AH43,ISNUMBER(AN47)=FALSE,ISNUMBER(AH47)=FALSE,AH47&lt;&gt;""),DATE(JANVIER!$A$1,AH42,1),IF(AND(AG48&lt;&gt;"",MONTH(AG48+1)=MONTH(AG48)),AG48+1,IF(AND(AN47&lt;&gt;"",MONTH(AN47+1)=MONTH(AN47)),AN47+1,""))),"")</f>
        <v>44153</v>
      </c>
      <c r="AI54" s="35">
        <f>IFERROR(IF(AND(AH48="",AI44=AI43,ISNUMBER(AO47)=FALSE,ISNUMBER(AI47)=FALSE,AI47&lt;&gt;""),DATE(JANVIER!$A$1,AI42,1),IF(AND(AH48&lt;&gt;"",MONTH(AH48+1)=MONTH(AH48)),AH48+1,IF(AND(AO47&lt;&gt;"",MONTH(AO47+1)=MONTH(AO47)),AO47+1,""))),"")</f>
        <v>44154</v>
      </c>
      <c r="AJ54" s="35">
        <f>IFERROR(IF(AND(AI48="",AJ44=AJ43,ISNUMBER(AP47)=FALSE,ISNUMBER(AJ47)=FALSE,AJ47&lt;&gt;""),DATE(JANVIER!$A$1,AJ42,1),IF(AND(AI48&lt;&gt;"",MONTH(AI48+1)=MONTH(AI48)),AI48+1,IF(AND(AP47&lt;&gt;"",MONTH(AP47+1)=MONTH(AP47)),AP47+1,""))),"")</f>
        <v>44155</v>
      </c>
      <c r="AK54" s="57">
        <f>IFERROR(IF(AND(AJ48="",AK44=AK43,ISNUMBER(AQ47)=FALSE,ISNUMBER(AK47)=FALSE,AK47&lt;&gt;""),DATE(JANVIER!$A$1,AK42,1),IF(AND(AJ48&lt;&gt;"",MONTH(AJ48+1)=MONTH(AJ48)),AJ48+1,IF(AND(AQ47&lt;&gt;"",MONTH(AQ47+1)=MONTH(AQ47)),AQ47+1,""))),"")</f>
        <v>44156</v>
      </c>
      <c r="AL54" s="58">
        <f>IFERROR(IF(AND(AK48="",AL44=AL43,ISNUMBER(AR47)=FALSE,ISNUMBER(AL47)=FALSE,AL47&lt;&gt;""),DATE(JANVIER!$A$1,AL42,1),IF(AND(AK48&lt;&gt;"",MONTH(AK48+1)=MONTH(AK48)),AK48+1,IF(AND(AR47&lt;&gt;"",MONTH(AR47+1)=MONTH(AR47)),AR47+1,""))),"")</f>
        <v>44157</v>
      </c>
      <c r="AM54" s="29"/>
      <c r="AN54" s="29"/>
      <c r="AO54" s="29"/>
      <c r="AP54" s="29"/>
      <c r="AQ54" s="29"/>
      <c r="AR54" s="29"/>
      <c r="AS54" s="29"/>
      <c r="AT54" s="20"/>
      <c r="AU54" s="52">
        <f>IFERROR(IF(AND(AT48="",AU44=AU43,ISNUMBER(BA47)=FALSE,ISNUMBER(AU47)=FALSE,AU47&lt;&gt;""),DATE(JANVIER!$A$1,AU42,1),IF(AND(AT48&lt;&gt;"",MONTH(AT48+1)=MONTH(AT48)),AT48+1,IF(AND(BA47&lt;&gt;"",MONTH(BA47+1)=MONTH(BA47)),BA47+1,""))),"")</f>
        <v>44186</v>
      </c>
      <c r="AV54" s="35">
        <f>IFERROR(IF(AND(AU48="",AV44=AV43,ISNUMBER(BB47)=FALSE,ISNUMBER(AV47)=FALSE,AV47&lt;&gt;""),DATE(JANVIER!$A$1,AV42,1),IF(AND(AU48&lt;&gt;"",MONTH(AU48+1)=MONTH(AU48)),AU48+1,IF(AND(BB47&lt;&gt;"",MONTH(BB47+1)=MONTH(BB47)),BB47+1,""))),"")</f>
        <v>44187</v>
      </c>
      <c r="AW54" s="35">
        <f>IFERROR(IF(AND(AV48="",AW44=AW43,ISNUMBER(BC47)=FALSE,ISNUMBER(AW47)=FALSE,AW47&lt;&gt;""),DATE(JANVIER!$A$1,AW42,1),IF(AND(AV48&lt;&gt;"",MONTH(AV48+1)=MONTH(AV48)),AV48+1,IF(AND(BC47&lt;&gt;"",MONTH(BC47+1)=MONTH(BC47)),BC47+1,""))),"")</f>
        <v>44188</v>
      </c>
      <c r="AX54" s="35">
        <f>IFERROR(IF(AND(AW48="",AX44=AX43,ISNUMBER(BD47)=FALSE,ISNUMBER(AX47)=FALSE,AX47&lt;&gt;""),DATE(JANVIER!$A$1,AX42,1),IF(AND(AW48&lt;&gt;"",MONTH(AW48+1)=MONTH(AW48)),AW48+1,IF(AND(BD47&lt;&gt;"",MONTH(BD47+1)=MONTH(BD47)),BD47+1,""))),"")</f>
        <v>44189</v>
      </c>
      <c r="AY54" s="35">
        <f>IFERROR(IF(AND(AX48="",AY44=AY43,ISNUMBER(BE47)=FALSE,ISNUMBER(AY47)=FALSE,AY47&lt;&gt;""),DATE(JANVIER!$A$1,AY42,1),IF(AND(AX48&lt;&gt;"",MONTH(AX48+1)=MONTH(AX48)),AX48+1,IF(AND(BE47&lt;&gt;"",MONTH(BE47+1)=MONTH(BE47)),BE47+1,""))),"")</f>
        <v>44190</v>
      </c>
      <c r="AZ54" s="57">
        <f>IFERROR(IF(AND(AY48="",AZ44=AZ43,ISNUMBER(BF47)=FALSE,ISNUMBER(AZ47)=FALSE,AZ47&lt;&gt;""),DATE(JANVIER!$A$1,AZ42,1),IF(AND(AY48&lt;&gt;"",MONTH(AY48+1)=MONTH(AY48)),AY48+1,IF(AND(BF47&lt;&gt;"",MONTH(BF47+1)=MONTH(BF47)),BF47+1,""))),"")</f>
        <v>44191</v>
      </c>
      <c r="BA54" s="58">
        <f>IFERROR(IF(AND(AZ48="",BA44=BA43,ISNUMBER(BG47)=FALSE,ISNUMBER(BA47)=FALSE,BA47&lt;&gt;""),DATE(JANVIER!$A$1,BA42,1),IF(AND(AZ48&lt;&gt;"",MONTH(AZ48+1)=MONTH(AZ48)),AZ48+1,IF(AND(BG47&lt;&gt;"",MONTH(BG47+1)=MONTH(BG47)),BG47+1,""))),"")</f>
        <v>44192</v>
      </c>
    </row>
    <row r="55" spans="2:53" ht="15.95" customHeight="1" x14ac:dyDescent="0.25">
      <c r="B55" s="52">
        <f>IFERROR(IF(AND(A49="",B45=B44,ISNUMBER(H48)=FALSE,ISNUMBER(B48)=FALSE,B48&lt;&gt;""),DATE(JANVIER!$A$1,B43,1),IF(AND(A49&lt;&gt;"",MONTH(A49+1)=MONTH(A49)),A49+1,IF(AND(H48&lt;&gt;"",MONTH(H48+1)=MONTH(H48)),H48+1,""))),"")</f>
        <v>44102</v>
      </c>
      <c r="C55" s="35">
        <f>IFERROR(IF(AND(B49="",C45=C44,ISNUMBER(I48)=FALSE,ISNUMBER(C48)=FALSE,C48&lt;&gt;""),DATE(JANVIER!$A$1,C43,1),IF(AND(B49&lt;&gt;"",MONTH(B49+1)=MONTH(B49)),B49+1,IF(AND(I48&lt;&gt;"",MONTH(I48+1)=MONTH(I48)),I48+1,""))),"")</f>
        <v>44103</v>
      </c>
      <c r="D55" s="35">
        <f>IFERROR(IF(AND(C49="",D45=D44,ISNUMBER(J48)=FALSE,ISNUMBER(D48)=FALSE,D48&lt;&gt;""),DATE(JANVIER!$A$1,D43,1),IF(AND(C49&lt;&gt;"",MONTH(C49+1)=MONTH(C49)),C49+1,IF(AND(J48&lt;&gt;"",MONTH(J48+1)=MONTH(J48)),J48+1,""))),"")</f>
        <v>44104</v>
      </c>
      <c r="E55" s="35" t="str">
        <f>IFERROR(IF(AND(D49="",E45=E44,ISNUMBER(K48)=FALSE,ISNUMBER(E48)=FALSE,E48&lt;&gt;""),DATE(JANVIER!$A$1,E43,1),IF(AND(D49&lt;&gt;"",MONTH(D49+1)=MONTH(D49)),D49+1,IF(AND(K48&lt;&gt;"",MONTH(K48+1)=MONTH(K48)),K48+1,""))),"")</f>
        <v/>
      </c>
      <c r="F55" s="35" t="str">
        <f>IFERROR(IF(AND(E49="",F45=F44,ISNUMBER(L48)=FALSE,ISNUMBER(F48)=FALSE,F48&lt;&gt;""),DATE(JANVIER!$A$1,F43,1),IF(AND(E49&lt;&gt;"",MONTH(E49+1)=MONTH(E49)),E49+1,IF(AND(L48&lt;&gt;"",MONTH(L48+1)=MONTH(L48)),L48+1,""))),"")</f>
        <v/>
      </c>
      <c r="G55" s="57" t="str">
        <f>IFERROR(IF(AND(F49="",G45=G44,ISNUMBER(M48)=FALSE,ISNUMBER(G48)=FALSE,G48&lt;&gt;""),DATE(JANVIER!$A$1,G43,1),IF(AND(F49&lt;&gt;"",MONTH(F49+1)=MONTH(F49)),F49+1,IF(AND(M48&lt;&gt;"",MONTH(M48+1)=MONTH(M48)),M48+1,""))),"")</f>
        <v/>
      </c>
      <c r="H55" s="58" t="str">
        <f>IFERROR(IF(AND(G49="",H45=H44,ISNUMBER(N48)=FALSE,ISNUMBER(H48)=FALSE,H48&lt;&gt;""),DATE(JANVIER!$A$1,H43,1),IF(AND(G49&lt;&gt;"",MONTH(G49+1)=MONTH(G49)),G49+1,IF(AND(N48&lt;&gt;"",MONTH(N48+1)=MONTH(N48)),N48+1,""))),"")</f>
        <v/>
      </c>
      <c r="I55" s="29"/>
      <c r="J55" s="29"/>
      <c r="K55" s="29"/>
      <c r="L55" s="29"/>
      <c r="M55" s="29"/>
      <c r="N55" s="29"/>
      <c r="O55" s="29"/>
      <c r="P55" s="20"/>
      <c r="Q55" s="52">
        <f>IFERROR(IF(AND(P49="",Q45=Q44,ISNUMBER(W48)=FALSE,ISNUMBER(Q48)=FALSE,Q48&lt;&gt;""),DATE(JANVIER!$A$1,Q43,1),IF(AND(P49&lt;&gt;"",MONTH(P49+1)=MONTH(P49)),P49+1,IF(AND(W48&lt;&gt;"",MONTH(W48+1)=MONTH(W48)),W48+1,""))),"")</f>
        <v>44130</v>
      </c>
      <c r="R55" s="35">
        <f>IFERROR(IF(AND(Q49="",R45=R44,ISNUMBER(X48)=FALSE,ISNUMBER(R48)=FALSE,R48&lt;&gt;""),DATE(JANVIER!$A$1,R43,1),IF(AND(Q49&lt;&gt;"",MONTH(Q49+1)=MONTH(Q49)),Q49+1,IF(AND(X48&lt;&gt;"",MONTH(X48+1)=MONTH(X48)),X48+1,""))),"")</f>
        <v>44131</v>
      </c>
      <c r="S55" s="35">
        <f>IFERROR(IF(AND(R49="",S45=S44,ISNUMBER(Y48)=FALSE,ISNUMBER(S48)=FALSE,S48&lt;&gt;""),DATE(JANVIER!$A$1,S43,1),IF(AND(R49&lt;&gt;"",MONTH(R49+1)=MONTH(R49)),R49+1,IF(AND(Y48&lt;&gt;"",MONTH(Y48+1)=MONTH(Y48)),Y48+1,""))),"")</f>
        <v>44132</v>
      </c>
      <c r="T55" s="35">
        <f>IFERROR(IF(AND(S49="",T45=T44,ISNUMBER(Z48)=FALSE,ISNUMBER(T48)=FALSE,T48&lt;&gt;""),DATE(JANVIER!$A$1,T43,1),IF(AND(S49&lt;&gt;"",MONTH(S49+1)=MONTH(S49)),S49+1,IF(AND(Z48&lt;&gt;"",MONTH(Z48+1)=MONTH(Z48)),Z48+1,""))),"")</f>
        <v>44133</v>
      </c>
      <c r="U55" s="35">
        <f>IFERROR(IF(AND(T49="",U45=U44,ISNUMBER(AA48)=FALSE,ISNUMBER(U48)=FALSE,U48&lt;&gt;""),DATE(JANVIER!$A$1,U43,1),IF(AND(T49&lt;&gt;"",MONTH(T49+1)=MONTH(T49)),T49+1,IF(AND(AA48&lt;&gt;"",MONTH(AA48+1)=MONTH(AA48)),AA48+1,""))),"")</f>
        <v>44134</v>
      </c>
      <c r="V55" s="57">
        <f>IFERROR(IF(AND(U49="",V45=V44,ISNUMBER(AB48)=FALSE,ISNUMBER(V48)=FALSE,V48&lt;&gt;""),DATE(JANVIER!$A$1,V43,1),IF(AND(U49&lt;&gt;"",MONTH(U49+1)=MONTH(U49)),U49+1,IF(AND(AB48&lt;&gt;"",MONTH(AB48+1)=MONTH(AB48)),AB48+1,""))),"")</f>
        <v>44135</v>
      </c>
      <c r="W55" s="58" t="str">
        <f>IFERROR(IF(AND(V49="",W45=W44,ISNUMBER(AC48)=FALSE,ISNUMBER(W48)=FALSE,W48&lt;&gt;""),DATE(JANVIER!$A$1,W43,1),IF(AND(V49&lt;&gt;"",MONTH(V49+1)=MONTH(V49)),V49+1,IF(AND(AC48&lt;&gt;"",MONTH(AC48+1)=MONTH(AC48)),AC48+1,""))),"")</f>
        <v/>
      </c>
      <c r="X55" s="29"/>
      <c r="Y55" s="29"/>
      <c r="Z55" s="29"/>
      <c r="AA55" s="29"/>
      <c r="AB55" s="29"/>
      <c r="AC55" s="29"/>
      <c r="AD55" s="29"/>
      <c r="AE55" s="20"/>
      <c r="AF55" s="52">
        <f>IFERROR(IF(AND(AE49="",AF45=AF44,ISNUMBER(AL48)=FALSE,ISNUMBER(AF48)=FALSE,AF48&lt;&gt;""),DATE(JANVIER!$A$1,AF43,1),IF(AND(AE49&lt;&gt;"",MONTH(AE49+1)=MONTH(AE49)),AE49+1,IF(AND(AL48&lt;&gt;"",MONTH(AL48+1)=MONTH(AL48)),AL48+1,""))),"")</f>
        <v>44158</v>
      </c>
      <c r="AG55" s="35">
        <f>IFERROR(IF(AND(AF49="",AG45=AG44,ISNUMBER(AM48)=FALSE,ISNUMBER(AG48)=FALSE,AG48&lt;&gt;""),DATE(JANVIER!$A$1,AG43,1),IF(AND(AF49&lt;&gt;"",MONTH(AF49+1)=MONTH(AF49)),AF49+1,IF(AND(AM48&lt;&gt;"",MONTH(AM48+1)=MONTH(AM48)),AM48+1,""))),"")</f>
        <v>44159</v>
      </c>
      <c r="AH55" s="35">
        <f>IFERROR(IF(AND(AG49="",AH45=AH44,ISNUMBER(AN48)=FALSE,ISNUMBER(AH48)=FALSE,AH48&lt;&gt;""),DATE(JANVIER!$A$1,AH43,1),IF(AND(AG49&lt;&gt;"",MONTH(AG49+1)=MONTH(AG49)),AG49+1,IF(AND(AN48&lt;&gt;"",MONTH(AN48+1)=MONTH(AN48)),AN48+1,""))),"")</f>
        <v>44160</v>
      </c>
      <c r="AI55" s="35">
        <f>IFERROR(IF(AND(AH49="",AI45=AI44,ISNUMBER(AO48)=FALSE,ISNUMBER(AI48)=FALSE,AI48&lt;&gt;""),DATE(JANVIER!$A$1,AI43,1),IF(AND(AH49&lt;&gt;"",MONTH(AH49+1)=MONTH(AH49)),AH49+1,IF(AND(AO48&lt;&gt;"",MONTH(AO48+1)=MONTH(AO48)),AO48+1,""))),"")</f>
        <v>44161</v>
      </c>
      <c r="AJ55" s="35">
        <f>IFERROR(IF(AND(AI49="",AJ45=AJ44,ISNUMBER(AP48)=FALSE,ISNUMBER(AJ48)=FALSE,AJ48&lt;&gt;""),DATE(JANVIER!$A$1,AJ43,1),IF(AND(AI49&lt;&gt;"",MONTH(AI49+1)=MONTH(AI49)),AI49+1,IF(AND(AP48&lt;&gt;"",MONTH(AP48+1)=MONTH(AP48)),AP48+1,""))),"")</f>
        <v>44162</v>
      </c>
      <c r="AK55" s="57">
        <f>IFERROR(IF(AND(AJ49="",AK45=AK44,ISNUMBER(AQ48)=FALSE,ISNUMBER(AK48)=FALSE,AK48&lt;&gt;""),DATE(JANVIER!$A$1,AK43,1),IF(AND(AJ49&lt;&gt;"",MONTH(AJ49+1)=MONTH(AJ49)),AJ49+1,IF(AND(AQ48&lt;&gt;"",MONTH(AQ48+1)=MONTH(AQ48)),AQ48+1,""))),"")</f>
        <v>44163</v>
      </c>
      <c r="AL55" s="58">
        <f>IFERROR(IF(AND(AK49="",AL45=AL44,ISNUMBER(AR48)=FALSE,ISNUMBER(AL48)=FALSE,AL48&lt;&gt;""),DATE(JANVIER!$A$1,AL43,1),IF(AND(AK49&lt;&gt;"",MONTH(AK49+1)=MONTH(AK49)),AK49+1,IF(AND(AR48&lt;&gt;"",MONTH(AR48+1)=MONTH(AR48)),AR48+1,""))),"")</f>
        <v>44164</v>
      </c>
      <c r="AM55" s="29"/>
      <c r="AN55" s="29"/>
      <c r="AO55" s="29"/>
      <c r="AP55" s="29"/>
      <c r="AQ55" s="29"/>
      <c r="AR55" s="29"/>
      <c r="AS55" s="29"/>
      <c r="AT55" s="20"/>
      <c r="AU55" s="52">
        <f>IFERROR(IF(AND(AT49="",AU45=AU44,ISNUMBER(BA48)=FALSE,ISNUMBER(AU48)=FALSE,AU48&lt;&gt;""),DATE(JANVIER!$A$1,AU43,1),IF(AND(AT49&lt;&gt;"",MONTH(AT49+1)=MONTH(AT49)),AT49+1,IF(AND(BA48&lt;&gt;"",MONTH(BA48+1)=MONTH(BA48)),BA48+1,""))),"")</f>
        <v>44193</v>
      </c>
      <c r="AV55" s="35">
        <f>IFERROR(IF(AND(AU49="",AV45=AV44,ISNUMBER(BB48)=FALSE,ISNUMBER(AV48)=FALSE,AV48&lt;&gt;""),DATE(JANVIER!$A$1,AV43,1),IF(AND(AU49&lt;&gt;"",MONTH(AU49+1)=MONTH(AU49)),AU49+1,IF(AND(BB48&lt;&gt;"",MONTH(BB48+1)=MONTH(BB48)),BB48+1,""))),"")</f>
        <v>44194</v>
      </c>
      <c r="AW55" s="35">
        <f>IFERROR(IF(AND(AV49="",AW45=AW44,ISNUMBER(BC48)=FALSE,ISNUMBER(AW48)=FALSE,AW48&lt;&gt;""),DATE(JANVIER!$A$1,AW43,1),IF(AND(AV49&lt;&gt;"",MONTH(AV49+1)=MONTH(AV49)),AV49+1,IF(AND(BC48&lt;&gt;"",MONTH(BC48+1)=MONTH(BC48)),BC48+1,""))),"")</f>
        <v>44195</v>
      </c>
      <c r="AX55" s="35">
        <f>IFERROR(IF(AND(AW49="",AX45=AX44,ISNUMBER(BD48)=FALSE,ISNUMBER(AX48)=FALSE,AX48&lt;&gt;""),DATE(JANVIER!$A$1,AX43,1),IF(AND(AW49&lt;&gt;"",MONTH(AW49+1)=MONTH(AW49)),AW49+1,IF(AND(BD48&lt;&gt;"",MONTH(BD48+1)=MONTH(BD48)),BD48+1,""))),"")</f>
        <v>44196</v>
      </c>
      <c r="AY55" s="35" t="str">
        <f>IFERROR(IF(AND(AX49="",AY45=AY44,ISNUMBER(BE48)=FALSE,ISNUMBER(AY48)=FALSE,AY48&lt;&gt;""),DATE(JANVIER!$A$1,AY43,1),IF(AND(AX49&lt;&gt;"",MONTH(AX49+1)=MONTH(AX49)),AX49+1,IF(AND(BE48&lt;&gt;"",MONTH(BE48+1)=MONTH(BE48)),BE48+1,""))),"")</f>
        <v/>
      </c>
      <c r="AZ55" s="57" t="str">
        <f>IFERROR(IF(AND(AY49="",AZ45=AZ44,ISNUMBER(BF48)=FALSE,ISNUMBER(AZ48)=FALSE,AZ48&lt;&gt;""),DATE(JANVIER!$A$1,AZ43,1),IF(AND(AY49&lt;&gt;"",MONTH(AY49+1)=MONTH(AY49)),AY49+1,IF(AND(BF48&lt;&gt;"",MONTH(BF48+1)=MONTH(BF48)),BF48+1,""))),"")</f>
        <v/>
      </c>
      <c r="BA55" s="58" t="str">
        <f>IFERROR(IF(AND(AZ49="",BA45=BA44,ISNUMBER(BG48)=FALSE,ISNUMBER(BA48)=FALSE,BA48&lt;&gt;""),DATE(JANVIER!$A$1,BA43,1),IF(AND(AZ49&lt;&gt;"",MONTH(AZ49+1)=MONTH(AZ49)),AZ49+1,IF(AND(BG48&lt;&gt;"",MONTH(BG48+1)=MONTH(BG48)),BG48+1,""))),"")</f>
        <v/>
      </c>
    </row>
    <row r="56" spans="2:53" ht="15.95" customHeight="1" thickBot="1" x14ac:dyDescent="0.3">
      <c r="B56" s="53" t="str">
        <f>IFERROR(IF(AND(A50="",B46=B45,ISNUMBER(H49)=FALSE,ISNUMBER(B49)=FALSE,B49&lt;&gt;""),DATE(JANVIER!$A$1,B44,1),IF(AND(A50&lt;&gt;"",MONTH(A50+1)=MONTH(A50)),A50+1,IF(AND(H49&lt;&gt;"",MONTH(H49+1)=MONTH(H49)),H49+1,""))),"")</f>
        <v/>
      </c>
      <c r="C56" s="54" t="str">
        <f>IFERROR(IF(AND(B50="",C46=C45,ISNUMBER(I49)=FALSE,ISNUMBER(C49)=FALSE,C49&lt;&gt;""),DATE(JANVIER!$A$1,C44,1),IF(AND(B50&lt;&gt;"",MONTH(B50+1)=MONTH(B50)),B50+1,IF(AND(I49&lt;&gt;"",MONTH(I49+1)=MONTH(I49)),I49+1,""))),"")</f>
        <v/>
      </c>
      <c r="D56" s="54" t="str">
        <f>IFERROR(IF(AND(C50="",D46=D45,ISNUMBER(J49)=FALSE,ISNUMBER(D49)=FALSE,D49&lt;&gt;""),DATE(JANVIER!$A$1,D44,1),IF(AND(C50&lt;&gt;"",MONTH(C50+1)=MONTH(C50)),C50+1,IF(AND(J49&lt;&gt;"",MONTH(J49+1)=MONTH(J49)),J49+1,""))),"")</f>
        <v/>
      </c>
      <c r="E56" s="54" t="str">
        <f>IFERROR(IF(AND(D50="",E46=E45,ISNUMBER(K49)=FALSE,ISNUMBER(E49)=FALSE,E49&lt;&gt;""),DATE(JANVIER!$A$1,E44,1),IF(AND(D50&lt;&gt;"",MONTH(D50+1)=MONTH(D50)),D50+1,IF(AND(K49&lt;&gt;"",MONTH(K49+1)=MONTH(K49)),K49+1,""))),"")</f>
        <v/>
      </c>
      <c r="F56" s="54" t="str">
        <f>IFERROR(IF(AND(E50="",F46=F45,ISNUMBER(L49)=FALSE,ISNUMBER(F49)=FALSE,F49&lt;&gt;""),DATE(JANVIER!$A$1,F44,1),IF(AND(E50&lt;&gt;"",MONTH(E50+1)=MONTH(E50)),E50+1,IF(AND(L49&lt;&gt;"",MONTH(L49+1)=MONTH(L49)),L49+1,""))),"")</f>
        <v/>
      </c>
      <c r="G56" s="59" t="str">
        <f>IFERROR(IF(AND(F50="",G46=G45,ISNUMBER(M49)=FALSE,ISNUMBER(G49)=FALSE,G49&lt;&gt;""),DATE(JANVIER!$A$1,G44,1),IF(AND(F50&lt;&gt;"",MONTH(F50+1)=MONTH(F50)),F50+1,IF(AND(M49&lt;&gt;"",MONTH(M49+1)=MONTH(M49)),M49+1,""))),"")</f>
        <v/>
      </c>
      <c r="H56" s="60" t="str">
        <f>IFERROR(IF(AND(G50="",H46=H45,ISNUMBER(N49)=FALSE,ISNUMBER(H49)=FALSE,H49&lt;&gt;""),DATE(JANVIER!$A$1,H44,1),IF(AND(G50&lt;&gt;"",MONTH(G50+1)=MONTH(G50)),G50+1,IF(AND(N49&lt;&gt;"",MONTH(N49+1)=MONTH(N49)),N49+1,""))),"")</f>
        <v/>
      </c>
      <c r="I56" s="29"/>
      <c r="J56" s="29"/>
      <c r="K56" s="29"/>
      <c r="L56" s="29"/>
      <c r="M56" s="29"/>
      <c r="N56" s="29"/>
      <c r="O56" s="29"/>
      <c r="P56" s="20"/>
      <c r="Q56" s="53" t="str">
        <f>IFERROR(IF(AND(P50="",Q46=Q45,ISNUMBER(W49)=FALSE,ISNUMBER(Q49)=FALSE,Q49&lt;&gt;""),DATE(JANVIER!$A$1,Q44,1),IF(AND(P50&lt;&gt;"",MONTH(P50+1)=MONTH(P50)),P50+1,IF(AND(W49&lt;&gt;"",MONTH(W49+1)=MONTH(W49)),W49+1,""))),"")</f>
        <v/>
      </c>
      <c r="R56" s="54" t="str">
        <f>IFERROR(IF(AND(Q50="",R46=R45,ISNUMBER(X49)=FALSE,ISNUMBER(R49)=FALSE,R49&lt;&gt;""),DATE(JANVIER!$A$1,R44,1),IF(AND(Q50&lt;&gt;"",MONTH(Q50+1)=MONTH(Q50)),Q50+1,IF(AND(X49&lt;&gt;"",MONTH(X49+1)=MONTH(X49)),X49+1,""))),"")</f>
        <v/>
      </c>
      <c r="S56" s="54" t="str">
        <f>IFERROR(IF(AND(R50="",S46=S45,ISNUMBER(Y49)=FALSE,ISNUMBER(S49)=FALSE,S49&lt;&gt;""),DATE(JANVIER!$A$1,S44,1),IF(AND(R50&lt;&gt;"",MONTH(R50+1)=MONTH(R50)),R50+1,IF(AND(Y49&lt;&gt;"",MONTH(Y49+1)=MONTH(Y49)),Y49+1,""))),"")</f>
        <v/>
      </c>
      <c r="T56" s="54" t="str">
        <f>IFERROR(IF(AND(S50="",T46=T45,ISNUMBER(Z49)=FALSE,ISNUMBER(T49)=FALSE,T49&lt;&gt;""),DATE(JANVIER!$A$1,T44,1),IF(AND(S50&lt;&gt;"",MONTH(S50+1)=MONTH(S50)),S50+1,IF(AND(Z49&lt;&gt;"",MONTH(Z49+1)=MONTH(Z49)),Z49+1,""))),"")</f>
        <v/>
      </c>
      <c r="U56" s="54" t="str">
        <f>IFERROR(IF(AND(T50="",U46=U45,ISNUMBER(AA49)=FALSE,ISNUMBER(U49)=FALSE,U49&lt;&gt;""),DATE(JANVIER!$A$1,U44,1),IF(AND(T50&lt;&gt;"",MONTH(T50+1)=MONTH(T50)),T50+1,IF(AND(AA49&lt;&gt;"",MONTH(AA49+1)=MONTH(AA49)),AA49+1,""))),"")</f>
        <v/>
      </c>
      <c r="V56" s="59" t="str">
        <f>IFERROR(IF(AND(U50="",V46=V45,ISNUMBER(AB49)=FALSE,ISNUMBER(V49)=FALSE,V49&lt;&gt;""),DATE(JANVIER!$A$1,V44,1),IF(AND(U50&lt;&gt;"",MONTH(U50+1)=MONTH(U50)),U50+1,IF(AND(AB49&lt;&gt;"",MONTH(AB49+1)=MONTH(AB49)),AB49+1,""))),"")</f>
        <v/>
      </c>
      <c r="W56" s="60" t="str">
        <f>IFERROR(IF(AND(V50="",W46=W45,ISNUMBER(AC49)=FALSE,ISNUMBER(W49)=FALSE,W49&lt;&gt;""),DATE(JANVIER!$A$1,W44,1),IF(AND(V50&lt;&gt;"",MONTH(V50+1)=MONTH(V50)),V50+1,IF(AND(AC49&lt;&gt;"",MONTH(AC49+1)=MONTH(AC49)),AC49+1,""))),"")</f>
        <v/>
      </c>
      <c r="X56" s="29"/>
      <c r="Y56" s="29"/>
      <c r="Z56" s="29"/>
      <c r="AA56" s="29"/>
      <c r="AB56" s="29"/>
      <c r="AC56" s="29"/>
      <c r="AD56" s="29"/>
      <c r="AE56" s="20"/>
      <c r="AF56" s="53">
        <f>IFERROR(IF(AND(AE50="",AF46=AF45,ISNUMBER(AL49)=FALSE,ISNUMBER(AF49)=FALSE,AF49&lt;&gt;""),DATE(JANVIER!$A$1,AF44,1),IF(AND(AE50&lt;&gt;"",MONTH(AE50+1)=MONTH(AE50)),AE50+1,IF(AND(AL49&lt;&gt;"",MONTH(AL49+1)=MONTH(AL49)),AL49+1,""))),"")</f>
        <v>44165</v>
      </c>
      <c r="AG56" s="54" t="str">
        <f>IFERROR(IF(AND(AF50="",AG46=AG45,ISNUMBER(AM49)=FALSE,ISNUMBER(AG49)=FALSE,AG49&lt;&gt;""),DATE(JANVIER!$A$1,AG44,1),IF(AND(AF50&lt;&gt;"",MONTH(AF50+1)=MONTH(AF50)),AF50+1,IF(AND(AM49&lt;&gt;"",MONTH(AM49+1)=MONTH(AM49)),AM49+1,""))),"")</f>
        <v/>
      </c>
      <c r="AH56" s="54" t="str">
        <f>IFERROR(IF(AND(AG50="",AH46=AH45,ISNUMBER(AN49)=FALSE,ISNUMBER(AH49)=FALSE,AH49&lt;&gt;""),DATE(JANVIER!$A$1,AH44,1),IF(AND(AG50&lt;&gt;"",MONTH(AG50+1)=MONTH(AG50)),AG50+1,IF(AND(AN49&lt;&gt;"",MONTH(AN49+1)=MONTH(AN49)),AN49+1,""))),"")</f>
        <v/>
      </c>
      <c r="AI56" s="54" t="str">
        <f>IFERROR(IF(AND(AH50="",AI46=AI45,ISNUMBER(AO49)=FALSE,ISNUMBER(AI49)=FALSE,AI49&lt;&gt;""),DATE(JANVIER!$A$1,AI44,1),IF(AND(AH50&lt;&gt;"",MONTH(AH50+1)=MONTH(AH50)),AH50+1,IF(AND(AO49&lt;&gt;"",MONTH(AO49+1)=MONTH(AO49)),AO49+1,""))),"")</f>
        <v/>
      </c>
      <c r="AJ56" s="54" t="str">
        <f>IFERROR(IF(AND(AI50="",AJ46=AJ45,ISNUMBER(AP49)=FALSE,ISNUMBER(AJ49)=FALSE,AJ49&lt;&gt;""),DATE(JANVIER!$A$1,AJ44,1),IF(AND(AI50&lt;&gt;"",MONTH(AI50+1)=MONTH(AI50)),AI50+1,IF(AND(AP49&lt;&gt;"",MONTH(AP49+1)=MONTH(AP49)),AP49+1,""))),"")</f>
        <v/>
      </c>
      <c r="AK56" s="59" t="str">
        <f>IFERROR(IF(AND(AJ50="",AK46=AK45,ISNUMBER(AQ49)=FALSE,ISNUMBER(AK49)=FALSE,AK49&lt;&gt;""),DATE(JANVIER!$A$1,AK44,1),IF(AND(AJ50&lt;&gt;"",MONTH(AJ50+1)=MONTH(AJ50)),AJ50+1,IF(AND(AQ49&lt;&gt;"",MONTH(AQ49+1)=MONTH(AQ49)),AQ49+1,""))),"")</f>
        <v/>
      </c>
      <c r="AL56" s="60" t="str">
        <f>IFERROR(IF(AND(AK50="",AL46=AL45,ISNUMBER(AR49)=FALSE,ISNUMBER(AL49)=FALSE,AL49&lt;&gt;""),DATE(JANVIER!$A$1,AL44,1),IF(AND(AK50&lt;&gt;"",MONTH(AK50+1)=MONTH(AK50)),AK50+1,IF(AND(AR49&lt;&gt;"",MONTH(AR49+1)=MONTH(AR49)),AR49+1,""))),"")</f>
        <v/>
      </c>
      <c r="AM56" s="29"/>
      <c r="AN56" s="29"/>
      <c r="AO56" s="29"/>
      <c r="AP56" s="29"/>
      <c r="AQ56" s="29"/>
      <c r="AR56" s="29"/>
      <c r="AS56" s="29"/>
      <c r="AT56" s="20"/>
      <c r="AU56" s="53" t="str">
        <f>IFERROR(IF(AND(AT50="",AU46=AU45,ISNUMBER(BA49)=FALSE,ISNUMBER(AU49)=FALSE,AU49&lt;&gt;""),DATE(JANVIER!$A$1,AU44,1),IF(AND(AT50&lt;&gt;"",MONTH(AT50+1)=MONTH(AT50)),AT50+1,IF(AND(BA49&lt;&gt;"",MONTH(BA49+1)=MONTH(BA49)),BA49+1,""))),"")</f>
        <v/>
      </c>
      <c r="AV56" s="54" t="str">
        <f>IFERROR(IF(AND(AU50="",AV46=AV45,ISNUMBER(BB49)=FALSE,ISNUMBER(AV49)=FALSE,AV49&lt;&gt;""),DATE(JANVIER!$A$1,AV44,1),IF(AND(AU50&lt;&gt;"",MONTH(AU50+1)=MONTH(AU50)),AU50+1,IF(AND(BB49&lt;&gt;"",MONTH(BB49+1)=MONTH(BB49)),BB49+1,""))),"")</f>
        <v/>
      </c>
      <c r="AW56" s="54" t="str">
        <f>IFERROR(IF(AND(AV50="",AW46=AW45,ISNUMBER(BC49)=FALSE,ISNUMBER(AW49)=FALSE,AW49&lt;&gt;""),DATE(JANVIER!$A$1,AW44,1),IF(AND(AV50&lt;&gt;"",MONTH(AV50+1)=MONTH(AV50)),AV50+1,IF(AND(BC49&lt;&gt;"",MONTH(BC49+1)=MONTH(BC49)),BC49+1,""))),"")</f>
        <v/>
      </c>
      <c r="AX56" s="54" t="str">
        <f>IFERROR(IF(AND(AW50="",AX46=AX45,ISNUMBER(BD49)=FALSE,ISNUMBER(AX49)=FALSE,AX49&lt;&gt;""),DATE(JANVIER!$A$1,AX44,1),IF(AND(AW50&lt;&gt;"",MONTH(AW50+1)=MONTH(AW50)),AW50+1,IF(AND(BD49&lt;&gt;"",MONTH(BD49+1)=MONTH(BD49)),BD49+1,""))),"")</f>
        <v/>
      </c>
      <c r="AY56" s="54" t="str">
        <f>IFERROR(IF(AND(AX50="",AY46=AY45,ISNUMBER(BE49)=FALSE,ISNUMBER(AY49)=FALSE,AY49&lt;&gt;""),DATE(JANVIER!$A$1,AY44,1),IF(AND(AX50&lt;&gt;"",MONTH(AX50+1)=MONTH(AX50)),AX50+1,IF(AND(BE49&lt;&gt;"",MONTH(BE49+1)=MONTH(BE49)),BE49+1,""))),"")</f>
        <v/>
      </c>
      <c r="AZ56" s="59" t="str">
        <f>IFERROR(IF(AND(AY50="",AZ46=AZ45,ISNUMBER(BF49)=FALSE,ISNUMBER(AZ49)=FALSE,AZ49&lt;&gt;""),DATE(JANVIER!$A$1,AZ44,1),IF(AND(AY50&lt;&gt;"",MONTH(AY50+1)=MONTH(AY50)),AY50+1,IF(AND(BF49&lt;&gt;"",MONTH(BF49+1)=MONTH(BF49)),BF49+1,""))),"")</f>
        <v/>
      </c>
      <c r="BA56" s="60" t="str">
        <f>IFERROR(IF(AND(AZ50="",BA46=BA45,ISNUMBER(BG49)=FALSE,ISNUMBER(BA49)=FALSE,BA49&lt;&gt;""),DATE(JANVIER!$A$1,BA44,1),IF(AND(AZ50&lt;&gt;"",MONTH(AZ50+1)=MONTH(AZ50)),AZ50+1,IF(AND(BG49&lt;&gt;"",MONTH(BG49+1)=MONTH(BG49)),BG49+1,""))),"")</f>
        <v/>
      </c>
    </row>
    <row r="57" spans="2:53" ht="15.75" thickTop="1" x14ac:dyDescent="0.25"/>
  </sheetData>
  <mergeCells count="12">
    <mergeCell ref="AU43:BA43"/>
    <mergeCell ref="AU24:BA24"/>
    <mergeCell ref="AF24:AL24"/>
    <mergeCell ref="B5:H5"/>
    <mergeCell ref="Q5:W5"/>
    <mergeCell ref="AF5:AL5"/>
    <mergeCell ref="AU5:BA5"/>
    <mergeCell ref="B24:H24"/>
    <mergeCell ref="B43:H43"/>
    <mergeCell ref="Q24:W24"/>
    <mergeCell ref="Q43:W43"/>
    <mergeCell ref="AF43:AL43"/>
  </mergeCells>
  <conditionalFormatting sqref="B7:F12">
    <cfRule type="expression" dxfId="96" priority="95">
      <formula>B7=""</formula>
    </cfRule>
  </conditionalFormatting>
  <conditionalFormatting sqref="Q7:U12">
    <cfRule type="expression" dxfId="94" priority="56">
      <formula>Q7=""</formula>
    </cfRule>
  </conditionalFormatting>
  <conditionalFormatting sqref="AF7:AJ12">
    <cfRule type="expression" dxfId="92" priority="54">
      <formula>AF7=""</formula>
    </cfRule>
  </conditionalFormatting>
  <conditionalFormatting sqref="AU7:AY12">
    <cfRule type="expression" dxfId="90" priority="52">
      <formula>AU7=""</formula>
    </cfRule>
  </conditionalFormatting>
  <conditionalFormatting sqref="B26:F31">
    <cfRule type="expression" dxfId="88" priority="50">
      <formula>B26=""</formula>
    </cfRule>
  </conditionalFormatting>
  <conditionalFormatting sqref="Q26:U31">
    <cfRule type="expression" dxfId="86" priority="48">
      <formula>Q26=""</formula>
    </cfRule>
  </conditionalFormatting>
  <conditionalFormatting sqref="AF26:AJ31">
    <cfRule type="expression" dxfId="84" priority="46">
      <formula>AF26=""</formula>
    </cfRule>
  </conditionalFormatting>
  <conditionalFormatting sqref="AU26:AY31">
    <cfRule type="expression" dxfId="82" priority="44">
      <formula>AU26=""</formula>
    </cfRule>
  </conditionalFormatting>
  <conditionalFormatting sqref="B45:F50">
    <cfRule type="expression" dxfId="80" priority="42">
      <formula>B45=""</formula>
    </cfRule>
  </conditionalFormatting>
  <conditionalFormatting sqref="Q45:U50">
    <cfRule type="expression" dxfId="78" priority="40">
      <formula>Q45=""</formula>
    </cfRule>
  </conditionalFormatting>
  <conditionalFormatting sqref="AF45:AJ50">
    <cfRule type="expression" dxfId="76" priority="38">
      <formula>AF45=""</formula>
    </cfRule>
  </conditionalFormatting>
  <conditionalFormatting sqref="AU45:AY50">
    <cfRule type="expression" dxfId="74" priority="36">
      <formula>AU45=""</formula>
    </cfRule>
  </conditionalFormatting>
  <conditionalFormatting sqref="B13:H18">
    <cfRule type="expression" dxfId="72" priority="33">
      <formula>B13=""</formula>
    </cfRule>
  </conditionalFormatting>
  <conditionalFormatting sqref="Q13:W18">
    <cfRule type="expression" dxfId="70" priority="31">
      <formula>Q13=""</formula>
    </cfRule>
  </conditionalFormatting>
  <conditionalFormatting sqref="AF13:AL18">
    <cfRule type="expression" dxfId="68" priority="29">
      <formula>AF13=""</formula>
    </cfRule>
  </conditionalFormatting>
  <conditionalFormatting sqref="AU13:BA18">
    <cfRule type="expression" dxfId="66" priority="27">
      <formula>AU13=""</formula>
    </cfRule>
  </conditionalFormatting>
  <conditionalFormatting sqref="B32:H37">
    <cfRule type="expression" dxfId="64" priority="25">
      <formula>B32=""</formula>
    </cfRule>
  </conditionalFormatting>
  <conditionalFormatting sqref="Q32:W37">
    <cfRule type="expression" dxfId="62" priority="23">
      <formula>Q32=""</formula>
    </cfRule>
  </conditionalFormatting>
  <conditionalFormatting sqref="AF32:AL37">
    <cfRule type="expression" dxfId="60" priority="21">
      <formula>AF32=""</formula>
    </cfRule>
  </conditionalFormatting>
  <conditionalFormatting sqref="AU32:BA37">
    <cfRule type="expression" dxfId="58" priority="19">
      <formula>AU32=""</formula>
    </cfRule>
  </conditionalFormatting>
  <conditionalFormatting sqref="B51:H56">
    <cfRule type="expression" dxfId="56" priority="17">
      <formula>B51=""</formula>
    </cfRule>
  </conditionalFormatting>
  <conditionalFormatting sqref="Q51:W56">
    <cfRule type="expression" dxfId="54" priority="15">
      <formula>Q51=""</formula>
    </cfRule>
  </conditionalFormatting>
  <conditionalFormatting sqref="AF51:AL56">
    <cfRule type="expression" dxfId="52" priority="13">
      <formula>AF51=""</formula>
    </cfRule>
  </conditionalFormatting>
  <conditionalFormatting sqref="AU51:BA56">
    <cfRule type="expression" dxfId="50" priority="11">
      <formula>AU51=""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4DECEA91-0880-4C88-ADC8-CAEDA21B3A53}">
            <xm:f>NOT(ISNA(VLOOKUP(B7,BD!$B$3:$B$14,1,0)))</xm:f>
            <x14:dxf>
              <fill>
                <patternFill patternType="lightGray">
                  <fgColor theme="3" tint="0.39994506668294322"/>
                </patternFill>
              </fill>
            </x14:dxf>
          </x14:cfRule>
          <xm:sqref>B7:H12</xm:sqref>
        </x14:conditionalFormatting>
        <x14:conditionalFormatting xmlns:xm="http://schemas.microsoft.com/office/excel/2006/main">
          <x14:cfRule type="expression" priority="55" id="{261C3513-1AF5-405E-BC1F-B2FB8586AC7E}">
            <xm:f>NOT(ISNA(VLOOKUP(Q7,BD!$B$3:$B$14,1,0)))</xm:f>
            <x14:dxf>
              <fill>
                <patternFill patternType="lightGray">
                  <fgColor theme="3" tint="0.39994506668294322"/>
                </patternFill>
              </fill>
            </x14:dxf>
          </x14:cfRule>
          <xm:sqref>Q7:W12</xm:sqref>
        </x14:conditionalFormatting>
        <x14:conditionalFormatting xmlns:xm="http://schemas.microsoft.com/office/excel/2006/main">
          <x14:cfRule type="expression" priority="53" id="{F7FCE658-426E-4C86-8A6D-7EEDC25B5517}">
            <xm:f>NOT(ISNA(VLOOKUP(AF7,BD!$B$3:$B$14,1,0)))</xm:f>
            <x14:dxf>
              <fill>
                <patternFill patternType="lightGray">
                  <fgColor theme="3" tint="0.39994506668294322"/>
                </patternFill>
              </fill>
            </x14:dxf>
          </x14:cfRule>
          <xm:sqref>AF7:AL12</xm:sqref>
        </x14:conditionalFormatting>
        <x14:conditionalFormatting xmlns:xm="http://schemas.microsoft.com/office/excel/2006/main">
          <x14:cfRule type="expression" priority="51" id="{A5131364-2735-4E44-9140-3DBC60B92131}">
            <xm:f>NOT(ISNA(VLOOKUP(AU7,BD!$B$3:$B$14,1,0)))</xm:f>
            <x14:dxf>
              <fill>
                <patternFill patternType="lightGray">
                  <fgColor theme="3" tint="0.39994506668294322"/>
                </patternFill>
              </fill>
            </x14:dxf>
          </x14:cfRule>
          <xm:sqref>AU7:BA12</xm:sqref>
        </x14:conditionalFormatting>
        <x14:conditionalFormatting xmlns:xm="http://schemas.microsoft.com/office/excel/2006/main">
          <x14:cfRule type="expression" priority="49" id="{0ADC8974-9DA5-4904-A2F3-BB7FAC004DE3}">
            <xm:f>NOT(ISNA(VLOOKUP(B26,BD!$B$3:$B$14,1,0)))</xm:f>
            <x14:dxf>
              <fill>
                <patternFill patternType="lightGray">
                  <fgColor theme="3" tint="0.39994506668294322"/>
                </patternFill>
              </fill>
            </x14:dxf>
          </x14:cfRule>
          <xm:sqref>B26:H31</xm:sqref>
        </x14:conditionalFormatting>
        <x14:conditionalFormatting xmlns:xm="http://schemas.microsoft.com/office/excel/2006/main">
          <x14:cfRule type="expression" priority="47" id="{BEDCC7A8-382E-4FF7-86CE-D4A2432E46FD}">
            <xm:f>NOT(ISNA(VLOOKUP(Q26,BD!$B$3:$B$14,1,0)))</xm:f>
            <x14:dxf>
              <fill>
                <patternFill patternType="lightGray">
                  <fgColor theme="3" tint="0.39994506668294322"/>
                </patternFill>
              </fill>
            </x14:dxf>
          </x14:cfRule>
          <xm:sqref>Q26:W31</xm:sqref>
        </x14:conditionalFormatting>
        <x14:conditionalFormatting xmlns:xm="http://schemas.microsoft.com/office/excel/2006/main">
          <x14:cfRule type="expression" priority="45" id="{E5A9EC6C-AC2A-42EE-82BB-1D9C9C1F767E}">
            <xm:f>NOT(ISNA(VLOOKUP(AF26,BD!$B$3:$B$14,1,0)))</xm:f>
            <x14:dxf>
              <fill>
                <patternFill patternType="lightGray">
                  <fgColor theme="3" tint="0.39994506668294322"/>
                </patternFill>
              </fill>
            </x14:dxf>
          </x14:cfRule>
          <xm:sqref>AF26:AL31</xm:sqref>
        </x14:conditionalFormatting>
        <x14:conditionalFormatting xmlns:xm="http://schemas.microsoft.com/office/excel/2006/main">
          <x14:cfRule type="expression" priority="43" id="{8A1FD298-4C8C-41FC-A639-A1B8F3324C87}">
            <xm:f>NOT(ISNA(VLOOKUP(AU26,BD!$B$3:$B$14,1,0)))</xm:f>
            <x14:dxf>
              <fill>
                <patternFill patternType="lightGray">
                  <fgColor theme="3" tint="0.39994506668294322"/>
                </patternFill>
              </fill>
            </x14:dxf>
          </x14:cfRule>
          <xm:sqref>AU26:BA31</xm:sqref>
        </x14:conditionalFormatting>
        <x14:conditionalFormatting xmlns:xm="http://schemas.microsoft.com/office/excel/2006/main">
          <x14:cfRule type="expression" priority="41" id="{50C2E568-E62B-4958-8C17-46251853A8F3}">
            <xm:f>NOT(ISNA(VLOOKUP(B45,BD!$B$3:$B$14,1,0)))</xm:f>
            <x14:dxf>
              <fill>
                <patternFill patternType="lightGray">
                  <fgColor theme="3" tint="0.39994506668294322"/>
                </patternFill>
              </fill>
            </x14:dxf>
          </x14:cfRule>
          <xm:sqref>B45:H50</xm:sqref>
        </x14:conditionalFormatting>
        <x14:conditionalFormatting xmlns:xm="http://schemas.microsoft.com/office/excel/2006/main">
          <x14:cfRule type="expression" priority="39" id="{0DA06D1B-88F6-450F-B3E9-BD0E1A73DB26}">
            <xm:f>NOT(ISNA(VLOOKUP(Q45,BD!$B$3:$B$14,1,0)))</xm:f>
            <x14:dxf>
              <fill>
                <patternFill patternType="lightGray">
                  <fgColor theme="3" tint="0.39994506668294322"/>
                </patternFill>
              </fill>
            </x14:dxf>
          </x14:cfRule>
          <xm:sqref>Q45:W50</xm:sqref>
        </x14:conditionalFormatting>
        <x14:conditionalFormatting xmlns:xm="http://schemas.microsoft.com/office/excel/2006/main">
          <x14:cfRule type="expression" priority="37" id="{9991E5CD-C4BD-4B83-AAEA-FE5F079E418B}">
            <xm:f>NOT(ISNA(VLOOKUP(AF45,BD!$B$3:$B$14,1,0)))</xm:f>
            <x14:dxf>
              <fill>
                <patternFill patternType="lightGray">
                  <fgColor theme="3" tint="0.39994506668294322"/>
                </patternFill>
              </fill>
            </x14:dxf>
          </x14:cfRule>
          <xm:sqref>AF45:AL50</xm:sqref>
        </x14:conditionalFormatting>
        <x14:conditionalFormatting xmlns:xm="http://schemas.microsoft.com/office/excel/2006/main">
          <x14:cfRule type="expression" priority="35" id="{4DEDE8DB-F8F1-45A0-8D9B-2FEEA4A3BF9A}">
            <xm:f>NOT(ISNA(VLOOKUP(AU45,BD!$B$3:$B$14,1,0)))</xm:f>
            <x14:dxf>
              <fill>
                <patternFill patternType="lightGray">
                  <fgColor theme="3" tint="0.39994506668294322"/>
                </patternFill>
              </fill>
            </x14:dxf>
          </x14:cfRule>
          <xm:sqref>AU45:BA50</xm:sqref>
        </x14:conditionalFormatting>
        <x14:conditionalFormatting xmlns:xm="http://schemas.microsoft.com/office/excel/2006/main">
          <x14:cfRule type="expression" priority="34" id="{DE5AB179-7B16-43D9-96F4-AACCA2E22DCA}">
            <xm:f>NOT(ISNA(VLOOKUP(B13,BD!$B$3:$B$14,1,0)))</xm:f>
            <x14:dxf>
              <fill>
                <patternFill patternType="lightGray">
                  <fgColor theme="0" tint="-0.34998626667073579"/>
                </patternFill>
              </fill>
            </x14:dxf>
          </x14:cfRule>
          <xm:sqref>B13:H18</xm:sqref>
        </x14:conditionalFormatting>
        <x14:conditionalFormatting xmlns:xm="http://schemas.microsoft.com/office/excel/2006/main">
          <x14:cfRule type="expression" priority="32" id="{E04D907A-9731-4925-9386-EB12086FAE8A}">
            <xm:f>NOT(ISNA(VLOOKUP(Q13,BD!$B$3:$B$14,1,0)))</xm:f>
            <x14:dxf>
              <fill>
                <patternFill patternType="lightGray">
                  <fgColor theme="0" tint="-0.34998626667073579"/>
                </patternFill>
              </fill>
            </x14:dxf>
          </x14:cfRule>
          <xm:sqref>Q13:W18</xm:sqref>
        </x14:conditionalFormatting>
        <x14:conditionalFormatting xmlns:xm="http://schemas.microsoft.com/office/excel/2006/main">
          <x14:cfRule type="expression" priority="30" id="{9BD6CD75-7978-44A9-B760-E9C875BDB934}">
            <xm:f>NOT(ISNA(VLOOKUP(AF13,BD!$B$3:$B$14,1,0)))</xm:f>
            <x14:dxf>
              <fill>
                <patternFill patternType="lightGray">
                  <fgColor theme="0" tint="-0.34998626667073579"/>
                </patternFill>
              </fill>
            </x14:dxf>
          </x14:cfRule>
          <xm:sqref>AF13:AL18</xm:sqref>
        </x14:conditionalFormatting>
        <x14:conditionalFormatting xmlns:xm="http://schemas.microsoft.com/office/excel/2006/main">
          <x14:cfRule type="expression" priority="28" id="{BAFAA987-D644-439C-A551-75BD701BE4A3}">
            <xm:f>NOT(ISNA(VLOOKUP(AU13,BD!$B$3:$B$14,1,0)))</xm:f>
            <x14:dxf>
              <fill>
                <patternFill patternType="lightGray">
                  <fgColor theme="0" tint="-0.34998626667073579"/>
                </patternFill>
              </fill>
            </x14:dxf>
          </x14:cfRule>
          <xm:sqref>AU13:BA18</xm:sqref>
        </x14:conditionalFormatting>
        <x14:conditionalFormatting xmlns:xm="http://schemas.microsoft.com/office/excel/2006/main">
          <x14:cfRule type="expression" priority="26" id="{150E081B-8DF4-44DC-968E-559B65EDEC20}">
            <xm:f>NOT(ISNA(VLOOKUP(B32,BD!$B$3:$B$14,1,0)))</xm:f>
            <x14:dxf>
              <fill>
                <patternFill patternType="lightGray">
                  <fgColor theme="0" tint="-0.34998626667073579"/>
                </patternFill>
              </fill>
            </x14:dxf>
          </x14:cfRule>
          <xm:sqref>B32:H37</xm:sqref>
        </x14:conditionalFormatting>
        <x14:conditionalFormatting xmlns:xm="http://schemas.microsoft.com/office/excel/2006/main">
          <x14:cfRule type="expression" priority="24" id="{EA9E83CF-66E0-43D0-846D-4F9CA416C466}">
            <xm:f>NOT(ISNA(VLOOKUP(Q32,BD!$B$3:$B$14,1,0)))</xm:f>
            <x14:dxf>
              <fill>
                <patternFill patternType="lightGray">
                  <fgColor theme="0" tint="-0.34998626667073579"/>
                </patternFill>
              </fill>
            </x14:dxf>
          </x14:cfRule>
          <xm:sqref>Q32:W37</xm:sqref>
        </x14:conditionalFormatting>
        <x14:conditionalFormatting xmlns:xm="http://schemas.microsoft.com/office/excel/2006/main">
          <x14:cfRule type="expression" priority="22" id="{F50C3FF5-553A-4823-BD54-2ED434AE6E59}">
            <xm:f>NOT(ISNA(VLOOKUP(AF32,BD!$B$3:$B$14,1,0)))</xm:f>
            <x14:dxf>
              <fill>
                <patternFill patternType="lightGray">
                  <fgColor theme="0" tint="-0.34998626667073579"/>
                </patternFill>
              </fill>
            </x14:dxf>
          </x14:cfRule>
          <xm:sqref>AF32:AL37</xm:sqref>
        </x14:conditionalFormatting>
        <x14:conditionalFormatting xmlns:xm="http://schemas.microsoft.com/office/excel/2006/main">
          <x14:cfRule type="expression" priority="20" id="{4986C3E2-EE36-4536-87E3-4082DF3B97C3}">
            <xm:f>NOT(ISNA(VLOOKUP(AU32,BD!$B$3:$B$14,1,0)))</xm:f>
            <x14:dxf>
              <fill>
                <patternFill patternType="lightGray">
                  <fgColor theme="0" tint="-0.34998626667073579"/>
                </patternFill>
              </fill>
            </x14:dxf>
          </x14:cfRule>
          <xm:sqref>AU32:BA37</xm:sqref>
        </x14:conditionalFormatting>
        <x14:conditionalFormatting xmlns:xm="http://schemas.microsoft.com/office/excel/2006/main">
          <x14:cfRule type="expression" priority="18" id="{5FC005E7-CEF8-427D-A9AA-A33500C25174}">
            <xm:f>NOT(ISNA(VLOOKUP(B51,BD!$B$3:$B$14,1,0)))</xm:f>
            <x14:dxf>
              <fill>
                <patternFill patternType="lightGray">
                  <fgColor theme="0" tint="-0.34998626667073579"/>
                </patternFill>
              </fill>
            </x14:dxf>
          </x14:cfRule>
          <xm:sqref>B51:H56</xm:sqref>
        </x14:conditionalFormatting>
        <x14:conditionalFormatting xmlns:xm="http://schemas.microsoft.com/office/excel/2006/main">
          <x14:cfRule type="expression" priority="16" id="{21D081A1-DAB1-4CEB-9B12-EFE8B3ABEFE3}">
            <xm:f>NOT(ISNA(VLOOKUP(Q51,BD!$B$3:$B$14,1,0)))</xm:f>
            <x14:dxf>
              <fill>
                <patternFill patternType="lightGray">
                  <fgColor theme="0" tint="-0.34998626667073579"/>
                </patternFill>
              </fill>
            </x14:dxf>
          </x14:cfRule>
          <xm:sqref>Q51:W56</xm:sqref>
        </x14:conditionalFormatting>
        <x14:conditionalFormatting xmlns:xm="http://schemas.microsoft.com/office/excel/2006/main">
          <x14:cfRule type="expression" priority="14" id="{FA765D4F-D47E-47C1-BAC9-5C2899CFA4B5}">
            <xm:f>NOT(ISNA(VLOOKUP(AF51,BD!$B$3:$B$14,1,0)))</xm:f>
            <x14:dxf>
              <fill>
                <patternFill patternType="lightGray">
                  <fgColor theme="0" tint="-0.34998626667073579"/>
                </patternFill>
              </fill>
            </x14:dxf>
          </x14:cfRule>
          <xm:sqref>AF51:AL56</xm:sqref>
        </x14:conditionalFormatting>
        <x14:conditionalFormatting xmlns:xm="http://schemas.microsoft.com/office/excel/2006/main">
          <x14:cfRule type="expression" priority="12" id="{338380B1-01D6-4D06-90C2-A0465420FB3D}">
            <xm:f>NOT(ISNA(VLOOKUP(AU51,BD!$B$3:$B$14,1,0)))</xm:f>
            <x14:dxf>
              <fill>
                <patternFill patternType="lightGray">
                  <fgColor theme="0" tint="-0.34998626667073579"/>
                </patternFill>
              </fill>
            </x14:dxf>
          </x14:cfRule>
          <xm:sqref>AU51:BA56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74"/>
  <sheetViews>
    <sheetView topLeftCell="A44" workbookViewId="0">
      <selection activeCell="A74" sqref="A74"/>
    </sheetView>
  </sheetViews>
  <sheetFormatPr baseColWidth="10" defaultRowHeight="15" x14ac:dyDescent="0.25"/>
  <cols>
    <col min="1" max="1" width="22.7109375" customWidth="1"/>
    <col min="2" max="2" width="15.5703125" customWidth="1"/>
  </cols>
  <sheetData>
    <row r="1" spans="1:16" ht="27" customHeight="1" x14ac:dyDescent="0.25">
      <c r="A1" s="11" t="s">
        <v>18</v>
      </c>
      <c r="B1" s="15">
        <f>+JANVIER!$A$1</f>
        <v>2020</v>
      </c>
    </row>
    <row r="2" spans="1:16" x14ac:dyDescent="0.25">
      <c r="E2" s="7" t="s">
        <v>19</v>
      </c>
      <c r="F2" s="7" t="s">
        <v>20</v>
      </c>
      <c r="G2" s="7" t="s">
        <v>21</v>
      </c>
      <c r="H2" s="7" t="s">
        <v>22</v>
      </c>
      <c r="I2" s="7" t="s">
        <v>23</v>
      </c>
      <c r="J2" s="7" t="s">
        <v>24</v>
      </c>
      <c r="K2" s="7" t="s">
        <v>25</v>
      </c>
      <c r="L2" s="7" t="s">
        <v>26</v>
      </c>
      <c r="M2" s="7" t="s">
        <v>27</v>
      </c>
      <c r="N2" s="7" t="s">
        <v>28</v>
      </c>
      <c r="O2" s="7" t="s">
        <v>29</v>
      </c>
      <c r="P2" s="7" t="s">
        <v>30</v>
      </c>
    </row>
    <row r="3" spans="1:16" ht="18" x14ac:dyDescent="0.25">
      <c r="A3" s="10" t="s">
        <v>15</v>
      </c>
      <c r="B3" s="13">
        <f>DATE($B$1,1,1)</f>
        <v>43831</v>
      </c>
      <c r="E3" s="16">
        <v>43831</v>
      </c>
      <c r="F3" s="16">
        <v>43881</v>
      </c>
      <c r="G3" s="16">
        <v>43891</v>
      </c>
      <c r="H3" s="16">
        <v>43945</v>
      </c>
      <c r="I3" s="16">
        <v>43952</v>
      </c>
      <c r="J3" s="8"/>
      <c r="K3" s="16">
        <v>44018</v>
      </c>
      <c r="L3" s="16">
        <v>44044</v>
      </c>
      <c r="M3" s="8"/>
      <c r="N3" s="16">
        <v>44121</v>
      </c>
      <c r="O3" s="16">
        <v>44136</v>
      </c>
      <c r="P3" s="16">
        <v>44184</v>
      </c>
    </row>
    <row r="4" spans="1:16" ht="15.75" x14ac:dyDescent="0.25">
      <c r="A4" s="10" t="s">
        <v>5</v>
      </c>
      <c r="B4" s="13">
        <f>ROUND(DATE($B$1,4,MOD(234-11*MOD($B$1,19),30))/7,)*7-6</f>
        <v>43933</v>
      </c>
      <c r="E4" s="16">
        <v>43832</v>
      </c>
      <c r="F4" s="16">
        <v>43882</v>
      </c>
      <c r="G4" s="16">
        <v>43892</v>
      </c>
      <c r="H4" s="16">
        <v>43946</v>
      </c>
      <c r="I4" s="16">
        <v>43953</v>
      </c>
      <c r="J4" s="8"/>
      <c r="K4" s="16">
        <v>44019</v>
      </c>
      <c r="L4" s="16">
        <v>44045</v>
      </c>
      <c r="M4" s="8"/>
      <c r="N4" s="16">
        <v>44122</v>
      </c>
      <c r="O4" s="8"/>
      <c r="P4" s="16">
        <v>44185</v>
      </c>
    </row>
    <row r="5" spans="1:16" ht="15.75" x14ac:dyDescent="0.25">
      <c r="A5" s="10" t="s">
        <v>6</v>
      </c>
      <c r="B5" s="13">
        <f>B4+1</f>
        <v>43934</v>
      </c>
      <c r="E5" s="16">
        <v>43833</v>
      </c>
      <c r="F5" s="16">
        <v>43883</v>
      </c>
      <c r="G5" s="16">
        <v>43893</v>
      </c>
      <c r="H5" s="16">
        <v>43947</v>
      </c>
      <c r="I5" s="16">
        <v>43954</v>
      </c>
      <c r="J5" s="8"/>
      <c r="K5" s="16">
        <v>44020</v>
      </c>
      <c r="L5" s="16">
        <v>44046</v>
      </c>
      <c r="M5" s="8"/>
      <c r="N5" s="16">
        <v>44123</v>
      </c>
      <c r="O5" s="8"/>
      <c r="P5" s="16">
        <v>44186</v>
      </c>
    </row>
    <row r="6" spans="1:16" ht="18" x14ac:dyDescent="0.25">
      <c r="A6" s="10" t="s">
        <v>16</v>
      </c>
      <c r="B6" s="13">
        <f>DATE($B$1,5,1)</f>
        <v>43952</v>
      </c>
      <c r="E6" s="16"/>
      <c r="F6" s="16">
        <v>43884</v>
      </c>
      <c r="G6" s="16">
        <v>43894</v>
      </c>
      <c r="H6" s="16">
        <v>43948</v>
      </c>
      <c r="I6" s="16">
        <v>43955</v>
      </c>
      <c r="J6" s="8"/>
      <c r="K6" s="16">
        <v>44021</v>
      </c>
      <c r="L6" s="16">
        <v>44047</v>
      </c>
      <c r="M6" s="8"/>
      <c r="N6" s="16">
        <v>44124</v>
      </c>
      <c r="O6" s="8"/>
      <c r="P6" s="16">
        <v>44187</v>
      </c>
    </row>
    <row r="7" spans="1:16" ht="15.75" x14ac:dyDescent="0.25">
      <c r="A7" s="10" t="s">
        <v>9</v>
      </c>
      <c r="B7" s="13">
        <f>DATE($B$1,5,8)</f>
        <v>43959</v>
      </c>
      <c r="E7" s="8"/>
      <c r="F7" s="16">
        <v>43885</v>
      </c>
      <c r="G7" s="16">
        <v>43895</v>
      </c>
      <c r="H7" s="16">
        <v>43949</v>
      </c>
      <c r="I7" s="16">
        <v>43956</v>
      </c>
      <c r="J7" s="8"/>
      <c r="K7" s="16">
        <v>44022</v>
      </c>
      <c r="L7" s="16">
        <v>44048</v>
      </c>
      <c r="M7" s="8"/>
      <c r="N7" s="16">
        <v>44125</v>
      </c>
      <c r="O7" s="8"/>
      <c r="P7" s="16">
        <v>44188</v>
      </c>
    </row>
    <row r="8" spans="1:16" ht="15.75" x14ac:dyDescent="0.25">
      <c r="A8" s="10" t="s">
        <v>7</v>
      </c>
      <c r="B8" s="13">
        <f>B4+39</f>
        <v>43972</v>
      </c>
      <c r="E8" s="8"/>
      <c r="F8" s="16">
        <v>43886</v>
      </c>
      <c r="G8" s="16">
        <v>43896</v>
      </c>
      <c r="H8" s="16">
        <v>43950</v>
      </c>
      <c r="I8" s="16">
        <v>43957</v>
      </c>
      <c r="J8" s="8"/>
      <c r="K8" s="16">
        <v>44023</v>
      </c>
      <c r="L8" s="16">
        <v>44049</v>
      </c>
      <c r="M8" s="8"/>
      <c r="N8" s="16">
        <v>44126</v>
      </c>
      <c r="O8" s="8"/>
      <c r="P8" s="16">
        <v>44189</v>
      </c>
    </row>
    <row r="9" spans="1:16" ht="15.75" x14ac:dyDescent="0.25">
      <c r="A9" s="10" t="s">
        <v>8</v>
      </c>
      <c r="B9" s="13">
        <f>B4+49</f>
        <v>43982</v>
      </c>
      <c r="E9" s="8"/>
      <c r="F9" s="16">
        <v>43887</v>
      </c>
      <c r="G9" s="16">
        <v>43897</v>
      </c>
      <c r="H9" s="16">
        <v>43951</v>
      </c>
      <c r="I9" s="16">
        <v>43958</v>
      </c>
      <c r="J9" s="8"/>
      <c r="K9" s="16">
        <v>44024</v>
      </c>
      <c r="L9" s="16">
        <v>44050</v>
      </c>
      <c r="M9" s="8"/>
      <c r="N9" s="16">
        <v>44127</v>
      </c>
      <c r="O9" s="8"/>
      <c r="P9" s="16">
        <v>44190</v>
      </c>
    </row>
    <row r="10" spans="1:16" ht="15.75" x14ac:dyDescent="0.25">
      <c r="A10" s="10" t="s">
        <v>10</v>
      </c>
      <c r="B10" s="13">
        <f>DATE($B$1,7,14)</f>
        <v>44026</v>
      </c>
      <c r="E10" s="8"/>
      <c r="F10" s="16">
        <v>43888</v>
      </c>
      <c r="G10" s="16"/>
      <c r="H10" s="8"/>
      <c r="I10" s="16">
        <v>43959</v>
      </c>
      <c r="J10" s="8"/>
      <c r="K10" s="16">
        <v>44025</v>
      </c>
      <c r="L10" s="16">
        <v>44051</v>
      </c>
      <c r="M10" s="8"/>
      <c r="N10" s="16">
        <v>44128</v>
      </c>
      <c r="O10" s="8"/>
      <c r="P10" s="16">
        <v>44191</v>
      </c>
    </row>
    <row r="11" spans="1:16" ht="15.75" x14ac:dyDescent="0.25">
      <c r="A11" s="10" t="s">
        <v>11</v>
      </c>
      <c r="B11" s="13">
        <f>DATE($B$1,8,15)</f>
        <v>44058</v>
      </c>
      <c r="E11" s="8"/>
      <c r="F11" s="16">
        <v>43889</v>
      </c>
      <c r="G11" s="16"/>
      <c r="H11" s="8"/>
      <c r="I11" s="16">
        <v>43960</v>
      </c>
      <c r="J11" s="8"/>
      <c r="K11" s="16">
        <v>44026</v>
      </c>
      <c r="L11" s="16">
        <v>44052</v>
      </c>
      <c r="M11" s="8"/>
      <c r="N11" s="16">
        <v>44129</v>
      </c>
      <c r="O11" s="8"/>
      <c r="P11" s="16">
        <v>44192</v>
      </c>
    </row>
    <row r="12" spans="1:16" ht="18" x14ac:dyDescent="0.25">
      <c r="A12" s="10" t="s">
        <v>17</v>
      </c>
      <c r="B12" s="13">
        <f>DATE($B$1,11,1)</f>
        <v>44136</v>
      </c>
      <c r="E12" s="8"/>
      <c r="F12" s="16">
        <v>43890</v>
      </c>
      <c r="G12" s="8"/>
      <c r="H12" s="8"/>
      <c r="I12" s="16"/>
      <c r="J12" s="8"/>
      <c r="K12" s="16">
        <v>44027</v>
      </c>
      <c r="L12" s="16">
        <v>44053</v>
      </c>
      <c r="M12" s="8"/>
      <c r="N12" s="16">
        <v>44130</v>
      </c>
      <c r="O12" s="8"/>
      <c r="P12" s="16">
        <v>44193</v>
      </c>
    </row>
    <row r="13" spans="1:16" ht="15.75" x14ac:dyDescent="0.25">
      <c r="A13" s="10" t="s">
        <v>12</v>
      </c>
      <c r="B13" s="13">
        <f>DATE($B$1,11,11)</f>
        <v>44146</v>
      </c>
      <c r="E13" s="8"/>
      <c r="F13" s="8"/>
      <c r="G13" s="8"/>
      <c r="H13" s="8"/>
      <c r="I13" s="8"/>
      <c r="J13" s="8"/>
      <c r="K13" s="16">
        <v>44028</v>
      </c>
      <c r="L13" s="16">
        <v>44054</v>
      </c>
      <c r="M13" s="8"/>
      <c r="N13" s="16">
        <v>44131</v>
      </c>
      <c r="O13" s="8"/>
      <c r="P13" s="16">
        <v>44194</v>
      </c>
    </row>
    <row r="14" spans="1:16" ht="15.75" x14ac:dyDescent="0.25">
      <c r="A14" s="10" t="s">
        <v>13</v>
      </c>
      <c r="B14" s="13">
        <f>DATE($B$1,12,25)</f>
        <v>44190</v>
      </c>
      <c r="E14" s="8"/>
      <c r="F14" s="8"/>
      <c r="G14" s="8"/>
      <c r="H14" s="8"/>
      <c r="I14" s="8"/>
      <c r="J14" s="8"/>
      <c r="K14" s="16">
        <v>44029</v>
      </c>
      <c r="L14" s="16">
        <v>44055</v>
      </c>
      <c r="M14" s="8"/>
      <c r="N14" s="16">
        <v>44132</v>
      </c>
      <c r="O14" s="8"/>
      <c r="P14" s="16">
        <v>44195</v>
      </c>
    </row>
    <row r="15" spans="1:16" ht="15.75" x14ac:dyDescent="0.25">
      <c r="A15" s="9"/>
      <c r="B15" s="14"/>
      <c r="E15" s="8"/>
      <c r="F15" s="8"/>
      <c r="G15" s="8"/>
      <c r="H15" s="8"/>
      <c r="I15" s="8"/>
      <c r="J15" s="8"/>
      <c r="K15" s="16">
        <v>44030</v>
      </c>
      <c r="L15" s="16">
        <v>44056</v>
      </c>
      <c r="M15" s="8"/>
      <c r="N15" s="16">
        <v>44133</v>
      </c>
      <c r="O15" s="8"/>
      <c r="P15" s="16">
        <v>44196</v>
      </c>
    </row>
    <row r="16" spans="1:16" ht="15.75" x14ac:dyDescent="0.25">
      <c r="A16" s="10" t="s">
        <v>14</v>
      </c>
      <c r="B16" s="13">
        <f>B9+1</f>
        <v>43983</v>
      </c>
      <c r="E16" s="8"/>
      <c r="F16" s="8"/>
      <c r="G16" s="8"/>
      <c r="H16" s="8"/>
      <c r="I16" s="8"/>
      <c r="J16" s="8"/>
      <c r="K16" s="16">
        <v>44031</v>
      </c>
      <c r="L16" s="16">
        <v>44057</v>
      </c>
      <c r="M16" s="8"/>
      <c r="N16" s="16">
        <v>44134</v>
      </c>
      <c r="O16" s="8"/>
      <c r="P16" s="16"/>
    </row>
    <row r="17" spans="1:16" x14ac:dyDescent="0.25">
      <c r="E17" s="8"/>
      <c r="F17" s="8"/>
      <c r="G17" s="8"/>
      <c r="H17" s="8"/>
      <c r="I17" s="8"/>
      <c r="J17" s="8"/>
      <c r="K17" s="16">
        <v>44032</v>
      </c>
      <c r="L17" s="16">
        <v>44058</v>
      </c>
      <c r="M17" s="8"/>
      <c r="N17" s="16">
        <v>44135</v>
      </c>
      <c r="O17" s="8"/>
      <c r="P17" s="16"/>
    </row>
    <row r="18" spans="1:16" x14ac:dyDescent="0.25">
      <c r="A18">
        <v>2020</v>
      </c>
      <c r="E18" s="8"/>
      <c r="F18" s="8"/>
      <c r="G18" s="8"/>
      <c r="H18" s="8"/>
      <c r="I18" s="8"/>
      <c r="J18" s="8"/>
      <c r="K18" s="16">
        <v>44033</v>
      </c>
      <c r="L18" s="16">
        <v>44059</v>
      </c>
      <c r="M18" s="8"/>
      <c r="N18" s="8"/>
      <c r="O18" s="8"/>
      <c r="P18" s="8"/>
    </row>
    <row r="19" spans="1:16" x14ac:dyDescent="0.25">
      <c r="A19">
        <v>2021</v>
      </c>
      <c r="E19" s="8"/>
      <c r="F19" s="8"/>
      <c r="G19" s="8"/>
      <c r="H19" s="8"/>
      <c r="I19" s="8"/>
      <c r="J19" s="8"/>
      <c r="K19" s="16">
        <v>44034</v>
      </c>
      <c r="L19" s="16">
        <v>44060</v>
      </c>
      <c r="M19" s="8"/>
      <c r="N19" s="8"/>
      <c r="O19" s="8"/>
      <c r="P19" s="8"/>
    </row>
    <row r="20" spans="1:16" x14ac:dyDescent="0.25">
      <c r="A20">
        <v>2022</v>
      </c>
      <c r="E20" s="8"/>
      <c r="F20" s="8"/>
      <c r="G20" s="8"/>
      <c r="H20" s="8"/>
      <c r="I20" s="8"/>
      <c r="J20" s="8"/>
      <c r="K20" s="16">
        <v>44035</v>
      </c>
      <c r="L20" s="16">
        <v>44061</v>
      </c>
      <c r="M20" s="8"/>
      <c r="N20" s="8"/>
      <c r="O20" s="8"/>
      <c r="P20" s="8"/>
    </row>
    <row r="21" spans="1:16" x14ac:dyDescent="0.25">
      <c r="A21">
        <v>2023</v>
      </c>
      <c r="E21" s="8"/>
      <c r="F21" s="8"/>
      <c r="G21" s="8"/>
      <c r="H21" s="8"/>
      <c r="I21" s="8"/>
      <c r="J21" s="8"/>
      <c r="K21" s="16">
        <v>44036</v>
      </c>
      <c r="L21" s="16">
        <v>44062</v>
      </c>
      <c r="M21" s="8"/>
      <c r="N21" s="8"/>
      <c r="O21" s="8"/>
      <c r="P21" s="8"/>
    </row>
    <row r="22" spans="1:16" x14ac:dyDescent="0.25">
      <c r="A22">
        <v>2024</v>
      </c>
      <c r="E22" s="8"/>
      <c r="F22" s="8"/>
      <c r="G22" s="8"/>
      <c r="H22" s="8"/>
      <c r="I22" s="8"/>
      <c r="J22" s="8"/>
      <c r="K22" s="16">
        <v>44037</v>
      </c>
      <c r="L22" s="16">
        <v>44063</v>
      </c>
      <c r="M22" s="8"/>
      <c r="N22" s="8"/>
      <c r="O22" s="8"/>
      <c r="P22" s="8"/>
    </row>
    <row r="23" spans="1:16" x14ac:dyDescent="0.25">
      <c r="A23">
        <v>2025</v>
      </c>
      <c r="E23" s="8"/>
      <c r="F23" s="8"/>
      <c r="G23" s="8"/>
      <c r="H23" s="8"/>
      <c r="I23" s="8"/>
      <c r="J23" s="8"/>
      <c r="K23" s="16">
        <v>44038</v>
      </c>
      <c r="L23" s="16">
        <v>44064</v>
      </c>
      <c r="M23" s="8"/>
      <c r="N23" s="8"/>
      <c r="O23" s="8"/>
      <c r="P23" s="8"/>
    </row>
    <row r="24" spans="1:16" x14ac:dyDescent="0.25">
      <c r="A24">
        <v>2026</v>
      </c>
      <c r="E24" s="8"/>
      <c r="F24" s="8"/>
      <c r="G24" s="8"/>
      <c r="H24" s="8"/>
      <c r="I24" s="8"/>
      <c r="J24" s="8"/>
      <c r="K24" s="16">
        <v>44039</v>
      </c>
      <c r="L24" s="16">
        <v>44065</v>
      </c>
      <c r="M24" s="8"/>
      <c r="N24" s="8"/>
      <c r="O24" s="8"/>
      <c r="P24" s="8"/>
    </row>
    <row r="25" spans="1:16" x14ac:dyDescent="0.25">
      <c r="A25">
        <v>2027</v>
      </c>
      <c r="E25" s="8"/>
      <c r="F25" s="8"/>
      <c r="G25" s="8"/>
      <c r="H25" s="8"/>
      <c r="I25" s="8"/>
      <c r="J25" s="8"/>
      <c r="K25" s="16">
        <v>44040</v>
      </c>
      <c r="L25" s="16">
        <v>44066</v>
      </c>
      <c r="M25" s="8"/>
      <c r="N25" s="8"/>
      <c r="O25" s="8"/>
      <c r="P25" s="8"/>
    </row>
    <row r="26" spans="1:16" x14ac:dyDescent="0.25">
      <c r="A26">
        <v>2028</v>
      </c>
      <c r="E26" s="8"/>
      <c r="F26" s="8"/>
      <c r="G26" s="8"/>
      <c r="H26" s="8"/>
      <c r="I26" s="8"/>
      <c r="J26" s="8"/>
      <c r="K26" s="16">
        <v>44041</v>
      </c>
      <c r="L26" s="16">
        <v>44067</v>
      </c>
      <c r="M26" s="8"/>
      <c r="N26" s="8"/>
      <c r="O26" s="8"/>
      <c r="P26" s="8"/>
    </row>
    <row r="27" spans="1:16" x14ac:dyDescent="0.25">
      <c r="A27">
        <v>2029</v>
      </c>
      <c r="E27" s="8"/>
      <c r="F27" s="8"/>
      <c r="G27" s="8"/>
      <c r="H27" s="8"/>
      <c r="I27" s="8"/>
      <c r="J27" s="8"/>
      <c r="K27" s="16">
        <v>44042</v>
      </c>
      <c r="L27" s="16">
        <v>44068</v>
      </c>
      <c r="M27" s="8"/>
      <c r="N27" s="8"/>
      <c r="O27" s="8"/>
      <c r="P27" s="8"/>
    </row>
    <row r="28" spans="1:16" x14ac:dyDescent="0.25">
      <c r="A28">
        <v>2030</v>
      </c>
      <c r="E28" s="8"/>
      <c r="F28" s="8"/>
      <c r="G28" s="8"/>
      <c r="H28" s="8"/>
      <c r="I28" s="8"/>
      <c r="J28" s="8"/>
      <c r="K28" s="16">
        <v>44043</v>
      </c>
      <c r="L28" s="16">
        <v>44069</v>
      </c>
      <c r="M28" s="8"/>
      <c r="N28" s="8"/>
      <c r="O28" s="8"/>
      <c r="P28" s="8"/>
    </row>
    <row r="29" spans="1:16" x14ac:dyDescent="0.25">
      <c r="A29">
        <v>2031</v>
      </c>
      <c r="E29" s="8"/>
      <c r="F29" s="8"/>
      <c r="G29" s="8"/>
      <c r="H29" s="8"/>
      <c r="I29" s="8"/>
      <c r="J29" s="8"/>
      <c r="K29" s="8"/>
      <c r="L29" s="16">
        <v>44070</v>
      </c>
      <c r="M29" s="8"/>
      <c r="N29" s="8"/>
      <c r="O29" s="8"/>
      <c r="P29" s="8"/>
    </row>
    <row r="30" spans="1:16" x14ac:dyDescent="0.25">
      <c r="A30">
        <v>2032</v>
      </c>
      <c r="E30" s="8"/>
      <c r="F30" s="8"/>
      <c r="G30" s="8"/>
      <c r="H30" s="8"/>
      <c r="I30" s="8"/>
      <c r="J30" s="8"/>
      <c r="K30" s="8"/>
      <c r="L30" s="16">
        <v>44071</v>
      </c>
      <c r="M30" s="8"/>
      <c r="N30" s="8"/>
      <c r="O30" s="8"/>
      <c r="P30" s="8"/>
    </row>
    <row r="31" spans="1:16" x14ac:dyDescent="0.25">
      <c r="A31">
        <v>2033</v>
      </c>
      <c r="E31" s="8"/>
      <c r="F31" s="8"/>
      <c r="G31" s="8"/>
      <c r="H31" s="8"/>
      <c r="I31" s="8"/>
      <c r="J31" s="8"/>
      <c r="K31" s="8"/>
      <c r="L31" s="16">
        <v>44072</v>
      </c>
      <c r="M31" s="8"/>
      <c r="N31" s="8"/>
      <c r="O31" s="8"/>
      <c r="P31" s="8"/>
    </row>
    <row r="32" spans="1:16" x14ac:dyDescent="0.25">
      <c r="A32">
        <v>2034</v>
      </c>
      <c r="E32" s="8"/>
      <c r="F32" s="8"/>
      <c r="G32" s="8"/>
      <c r="H32" s="8"/>
      <c r="I32" s="8"/>
      <c r="J32" s="8"/>
      <c r="K32" s="8"/>
      <c r="L32" s="16">
        <v>44073</v>
      </c>
      <c r="M32" s="8"/>
      <c r="N32" s="8"/>
      <c r="O32" s="8"/>
      <c r="P32" s="8"/>
    </row>
    <row r="33" spans="1:16" x14ac:dyDescent="0.25">
      <c r="A33">
        <v>2035</v>
      </c>
      <c r="E33" s="8"/>
      <c r="F33" s="8"/>
      <c r="G33" s="8"/>
      <c r="H33" s="8"/>
      <c r="I33" s="8"/>
      <c r="J33" s="8"/>
      <c r="K33" s="8"/>
      <c r="L33" s="16">
        <v>44074</v>
      </c>
      <c r="M33" s="8"/>
      <c r="N33" s="8"/>
      <c r="O33" s="8"/>
      <c r="P33" s="8"/>
    </row>
    <row r="34" spans="1:16" x14ac:dyDescent="0.25">
      <c r="A34">
        <v>2036</v>
      </c>
    </row>
    <row r="35" spans="1:16" x14ac:dyDescent="0.25">
      <c r="A35">
        <v>2037</v>
      </c>
    </row>
    <row r="36" spans="1:16" x14ac:dyDescent="0.25">
      <c r="A36">
        <v>2038</v>
      </c>
    </row>
    <row r="37" spans="1:16" x14ac:dyDescent="0.25">
      <c r="A37">
        <v>2039</v>
      </c>
    </row>
    <row r="38" spans="1:16" x14ac:dyDescent="0.25">
      <c r="A38">
        <v>2040</v>
      </c>
    </row>
    <row r="39" spans="1:16" x14ac:dyDescent="0.25">
      <c r="A39">
        <v>2041</v>
      </c>
    </row>
    <row r="40" spans="1:16" x14ac:dyDescent="0.25">
      <c r="A40">
        <v>2042</v>
      </c>
    </row>
    <row r="41" spans="1:16" x14ac:dyDescent="0.25">
      <c r="A41">
        <v>2043</v>
      </c>
    </row>
    <row r="42" spans="1:16" x14ac:dyDescent="0.25">
      <c r="A42">
        <v>2044</v>
      </c>
    </row>
    <row r="43" spans="1:16" x14ac:dyDescent="0.25">
      <c r="A43">
        <v>2045</v>
      </c>
    </row>
    <row r="44" spans="1:16" x14ac:dyDescent="0.25">
      <c r="A44">
        <v>2046</v>
      </c>
    </row>
    <row r="45" spans="1:16" x14ac:dyDescent="0.25">
      <c r="A45">
        <v>2047</v>
      </c>
    </row>
    <row r="46" spans="1:16" x14ac:dyDescent="0.25">
      <c r="A46">
        <v>2048</v>
      </c>
    </row>
    <row r="47" spans="1:16" x14ac:dyDescent="0.25">
      <c r="A47">
        <v>2049</v>
      </c>
    </row>
    <row r="48" spans="1:16" x14ac:dyDescent="0.25">
      <c r="A48">
        <v>2050</v>
      </c>
    </row>
    <row r="52" spans="1:1" x14ac:dyDescent="0.25">
      <c r="A52">
        <v>2021</v>
      </c>
    </row>
    <row r="53" spans="1:1" x14ac:dyDescent="0.25">
      <c r="A53">
        <v>2022</v>
      </c>
    </row>
    <row r="54" spans="1:1" x14ac:dyDescent="0.25">
      <c r="A54">
        <v>2023</v>
      </c>
    </row>
    <row r="55" spans="1:1" x14ac:dyDescent="0.25">
      <c r="A55">
        <v>2025</v>
      </c>
    </row>
    <row r="56" spans="1:1" x14ac:dyDescent="0.25">
      <c r="A56">
        <v>2026</v>
      </c>
    </row>
    <row r="57" spans="1:1" x14ac:dyDescent="0.25">
      <c r="A57">
        <v>2027</v>
      </c>
    </row>
    <row r="58" spans="1:1" x14ac:dyDescent="0.25">
      <c r="A58">
        <v>2029</v>
      </c>
    </row>
    <row r="59" spans="1:1" x14ac:dyDescent="0.25">
      <c r="A59">
        <v>2030</v>
      </c>
    </row>
    <row r="60" spans="1:1" x14ac:dyDescent="0.25">
      <c r="A60">
        <v>2031</v>
      </c>
    </row>
    <row r="61" spans="1:1" x14ac:dyDescent="0.25">
      <c r="A61">
        <v>2033</v>
      </c>
    </row>
    <row r="62" spans="1:1" x14ac:dyDescent="0.25">
      <c r="A62">
        <v>2034</v>
      </c>
    </row>
    <row r="63" spans="1:1" x14ac:dyDescent="0.25">
      <c r="A63">
        <v>2035</v>
      </c>
    </row>
    <row r="64" spans="1:1" x14ac:dyDescent="0.25">
      <c r="A64">
        <v>2037</v>
      </c>
    </row>
    <row r="65" spans="1:1" x14ac:dyDescent="0.25">
      <c r="A65">
        <v>2038</v>
      </c>
    </row>
    <row r="66" spans="1:1" x14ac:dyDescent="0.25">
      <c r="A66">
        <v>2039</v>
      </c>
    </row>
    <row r="67" spans="1:1" x14ac:dyDescent="0.25">
      <c r="A67">
        <v>2041</v>
      </c>
    </row>
    <row r="68" spans="1:1" x14ac:dyDescent="0.25">
      <c r="A68">
        <v>2042</v>
      </c>
    </row>
    <row r="69" spans="1:1" x14ac:dyDescent="0.25">
      <c r="A69">
        <v>2043</v>
      </c>
    </row>
    <row r="70" spans="1:1" x14ac:dyDescent="0.25">
      <c r="A70">
        <v>2045</v>
      </c>
    </row>
    <row r="71" spans="1:1" x14ac:dyDescent="0.25">
      <c r="A71">
        <v>2046</v>
      </c>
    </row>
    <row r="72" spans="1:1" x14ac:dyDescent="0.25">
      <c r="A72">
        <v>2047</v>
      </c>
    </row>
    <row r="73" spans="1:1" x14ac:dyDescent="0.25">
      <c r="A73">
        <v>2049</v>
      </c>
    </row>
    <row r="74" spans="1:1" x14ac:dyDescent="0.25">
      <c r="A74">
        <v>2050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RECAP</vt:lpstr>
      <vt:lpstr>BD</vt:lpstr>
      <vt:lpstr>AOUT!Zone_d_impression</vt:lpstr>
      <vt:lpstr>AVRIL!Zone_d_impression</vt:lpstr>
      <vt:lpstr>DECEMBRE!Zone_d_impression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Excel</dc:title>
  <dc:subject>Planning excel</dc:subject>
  <dc:creator>plannings.fr</dc:creator>
  <cp:keywords>office 2007 openxml php</cp:keywords>
  <dc:description>Planning excel avec vacances scolaires, jours feries et numeros de semaine.</dc:description>
  <cp:lastModifiedBy>gg</cp:lastModifiedBy>
  <cp:lastPrinted>2020-10-07T14:26:55Z</cp:lastPrinted>
  <dcterms:created xsi:type="dcterms:W3CDTF">2020-10-06T11:11:00Z</dcterms:created>
  <dcterms:modified xsi:type="dcterms:W3CDTF">2020-10-08T17:06:27Z</dcterms:modified>
  <cp:category>time calendar</cp:category>
</cp:coreProperties>
</file>