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O:\05 SG-MOE\05.2 Service\05-SUIVI_TRAVAUX-DET\CONSTAT-CR_VISITE\"/>
    </mc:Choice>
  </mc:AlternateContent>
  <xr:revisionPtr revIDLastSave="0" documentId="13_ncr:1_{728BD46B-358C-4D68-A9A5-9EF8133B502D}" xr6:coauthVersionLast="41" xr6:coauthVersionMax="41" xr10:uidLastSave="{00000000-0000-0000-0000-000000000000}"/>
  <bookViews>
    <workbookView xWindow="-120" yWindow="-120" windowWidth="29040" windowHeight="15840" activeTab="3" xr2:uid="{00000000-000D-0000-FFFF-FFFF00000000}"/>
  </bookViews>
  <sheets>
    <sheet name="Liste complète_FVI" sheetId="1" r:id="rId1"/>
    <sheet name="Fiche non clos à améliorer" sheetId="3" r:id="rId2"/>
    <sheet name="Fiche récente" sheetId="5" r:id="rId3"/>
    <sheet name="Indicateurs" sheetId="6" r:id="rId4"/>
    <sheet name="Historique données" sheetId="7" r:id="rId5"/>
  </sheets>
  <externalReferences>
    <externalReference r:id="rId6"/>
  </externalReferences>
  <definedNames>
    <definedName name="_xlnm._FilterDatabase" localSheetId="0" hidden="1">'Liste complète_FVI'!$A$9:$AB$18</definedName>
    <definedName name="_xlnm.Criteria" localSheetId="2">'Fiche récente'!$A$9:$B$10</definedName>
    <definedName name="_xlnm.Extract" localSheetId="2">'Fiche récente'!$A$14:$AB$14</definedName>
    <definedName name="Pour_Suivi">'Liste complète_FVI'!$A$2:$G$6</definedName>
    <definedName name="Suivi">Indicateurs!$A$2:$G$6</definedName>
    <definedName name="Tableau3" localSheetId="2">Tableau24[]</definedName>
    <definedName name="Tableau3">Tableau24[]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6" i="1"/>
  <c r="G5" i="1"/>
  <c r="C6" i="1"/>
  <c r="C5" i="1"/>
  <c r="C4" i="1"/>
  <c r="F6" i="1"/>
  <c r="F5" i="1"/>
  <c r="F4" i="1"/>
  <c r="F3" i="1"/>
  <c r="B3" i="1"/>
  <c r="B6" i="1"/>
  <c r="B5" i="1"/>
  <c r="B4" i="1"/>
  <c r="AK56" i="7"/>
  <c r="AK55" i="7"/>
  <c r="AK54" i="7"/>
  <c r="AK53" i="7"/>
  <c r="AK52" i="7"/>
  <c r="AK51" i="7"/>
  <c r="AK50" i="7"/>
  <c r="AK49" i="7"/>
  <c r="AK48" i="7"/>
  <c r="AK45" i="7"/>
  <c r="AK44" i="7"/>
  <c r="AK43" i="7"/>
  <c r="AK40" i="7"/>
  <c r="AK38" i="7"/>
  <c r="AK36" i="7"/>
  <c r="AK34" i="7"/>
  <c r="AK33" i="7"/>
  <c r="AK29" i="7"/>
  <c r="AK28" i="7"/>
  <c r="AK25" i="7"/>
  <c r="AK24" i="7"/>
  <c r="AK23" i="7"/>
  <c r="AK21" i="7"/>
  <c r="AK20" i="7"/>
  <c r="AK19" i="7"/>
  <c r="AK17" i="7"/>
  <c r="AK16" i="7"/>
  <c r="AK15" i="7"/>
  <c r="AK11" i="7"/>
  <c r="AK10" i="7"/>
  <c r="AK9" i="7"/>
  <c r="AM56" i="7"/>
  <c r="AM55" i="7"/>
  <c r="AM54" i="7"/>
  <c r="AM53" i="7"/>
  <c r="AM52" i="7"/>
  <c r="AM51" i="7"/>
  <c r="AM50" i="7"/>
  <c r="AM49" i="7"/>
  <c r="AM48" i="7"/>
  <c r="AM45" i="7"/>
  <c r="AM44" i="7"/>
  <c r="AM43" i="7"/>
  <c r="AM40" i="7"/>
  <c r="AM38" i="7"/>
  <c r="AM36" i="7"/>
  <c r="AM34" i="7"/>
  <c r="AM33" i="7"/>
  <c r="AM29" i="7"/>
  <c r="AM28" i="7"/>
  <c r="AM25" i="7"/>
  <c r="AM24" i="7"/>
  <c r="AM23" i="7"/>
  <c r="AM21" i="7"/>
  <c r="AM20" i="7"/>
  <c r="AM19" i="7"/>
  <c r="AM17" i="7"/>
  <c r="AM16" i="7"/>
  <c r="AM15" i="7"/>
  <c r="AM11" i="7"/>
  <c r="AM10" i="7"/>
  <c r="AM9" i="7"/>
  <c r="AO56" i="7"/>
  <c r="AO55" i="7"/>
  <c r="AO54" i="7"/>
  <c r="AO53" i="7"/>
  <c r="AO52" i="7"/>
  <c r="AO51" i="7"/>
  <c r="AO50" i="7"/>
  <c r="AO49" i="7"/>
  <c r="AO48" i="7"/>
  <c r="AO45" i="7"/>
  <c r="AO44" i="7"/>
  <c r="AO43" i="7"/>
  <c r="AO40" i="7"/>
  <c r="AO38" i="7"/>
  <c r="AO36" i="7"/>
  <c r="AO34" i="7"/>
  <c r="AO33" i="7"/>
  <c r="AO30" i="7"/>
  <c r="AO29" i="7"/>
  <c r="AO28" i="7"/>
  <c r="AO25" i="7"/>
  <c r="AO24" i="7"/>
  <c r="AO23" i="7"/>
  <c r="AO21" i="7"/>
  <c r="AO20" i="7"/>
  <c r="AO19" i="7"/>
  <c r="AO17" i="7"/>
  <c r="AO16" i="7"/>
  <c r="AO15" i="7"/>
  <c r="AO11" i="7"/>
  <c r="AO10" i="7"/>
  <c r="AO9" i="7"/>
  <c r="BG56" i="7"/>
  <c r="BG55" i="7"/>
  <c r="BG54" i="7"/>
  <c r="BG53" i="7"/>
  <c r="BG52" i="7"/>
  <c r="BG51" i="7"/>
  <c r="BG50" i="7"/>
  <c r="BG49" i="7"/>
  <c r="BG48" i="7"/>
  <c r="BG45" i="7"/>
  <c r="BG44" i="7"/>
  <c r="BG43" i="7"/>
  <c r="BG40" i="7"/>
  <c r="BG38" i="7"/>
  <c r="BG36" i="7"/>
  <c r="BG34" i="7"/>
  <c r="BG33" i="7"/>
  <c r="BG29" i="7"/>
  <c r="BG28" i="7"/>
  <c r="BG25" i="7"/>
  <c r="BG24" i="7"/>
  <c r="BG23" i="7"/>
  <c r="BG21" i="7"/>
  <c r="BG20" i="7"/>
  <c r="BG19" i="7"/>
  <c r="BG17" i="7"/>
  <c r="BG16" i="7"/>
  <c r="BG15" i="7"/>
  <c r="BG11" i="7"/>
  <c r="BG10" i="7"/>
  <c r="BG9" i="7"/>
  <c r="BE56" i="7"/>
  <c r="BE55" i="7"/>
  <c r="BE54" i="7"/>
  <c r="BE53" i="7"/>
  <c r="BE52" i="7"/>
  <c r="BE51" i="7"/>
  <c r="BE50" i="7"/>
  <c r="BE49" i="7"/>
  <c r="BE48" i="7"/>
  <c r="BE45" i="7"/>
  <c r="BE44" i="7"/>
  <c r="BE43" i="7"/>
  <c r="BE40" i="7"/>
  <c r="BE38" i="7"/>
  <c r="BE36" i="7"/>
  <c r="BE34" i="7"/>
  <c r="BE33" i="7"/>
  <c r="BE29" i="7"/>
  <c r="BE28" i="7"/>
  <c r="BE25" i="7"/>
  <c r="BE24" i="7"/>
  <c r="BE23" i="7"/>
  <c r="BE21" i="7"/>
  <c r="BE20" i="7"/>
  <c r="BE19" i="7"/>
  <c r="BE17" i="7"/>
  <c r="BE16" i="7"/>
  <c r="BE15" i="7"/>
  <c r="BE11" i="7"/>
  <c r="BE10" i="7"/>
  <c r="BE9" i="7"/>
  <c r="BC56" i="7"/>
  <c r="BC55" i="7"/>
  <c r="BC54" i="7"/>
  <c r="BC53" i="7"/>
  <c r="BC52" i="7"/>
  <c r="BC51" i="7"/>
  <c r="BC50" i="7"/>
  <c r="BC49" i="7"/>
  <c r="BC48" i="7"/>
  <c r="BC45" i="7"/>
  <c r="BC44" i="7"/>
  <c r="BC43" i="7"/>
  <c r="BC40" i="7"/>
  <c r="BC38" i="7"/>
  <c r="BC36" i="7"/>
  <c r="BC34" i="7"/>
  <c r="BC33" i="7"/>
  <c r="BC29" i="7"/>
  <c r="BC28" i="7"/>
  <c r="BC25" i="7"/>
  <c r="BC24" i="7"/>
  <c r="BC23" i="7"/>
  <c r="BC21" i="7"/>
  <c r="BC20" i="7"/>
  <c r="BC19" i="7"/>
  <c r="BC17" i="7"/>
  <c r="BC16" i="7"/>
  <c r="BC15" i="7"/>
  <c r="BC11" i="7"/>
  <c r="BC10" i="7"/>
  <c r="BC9" i="7"/>
  <c r="BA56" i="7"/>
  <c r="BA55" i="7"/>
  <c r="BA54" i="7"/>
  <c r="BA53" i="7"/>
  <c r="BA52" i="7"/>
  <c r="BA51" i="7"/>
  <c r="BA50" i="7"/>
  <c r="BA49" i="7"/>
  <c r="BA48" i="7"/>
  <c r="BA45" i="7"/>
  <c r="BA44" i="7"/>
  <c r="BA43" i="7"/>
  <c r="BA40" i="7"/>
  <c r="BA38" i="7"/>
  <c r="BA36" i="7"/>
  <c r="BA34" i="7"/>
  <c r="BA33" i="7"/>
  <c r="BA29" i="7"/>
  <c r="BA28" i="7"/>
  <c r="BA25" i="7"/>
  <c r="BA24" i="7"/>
  <c r="BA23" i="7"/>
  <c r="BA21" i="7"/>
  <c r="BA20" i="7"/>
  <c r="BA19" i="7"/>
  <c r="BA17" i="7"/>
  <c r="BA16" i="7"/>
  <c r="BA15" i="7"/>
  <c r="BA11" i="7"/>
  <c r="BA10" i="7"/>
  <c r="BA9" i="7"/>
  <c r="AY56" i="7"/>
  <c r="AY55" i="7"/>
  <c r="AY54" i="7"/>
  <c r="AY53" i="7"/>
  <c r="AY52" i="7"/>
  <c r="AY51" i="7"/>
  <c r="AY50" i="7"/>
  <c r="AY49" i="7"/>
  <c r="AY48" i="7"/>
  <c r="AY45" i="7"/>
  <c r="AY44" i="7"/>
  <c r="AY43" i="7"/>
  <c r="AY40" i="7"/>
  <c r="AY38" i="7"/>
  <c r="AY36" i="7"/>
  <c r="AY34" i="7"/>
  <c r="AY33" i="7"/>
  <c r="AY29" i="7"/>
  <c r="AY28" i="7"/>
  <c r="AY25" i="7"/>
  <c r="AY24" i="7"/>
  <c r="AY23" i="7"/>
  <c r="AY21" i="7"/>
  <c r="AY20" i="7"/>
  <c r="AY19" i="7"/>
  <c r="AY17" i="7"/>
  <c r="AY16" i="7"/>
  <c r="AY15" i="7"/>
  <c r="AY11" i="7"/>
  <c r="AY10" i="7"/>
  <c r="AY9" i="7"/>
  <c r="AW56" i="7"/>
  <c r="AW55" i="7"/>
  <c r="AW54" i="7"/>
  <c r="AW53" i="7"/>
  <c r="AW52" i="7"/>
  <c r="AW51" i="7"/>
  <c r="AW50" i="7"/>
  <c r="AW49" i="7"/>
  <c r="AW48" i="7"/>
  <c r="AW45" i="7"/>
  <c r="AW44" i="7"/>
  <c r="AW43" i="7"/>
  <c r="AW40" i="7"/>
  <c r="AW38" i="7"/>
  <c r="AW36" i="7"/>
  <c r="AW34" i="7"/>
  <c r="AW33" i="7"/>
  <c r="AW29" i="7"/>
  <c r="AW28" i="7"/>
  <c r="AW25" i="7"/>
  <c r="AW24" i="7"/>
  <c r="AW23" i="7"/>
  <c r="AW21" i="7"/>
  <c r="AW20" i="7"/>
  <c r="AW19" i="7"/>
  <c r="AW17" i="7"/>
  <c r="AW16" i="7"/>
  <c r="AW15" i="7"/>
  <c r="AW11" i="7"/>
  <c r="AW10" i="7"/>
  <c r="AW9" i="7"/>
  <c r="AU56" i="7"/>
  <c r="AU55" i="7"/>
  <c r="AU54" i="7"/>
  <c r="AU53" i="7"/>
  <c r="AU52" i="7"/>
  <c r="AU51" i="7"/>
  <c r="AU50" i="7"/>
  <c r="AU49" i="7"/>
  <c r="AU48" i="7"/>
  <c r="AU45" i="7"/>
  <c r="AU44" i="7"/>
  <c r="AU43" i="7"/>
  <c r="AU40" i="7"/>
  <c r="AU38" i="7"/>
  <c r="AU36" i="7"/>
  <c r="AU34" i="7"/>
  <c r="AU33" i="7"/>
  <c r="AU29" i="7"/>
  <c r="AU28" i="7"/>
  <c r="AU25" i="7"/>
  <c r="AU24" i="7"/>
  <c r="AU23" i="7"/>
  <c r="AU21" i="7"/>
  <c r="AU20" i="7"/>
  <c r="AU19" i="7"/>
  <c r="AU17" i="7"/>
  <c r="AU16" i="7"/>
  <c r="AU15" i="7"/>
  <c r="AU11" i="7"/>
  <c r="AU10" i="7"/>
  <c r="AU9" i="7"/>
  <c r="AS56" i="7"/>
  <c r="AS55" i="7"/>
  <c r="AS54" i="7"/>
  <c r="AS53" i="7"/>
  <c r="AS52" i="7"/>
  <c r="AS51" i="7"/>
  <c r="AS50" i="7"/>
  <c r="AS49" i="7"/>
  <c r="AS48" i="7"/>
  <c r="AS45" i="7"/>
  <c r="AS44" i="7"/>
  <c r="AS43" i="7"/>
  <c r="AS40" i="7"/>
  <c r="AS38" i="7"/>
  <c r="AS36" i="7"/>
  <c r="AS34" i="7"/>
  <c r="AS33" i="7"/>
  <c r="AS29" i="7"/>
  <c r="AS28" i="7"/>
  <c r="AS25" i="7"/>
  <c r="AS24" i="7"/>
  <c r="AS23" i="7"/>
  <c r="AS21" i="7"/>
  <c r="AS20" i="7"/>
  <c r="AS19" i="7"/>
  <c r="AS17" i="7"/>
  <c r="AS16" i="7"/>
  <c r="AS15" i="7"/>
  <c r="AS11" i="7"/>
  <c r="AS10" i="7"/>
  <c r="AS9" i="7"/>
  <c r="AP5" i="7"/>
  <c r="AR5" i="7" s="1"/>
  <c r="AT5" i="7" s="1"/>
  <c r="AV5" i="7" s="1"/>
  <c r="AX5" i="7" s="1"/>
  <c r="AZ5" i="7" s="1"/>
  <c r="BB5" i="7" s="1"/>
  <c r="BD5" i="7" s="1"/>
  <c r="BF5" i="7" s="1"/>
  <c r="AQ48" i="7"/>
  <c r="AQ56" i="7"/>
  <c r="AQ55" i="7"/>
  <c r="AQ54" i="7"/>
  <c r="AQ53" i="7"/>
  <c r="AQ52" i="7"/>
  <c r="AQ51" i="7"/>
  <c r="AQ50" i="7"/>
  <c r="AQ49" i="7"/>
  <c r="AQ45" i="7"/>
  <c r="AQ44" i="7"/>
  <c r="AQ43" i="7"/>
  <c r="AQ40" i="7"/>
  <c r="AQ38" i="7"/>
  <c r="AQ36" i="7"/>
  <c r="AQ34" i="7"/>
  <c r="AQ33" i="7"/>
  <c r="AQ29" i="7"/>
  <c r="AQ28" i="7"/>
  <c r="AQ25" i="7"/>
  <c r="AQ24" i="7"/>
  <c r="AQ23" i="7"/>
  <c r="AQ21" i="7"/>
  <c r="AQ20" i="7"/>
  <c r="AQ19" i="7"/>
  <c r="AQ17" i="7"/>
  <c r="AQ16" i="7"/>
  <c r="AQ15" i="7"/>
  <c r="AQ11" i="7"/>
  <c r="AQ10" i="7"/>
  <c r="AQ9" i="7"/>
  <c r="B54" i="6" l="1" a="1"/>
  <c r="B54" i="6" s="1"/>
  <c r="B55" i="6" a="1"/>
  <c r="B55" i="6" s="1"/>
  <c r="B56" i="6" a="1"/>
  <c r="B56" i="6"/>
  <c r="B57" i="6" a="1"/>
  <c r="B57" i="6" s="1"/>
  <c r="B58" i="6" a="1"/>
  <c r="B58" i="6" s="1"/>
  <c r="B59" i="6" a="1"/>
  <c r="B59" i="6" s="1"/>
  <c r="B60" i="6" a="1"/>
  <c r="B60" i="6"/>
  <c r="B61" i="6" a="1"/>
  <c r="B61" i="6" s="1"/>
  <c r="B53" i="6" a="1"/>
  <c r="B53" i="6" s="1"/>
  <c r="B50" i="6" a="1"/>
  <c r="B50" i="6" s="1"/>
  <c r="B49" i="6" a="1"/>
  <c r="B49" i="6" s="1"/>
  <c r="B48" i="6" a="1"/>
  <c r="B48" i="6" s="1"/>
  <c r="B39" i="6"/>
  <c r="B38" i="6"/>
  <c r="B34" i="6"/>
  <c r="B33" i="6"/>
  <c r="B30" i="6"/>
  <c r="B29" i="6"/>
  <c r="B28" i="6"/>
  <c r="B26" i="6"/>
  <c r="B25" i="6"/>
  <c r="B24" i="6"/>
  <c r="B21" i="6"/>
  <c r="B22" i="6"/>
  <c r="B20" i="6"/>
  <c r="B16" i="6"/>
  <c r="B14" i="6"/>
  <c r="B15" i="6"/>
  <c r="B3" i="6"/>
  <c r="B11" i="6" s="1"/>
  <c r="D6" i="6"/>
  <c r="D5" i="6"/>
  <c r="B5" i="6"/>
  <c r="B4" i="6"/>
  <c r="C10" i="6"/>
  <c r="B10" i="6"/>
  <c r="D4" i="6"/>
  <c r="D3" i="6"/>
  <c r="B6" i="6"/>
  <c r="B2" i="6"/>
  <c r="D6" i="5" l="1"/>
  <c r="B6" i="5"/>
  <c r="D5" i="5"/>
  <c r="B5" i="5"/>
  <c r="D4" i="5"/>
  <c r="B4" i="5"/>
  <c r="D3" i="5"/>
  <c r="B3" i="5"/>
  <c r="B10" i="5" l="1"/>
  <c r="A10" i="5"/>
  <c r="B4" i="3" l="1"/>
  <c r="B3" i="3"/>
  <c r="B6" i="3" l="1"/>
  <c r="B5" i="3"/>
  <c r="B2" i="3" l="1"/>
  <c r="A6" i="3"/>
  <c r="A5" i="3"/>
  <c r="A4" i="3"/>
  <c r="A3" i="3"/>
  <c r="A2" i="3"/>
</calcChain>
</file>

<file path=xl/sharedStrings.xml><?xml version="1.0" encoding="utf-8"?>
<sst xmlns="http://schemas.openxmlformats.org/spreadsheetml/2006/main" count="607" uniqueCount="142">
  <si>
    <t>Liste complète des visites de chantier du SGMOE</t>
  </si>
  <si>
    <t>Date de génération :</t>
  </si>
  <si>
    <t>Nb de fiches de visites :</t>
  </si>
  <si>
    <t>Nb Fiches à clôturer :</t>
  </si>
  <si>
    <t>en OL :</t>
  </si>
  <si>
    <t xml:space="preserve"> en OA :</t>
  </si>
  <si>
    <t>en Environnement :</t>
  </si>
  <si>
    <t>Identification du contrôle</t>
  </si>
  <si>
    <t>Validation de la visite</t>
  </si>
  <si>
    <t>Clôture de la visite</t>
  </si>
  <si>
    <t>Chrono</t>
  </si>
  <si>
    <t>Date de la visite</t>
  </si>
  <si>
    <t>Rédacteur</t>
  </si>
  <si>
    <t>Code objet - ouvrage</t>
  </si>
  <si>
    <t>Zone</t>
  </si>
  <si>
    <t>Entité concernée</t>
  </si>
  <si>
    <t>Domaines</t>
  </si>
  <si>
    <t>Activités</t>
  </si>
  <si>
    <t>Participants</t>
  </si>
  <si>
    <t>Description de la visite</t>
  </si>
  <si>
    <t>Etat de la constatation</t>
  </si>
  <si>
    <t>Pièces jointes</t>
  </si>
  <si>
    <t>Situation à risque détectée</t>
  </si>
  <si>
    <t>Envoi en validation à</t>
  </si>
  <si>
    <t>Date d'envoi en validation</t>
  </si>
  <si>
    <t>Commentaires</t>
  </si>
  <si>
    <t>Valideur</t>
  </si>
  <si>
    <t>Décision</t>
  </si>
  <si>
    <t>Date de validation</t>
  </si>
  <si>
    <t>Responsable de la clôture</t>
  </si>
  <si>
    <t>Date de clôture</t>
  </si>
  <si>
    <t>FNC associée</t>
  </si>
  <si>
    <t>CDE associé</t>
  </si>
  <si>
    <t>FAC associée</t>
  </si>
  <si>
    <t>Diffusion à</t>
  </si>
  <si>
    <t>Pièces jointes2</t>
  </si>
  <si>
    <t>Commentaires3</t>
  </si>
  <si>
    <t>Pièces jointes4</t>
  </si>
  <si>
    <t>FVI-PAND-MOE-00347</t>
  </si>
  <si>
    <t>RERDT-02400</t>
  </si>
  <si>
    <t>RD 222</t>
  </si>
  <si>
    <t>SGI - Sous-Groupement Infrastructure</t>
  </si>
  <si>
    <t>Qualité</t>
  </si>
  <si>
    <t>Terrassement, OA, Assainissement, Réseau, Aménagement paysager</t>
  </si>
  <si>
    <t/>
  </si>
  <si>
    <t>Non</t>
  </si>
  <si>
    <t>FVI-PAND-MOE-00346</t>
  </si>
  <si>
    <t>DBGEN-06700</t>
  </si>
  <si>
    <t>D136 Chemin agricole</t>
  </si>
  <si>
    <t>Assainissement</t>
  </si>
  <si>
    <t>Validé</t>
  </si>
  <si>
    <t>RAS</t>
  </si>
  <si>
    <t>Liste des visites de chantier non clos du SGMOE avec constatation "Non correct" ou "A améliorer" incluant les situations à risque</t>
  </si>
  <si>
    <t>Pascal ANDRE</t>
  </si>
  <si>
    <t>Philippe ZINK</t>
  </si>
  <si>
    <t>Florian SAILLARD</t>
  </si>
  <si>
    <t>Non correct / à corriger</t>
  </si>
  <si>
    <t>A améliorer</t>
  </si>
  <si>
    <t>Correct</t>
  </si>
  <si>
    <t>Liste complète des visites de chantier du SGMOE depuis le :</t>
  </si>
  <si>
    <t>Date</t>
  </si>
  <si>
    <t>Nouvelles fiches depuis</t>
  </si>
  <si>
    <t>en x jours ouvrés / 
nb fiches par jour</t>
  </si>
  <si>
    <t>Nombre de fiches de visite</t>
  </si>
  <si>
    <t>Etat de la constatation - global</t>
  </si>
  <si>
    <t>Etat de la constatation par activité</t>
  </si>
  <si>
    <t>Terrassement</t>
  </si>
  <si>
    <t>OA</t>
  </si>
  <si>
    <t>Situation à risque : Oui</t>
  </si>
  <si>
    <t>Situation à risque : Non</t>
  </si>
  <si>
    <t>Cloturé</t>
  </si>
  <si>
    <t>Non cloturé</t>
  </si>
  <si>
    <t>Sécurité</t>
  </si>
  <si>
    <t>Environnement</t>
  </si>
  <si>
    <t>Archéologie</t>
  </si>
  <si>
    <t>Mesures compensatoires</t>
  </si>
  <si>
    <t>Chaussées</t>
  </si>
  <si>
    <t>Réseau</t>
  </si>
  <si>
    <t>Equipements linéaires</t>
  </si>
  <si>
    <t>Non catégorisé</t>
  </si>
  <si>
    <t>QSE</t>
  </si>
  <si>
    <t>48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</si>
  <si>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</si>
  <si>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</si>
  <si>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</si>
  <si>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</si>
  <si>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</si>
  <si>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</si>
  <si>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</si>
  <si>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</si>
  <si>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</si>
  <si>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</si>
  <si>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</si>
  <si>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</si>
  <si>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</si>
  <si>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</si>
  <si>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</si>
  <si>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</si>
  <si>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</si>
  <si>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</si>
  <si>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</si>
  <si>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</si>
  <si>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</si>
  <si>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</si>
  <si>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</si>
  <si>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</si>
  <si>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</si>
  <si>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</si>
  <si>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</si>
  <si>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</si>
  <si>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</si>
  <si>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</si>
  <si>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</si>
  <si>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</si>
  <si>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</si>
  <si>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</si>
  <si>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</si>
  <si>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</si>
  <si>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</si>
  <si>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</si>
  <si>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</si>
  <si>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</si>
  <si>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</si>
  <si>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</si>
  <si>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</si>
  <si>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</si>
  <si>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</si>
  <si>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</si>
  <si>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</si>
  <si>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</si>
  <si>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</si>
  <si>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</si>
  <si>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</si>
  <si>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</si>
  <si>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</si>
  <si>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</si>
  <si>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</si>
  <si>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</si>
  <si>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</si>
  <si>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</si>
  <si>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</si>
  <si>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Sylvain GENTILE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</si>
</sst>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9"/>
      <name val="Calibri"/>
      <family val="2"/>
    </font>
    <font>
      <sz val="11"/>
      <color rgb="FF0070C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9"/>
      </right>
      <top style="medium">
        <color indexed="9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4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14" fontId="1" fillId="3" borderId="2" xfId="0" applyNumberFormat="1" applyFont="1" applyFill="1" applyBorder="1" applyAlignment="1">
      <alignment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/>
    </xf>
    <xf numFmtId="14" fontId="4" fillId="0" borderId="0" xfId="0" applyNumberFormat="1" applyFont="1" applyAlignment="1">
      <alignment horizontal="left" vertical="center" wrapText="1"/>
    </xf>
    <xf numFmtId="14" fontId="0" fillId="4" borderId="0" xfId="0" applyNumberFormat="1" applyFill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top" wrapText="1"/>
    </xf>
    <xf numFmtId="14" fontId="0" fillId="3" borderId="2" xfId="0" applyNumberFormat="1" applyFill="1" applyBorder="1" applyAlignment="1">
      <alignment horizontal="left" vertical="center" wrapText="1"/>
    </xf>
    <xf numFmtId="14" fontId="1" fillId="3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4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left" vertical="center"/>
    </xf>
    <xf numFmtId="0" fontId="3" fillId="0" borderId="3" xfId="0" applyFont="1" applyBorder="1" applyAlignment="1">
      <alignment horizontal="righ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14" fontId="9" fillId="0" borderId="4" xfId="0" applyNumberFormat="1" applyFont="1" applyBorder="1" applyAlignment="1">
      <alignment horizontal="right"/>
    </xf>
    <xf numFmtId="1" fontId="0" fillId="0" borderId="0" xfId="0" applyNumberFormat="1" applyAlignment="1">
      <alignment horizontal="right"/>
    </xf>
    <xf numFmtId="0" fontId="12" fillId="8" borderId="5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5" borderId="6" xfId="0" applyFill="1" applyBorder="1" applyAlignment="1">
      <alignment horizontal="left" vertical="top" wrapText="1" shrinkToFit="1"/>
    </xf>
    <xf numFmtId="164" fontId="8" fillId="0" borderId="0" xfId="1" applyNumberFormat="1" applyFont="1" applyAlignment="1">
      <alignment horizontal="left"/>
    </xf>
    <xf numFmtId="0" fontId="0" fillId="7" borderId="6" xfId="0" applyFill="1" applyBorder="1" applyAlignment="1">
      <alignment horizontal="left" vertical="top" wrapText="1" shrinkToFit="1"/>
    </xf>
    <xf numFmtId="0" fontId="0" fillId="6" borderId="6" xfId="0" applyFill="1" applyBorder="1" applyAlignment="1">
      <alignment horizontal="left" vertical="top" wrapText="1" shrinkToFit="1"/>
    </xf>
    <xf numFmtId="49" fontId="10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11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0" fillId="0" borderId="4" xfId="0" applyNumberFormat="1" applyFont="1" applyBorder="1" applyAlignment="1">
      <alignment horizontal="right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6" borderId="4" xfId="0" applyFill="1" applyBorder="1" applyAlignment="1">
      <alignment vertical="top"/>
    </xf>
    <xf numFmtId="0" fontId="0" fillId="7" borderId="4" xfId="0" applyFill="1" applyBorder="1" applyAlignment="1">
      <alignment vertical="top"/>
    </xf>
    <xf numFmtId="0" fontId="0" fillId="9" borderId="4" xfId="0" applyFill="1" applyBorder="1" applyAlignment="1">
      <alignment horizontal="left"/>
    </xf>
    <xf numFmtId="0" fontId="0" fillId="10" borderId="4" xfId="0" applyFill="1" applyBorder="1" applyAlignment="1">
      <alignment horizontal="left"/>
    </xf>
    <xf numFmtId="0" fontId="0" fillId="11" borderId="4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12" borderId="4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13" borderId="4" xfId="0" applyFill="1" applyBorder="1" applyAlignment="1">
      <alignment horizontal="left"/>
    </xf>
    <xf numFmtId="0" fontId="1" fillId="14" borderId="4" xfId="0" applyFont="1" applyFill="1" applyBorder="1" applyAlignment="1">
      <alignment horizontal="left"/>
    </xf>
    <xf numFmtId="0" fontId="0" fillId="15" borderId="4" xfId="0" applyFill="1" applyBorder="1" applyAlignment="1">
      <alignment horizontal="left"/>
    </xf>
    <xf numFmtId="0" fontId="1" fillId="16" borderId="4" xfId="0" applyFont="1" applyFill="1" applyBorder="1" applyAlignment="1">
      <alignment horizontal="left"/>
    </xf>
    <xf numFmtId="0" fontId="0" fillId="17" borderId="4" xfId="0" applyFill="1" applyBorder="1" applyAlignment="1">
      <alignment horizontal="left"/>
    </xf>
    <xf numFmtId="0" fontId="9" fillId="0" borderId="7" xfId="0" applyFont="1" applyBorder="1" applyAlignment="1">
      <alignment horizontal="right"/>
    </xf>
    <xf numFmtId="0" fontId="12" fillId="8" borderId="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right"/>
    </xf>
    <xf numFmtId="0" fontId="0" fillId="5" borderId="9" xfId="0" applyFill="1" applyBorder="1" applyAlignment="1">
      <alignment horizontal="left" vertical="top" wrapText="1" shrinkToFit="1"/>
    </xf>
    <xf numFmtId="0" fontId="12" fillId="8" borderId="10" xfId="0" applyFont="1" applyFill="1" applyBorder="1" applyAlignment="1">
      <alignment horizontal="center" vertical="center" wrapText="1"/>
    </xf>
    <xf numFmtId="49" fontId="12" fillId="8" borderId="1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4" fontId="13" fillId="0" borderId="10" xfId="0" applyNumberFormat="1" applyFont="1" applyBorder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10" xfId="0" applyFont="1" applyBorder="1" applyAlignment="1">
      <alignment horizontal="right"/>
    </xf>
    <xf numFmtId="49" fontId="13" fillId="0" borderId="10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right"/>
    </xf>
    <xf numFmtId="164" fontId="13" fillId="0" borderId="0" xfId="1" applyNumberFormat="1" applyFont="1" applyAlignment="1">
      <alignment horizontal="left"/>
    </xf>
    <xf numFmtId="0" fontId="0" fillId="0" borderId="0" xfId="0" applyFont="1"/>
    <xf numFmtId="0" fontId="13" fillId="0" borderId="0" xfId="0" applyFont="1" applyBorder="1" applyAlignment="1">
      <alignment horizontal="right"/>
    </xf>
    <xf numFmtId="49" fontId="13" fillId="0" borderId="0" xfId="0" applyNumberFormat="1" applyFont="1" applyBorder="1" applyAlignment="1">
      <alignment horizontal="right"/>
    </xf>
    <xf numFmtId="0" fontId="12" fillId="0" borderId="0" xfId="0" applyFont="1" applyFill="1" applyBorder="1" applyAlignment="1">
      <alignment horizontal="center" vertical="center"/>
    </xf>
    <xf numFmtId="0" fontId="0" fillId="17" borderId="12" xfId="0" applyFill="1" applyBorder="1" applyAlignment="1">
      <alignment horizontal="left"/>
    </xf>
    <xf numFmtId="0" fontId="9" fillId="0" borderId="12" xfId="0" applyFont="1" applyBorder="1" applyAlignment="1">
      <alignment horizontal="right"/>
    </xf>
    <xf numFmtId="0" fontId="0" fillId="0" borderId="12" xfId="0" applyBorder="1" applyAlignment="1">
      <alignment horizontal="right"/>
    </xf>
  </cellXfs>
  <cellStyles count="2">
    <cellStyle name="Normal" xfId="0" builtinId="0"/>
    <cellStyle name="Pourcentage" xfId="1" builtinId="5"/>
  </cellStyles>
  <dxfs count="425"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30" formatCode="@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64" formatCode="0.0%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numFmt numFmtId="19" formatCode="dd/mm/yyyy"/>
      <alignment horizontal="left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</dxfs>
  <tableStyles count="2" defaultTableStyle="TableStyleMedium2" defaultPivotStyle="PivotStyleLight16">
    <tableStyle name="Style de tableau 1" pivot="0" count="8" xr9:uid="{00000000-0011-0000-FFFF-FFFF00000000}">
      <tableStyleElement type="wholeTable" dxfId="424"/>
      <tableStyleElement type="headerRow" dxfId="423"/>
      <tableStyleElement type="firstColumn" dxfId="422"/>
      <tableStyleElement type="lastColumn" dxfId="421"/>
      <tableStyleElement type="firstRowStripe" dxfId="420"/>
      <tableStyleElement type="secondRowStripe" dxfId="419"/>
      <tableStyleElement type="firstColumnStripe" dxfId="418"/>
      <tableStyleElement type="secondColumnStripe" dxfId="417"/>
    </tableStyle>
    <tableStyle name="Style de tableau 2" pivot="0" count="0" xr9:uid="{2345BCF9-C8DA-40A2-813F-F4DA69733A6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1</xdr:row>
          <xdr:rowOff>19050</xdr:rowOff>
        </xdr:from>
        <xdr:to>
          <xdr:col>2</xdr:col>
          <xdr:colOff>1914525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Liste complète_FVI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</xdr:row>
          <xdr:rowOff>28575</xdr:rowOff>
        </xdr:from>
        <xdr:to>
          <xdr:col>4</xdr:col>
          <xdr:colOff>533400</xdr:colOff>
          <xdr:row>3</xdr:row>
          <xdr:rowOff>9525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Activer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1</xdr:row>
          <xdr:rowOff>28575</xdr:rowOff>
        </xdr:from>
        <xdr:to>
          <xdr:col>5</xdr:col>
          <xdr:colOff>762000</xdr:colOff>
          <xdr:row>3</xdr:row>
          <xdr:rowOff>9525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Désactiver Filtres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_FVI%202019-10-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complète_FVI"/>
      <sheetName val="Fiche non clos à améliorer"/>
      <sheetName val="Fiche récente"/>
      <sheetName val="Suivi"/>
      <sheetName val="Suivi (2)"/>
      <sheetName val="Analyse risque"/>
    </sheetNames>
    <sheetDataSet>
      <sheetData sheetId="0">
        <row r="2">
          <cell r="A2" t="str">
            <v>Date de génération :</v>
          </cell>
        </row>
        <row r="3">
          <cell r="A3" t="str">
            <v>Nb de fiches de visites :</v>
          </cell>
        </row>
        <row r="4">
          <cell r="A4" t="str">
            <v>en OL :</v>
          </cell>
        </row>
        <row r="5">
          <cell r="A5" t="str">
            <v xml:space="preserve"> en OA :</v>
          </cell>
        </row>
        <row r="6">
          <cell r="A6" t="str">
            <v>en Environnement :</v>
          </cell>
        </row>
      </sheetData>
      <sheetData sheetId="1"/>
      <sheetData sheetId="2"/>
      <sheetData sheetId="3">
        <row r="14">
          <cell r="B14" t="str">
            <v>Non correct / à corriger</v>
          </cell>
          <cell r="C14">
            <v>105</v>
          </cell>
        </row>
        <row r="15">
          <cell r="B15" t="str">
            <v>A améliorer</v>
          </cell>
          <cell r="C15">
            <v>295</v>
          </cell>
        </row>
        <row r="16">
          <cell r="B16" t="str">
            <v>Correct</v>
          </cell>
          <cell r="C16">
            <v>671</v>
          </cell>
        </row>
        <row r="27">
          <cell r="B27" t="str">
            <v>OA</v>
          </cell>
        </row>
        <row r="28">
          <cell r="B28" t="str">
            <v>Non correct / à corriger</v>
          </cell>
          <cell r="C28">
            <v>32</v>
          </cell>
        </row>
        <row r="29">
          <cell r="B29" t="str">
            <v>A améliorer</v>
          </cell>
          <cell r="C29">
            <v>61</v>
          </cell>
        </row>
        <row r="30">
          <cell r="B30" t="str">
            <v>Correct</v>
          </cell>
          <cell r="C30">
            <v>147</v>
          </cell>
        </row>
        <row r="51">
          <cell r="B51" t="str">
            <v>Terrassement</v>
          </cell>
          <cell r="C51">
            <v>515</v>
          </cell>
        </row>
        <row r="52">
          <cell r="B52" t="str">
            <v>Assainissement</v>
          </cell>
          <cell r="C52">
            <v>353</v>
          </cell>
        </row>
        <row r="53">
          <cell r="B53" t="str">
            <v>OA</v>
          </cell>
          <cell r="C53">
            <v>242</v>
          </cell>
        </row>
        <row r="54">
          <cell r="B54" t="str">
            <v>Archéologie</v>
          </cell>
          <cell r="C54">
            <v>7</v>
          </cell>
        </row>
        <row r="55">
          <cell r="B55" t="str">
            <v>Mesures compensatoires</v>
          </cell>
          <cell r="C55">
            <v>3</v>
          </cell>
        </row>
        <row r="56">
          <cell r="B56" t="str">
            <v>Chaussées</v>
          </cell>
          <cell r="C56">
            <v>14</v>
          </cell>
        </row>
        <row r="57">
          <cell r="B57" t="str">
            <v>Réseau</v>
          </cell>
          <cell r="C57">
            <v>6</v>
          </cell>
        </row>
        <row r="58">
          <cell r="B58" t="str">
            <v>Equipements linéaires</v>
          </cell>
          <cell r="C58">
            <v>0</v>
          </cell>
        </row>
        <row r="59">
          <cell r="B59" t="str">
            <v>Non catégorisé</v>
          </cell>
          <cell r="C59">
            <v>11</v>
          </cell>
        </row>
      </sheetData>
      <sheetData sheetId="4">
        <row r="5">
          <cell r="C5">
            <v>43514</v>
          </cell>
          <cell r="D5">
            <v>43528</v>
          </cell>
          <cell r="E5">
            <v>43542</v>
          </cell>
          <cell r="F5">
            <v>43556</v>
          </cell>
          <cell r="G5">
            <v>43570</v>
          </cell>
          <cell r="H5">
            <v>43584</v>
          </cell>
          <cell r="I5">
            <v>43595</v>
          </cell>
          <cell r="J5">
            <v>43620</v>
          </cell>
          <cell r="K5">
            <v>43640</v>
          </cell>
          <cell r="L5">
            <v>43651</v>
          </cell>
          <cell r="M5">
            <v>43665</v>
          </cell>
          <cell r="N5">
            <v>43696</v>
          </cell>
          <cell r="O5">
            <v>43710</v>
          </cell>
          <cell r="P5">
            <v>43717</v>
          </cell>
          <cell r="Q5">
            <v>43724</v>
          </cell>
          <cell r="R5">
            <v>43731</v>
          </cell>
          <cell r="S5">
            <v>43738</v>
          </cell>
          <cell r="T5">
            <v>43752</v>
          </cell>
          <cell r="U5">
            <v>43759</v>
          </cell>
          <cell r="V5">
            <v>43766</v>
          </cell>
        </row>
        <row r="8">
          <cell r="B8" t="str">
            <v>Etat de la constatation - global - Suivi dans le temps</v>
          </cell>
        </row>
        <row r="9">
          <cell r="B9" t="str">
            <v>Non correct / à corriger</v>
          </cell>
        </row>
        <row r="10">
          <cell r="C10">
            <v>5.7851239669421489E-2</v>
          </cell>
          <cell r="D10">
            <v>5.3459119496855348E-2</v>
          </cell>
          <cell r="E10">
            <v>6.5326633165829151E-2</v>
          </cell>
          <cell r="F10">
            <v>5.7971014492753624E-2</v>
          </cell>
          <cell r="G10">
            <v>6.0109289617486336E-2</v>
          </cell>
          <cell r="H10">
            <v>5.7894736842105263E-2</v>
          </cell>
          <cell r="I10">
            <v>5.5921052631578948E-2</v>
          </cell>
          <cell r="J10">
            <v>5.9854014598540145E-2</v>
          </cell>
          <cell r="K10">
            <v>6.7294751009421269E-2</v>
          </cell>
          <cell r="L10">
            <v>6.7096774193548384E-2</v>
          </cell>
          <cell r="M10">
            <v>6.7073170731707321E-2</v>
          </cell>
          <cell r="N10">
            <v>7.0321811680572111E-2</v>
          </cell>
          <cell r="O10">
            <v>7.2093023255813959E-2</v>
          </cell>
          <cell r="P10">
            <v>7.8125E-2</v>
          </cell>
          <cell r="Q10">
            <v>8.3690987124463517E-2</v>
          </cell>
          <cell r="R10">
            <v>8.7682672233820466E-2</v>
          </cell>
          <cell r="S10">
            <v>8.9627391742195361E-2</v>
          </cell>
          <cell r="T10">
            <v>9.4685990338164258E-2</v>
          </cell>
          <cell r="U10">
            <v>9.4017094017094016E-2</v>
          </cell>
          <cell r="V10">
            <v>9.7402597402597407E-2</v>
          </cell>
        </row>
        <row r="11">
          <cell r="B11" t="str">
            <v>A améliorer</v>
          </cell>
        </row>
        <row r="12">
          <cell r="C12">
            <v>0.26033057851239672</v>
          </cell>
          <cell r="D12">
            <v>0.25471698113207547</v>
          </cell>
          <cell r="E12">
            <v>0.27889447236180903</v>
          </cell>
          <cell r="F12">
            <v>0.25672877846790892</v>
          </cell>
          <cell r="G12">
            <v>0.25500910746812389</v>
          </cell>
          <cell r="H12">
            <v>0.25087719298245614</v>
          </cell>
          <cell r="I12">
            <v>0.26315789473684209</v>
          </cell>
          <cell r="J12">
            <v>0.28029197080291973</v>
          </cell>
          <cell r="K12">
            <v>0.2772543741588156</v>
          </cell>
          <cell r="L12">
            <v>0.27225806451612905</v>
          </cell>
          <cell r="M12">
            <v>0.27073170731707319</v>
          </cell>
          <cell r="N12">
            <v>0.26698450536352802</v>
          </cell>
          <cell r="O12">
            <v>0.26279069767441859</v>
          </cell>
          <cell r="P12">
            <v>0.26674107142857145</v>
          </cell>
          <cell r="Q12">
            <v>0.26609442060085836</v>
          </cell>
          <cell r="R12">
            <v>0.26409185803757829</v>
          </cell>
          <cell r="S12">
            <v>0.26888217522658608</v>
          </cell>
          <cell r="T12">
            <v>0.27053140096618356</v>
          </cell>
          <cell r="U12">
            <v>0.26970560303893637</v>
          </cell>
          <cell r="V12">
            <v>0.27365491651205937</v>
          </cell>
        </row>
        <row r="13">
          <cell r="B13" t="str">
            <v>Correct</v>
          </cell>
        </row>
        <row r="14">
          <cell r="C14">
            <v>0.68181818181818177</v>
          </cell>
          <cell r="D14">
            <v>0.69182389937106914</v>
          </cell>
          <cell r="E14">
            <v>0.65577889447236182</v>
          </cell>
          <cell r="F14">
            <v>0.68530020703933747</v>
          </cell>
          <cell r="G14">
            <v>0.68488160291438982</v>
          </cell>
          <cell r="H14">
            <v>0.69122807017543864</v>
          </cell>
          <cell r="I14">
            <v>0.68092105263157898</v>
          </cell>
          <cell r="J14">
            <v>0.6598540145985401</v>
          </cell>
          <cell r="K14">
            <v>0.65545087483176312</v>
          </cell>
          <cell r="L14">
            <v>0.66064516129032258</v>
          </cell>
          <cell r="M14">
            <v>0.66097560975609759</v>
          </cell>
          <cell r="N14">
            <v>0.66150178784266989</v>
          </cell>
          <cell r="O14">
            <v>0.65697674418604646</v>
          </cell>
          <cell r="P14">
            <v>0.6540178571428571</v>
          </cell>
          <cell r="Q14">
            <v>0.64914163090128751</v>
          </cell>
          <cell r="R14">
            <v>0.64718162839248439</v>
          </cell>
          <cell r="S14">
            <v>0.6404833836858006</v>
          </cell>
          <cell r="T14">
            <v>0.63091787439613523</v>
          </cell>
          <cell r="U14">
            <v>0.63152896486229815</v>
          </cell>
          <cell r="V14">
            <v>0.62244897959183676</v>
          </cell>
        </row>
        <row r="31">
          <cell r="B31" t="str">
            <v>OA</v>
          </cell>
        </row>
        <row r="33">
          <cell r="C33">
            <v>4.7619047619047616E-2</v>
          </cell>
          <cell r="D33">
            <v>5.8139534883720929E-2</v>
          </cell>
          <cell r="E33">
            <v>6.25E-2</v>
          </cell>
          <cell r="F33">
            <v>5.9701492537313432E-2</v>
          </cell>
          <cell r="G33">
            <v>0.08</v>
          </cell>
          <cell r="H33">
            <v>7.8431372549019607E-2</v>
          </cell>
          <cell r="I33">
            <v>7.8787878787878782E-2</v>
          </cell>
          <cell r="J33">
            <v>9.1891891891891897E-2</v>
          </cell>
          <cell r="K33">
            <v>9.4736842105263161E-2</v>
          </cell>
          <cell r="L33">
            <v>9.7435897435897437E-2</v>
          </cell>
          <cell r="M33">
            <v>9.5959595959595953E-2</v>
          </cell>
          <cell r="N33">
            <v>9.950248756218906E-2</v>
          </cell>
          <cell r="O33">
            <v>0.10396039603960396</v>
          </cell>
          <cell r="P33">
            <v>0.10576923076923077</v>
          </cell>
          <cell r="Q33">
            <v>0.10900473933649289</v>
          </cell>
          <cell r="R33">
            <v>0.11162790697674418</v>
          </cell>
          <cell r="S33">
            <v>0.11659192825112108</v>
          </cell>
          <cell r="T33">
            <v>0.12608695652173912</v>
          </cell>
          <cell r="U33">
            <v>0.12875536480686695</v>
          </cell>
          <cell r="V33">
            <v>0.13333333333333333</v>
          </cell>
        </row>
        <row r="35">
          <cell r="C35">
            <v>0.25396825396825395</v>
          </cell>
          <cell r="D35">
            <v>0.23255813953488372</v>
          </cell>
          <cell r="E35">
            <v>0.24107142857142858</v>
          </cell>
          <cell r="F35">
            <v>0.23134328358208955</v>
          </cell>
          <cell r="G35">
            <v>0.22</v>
          </cell>
          <cell r="H35">
            <v>0.21568627450980393</v>
          </cell>
          <cell r="I35">
            <v>0.21818181818181817</v>
          </cell>
          <cell r="J35">
            <v>0.24864864864864866</v>
          </cell>
          <cell r="K35">
            <v>0.24210526315789474</v>
          </cell>
          <cell r="L35">
            <v>0.24102564102564103</v>
          </cell>
          <cell r="M35">
            <v>0.24242424242424243</v>
          </cell>
          <cell r="N35">
            <v>0.23880597014925373</v>
          </cell>
          <cell r="O35">
            <v>0.23762376237623761</v>
          </cell>
          <cell r="P35">
            <v>0.24519230769230768</v>
          </cell>
          <cell r="Q35">
            <v>0.24644549763033174</v>
          </cell>
          <cell r="R35">
            <v>0.25116279069767444</v>
          </cell>
          <cell r="S35">
            <v>0.24663677130044842</v>
          </cell>
          <cell r="T35">
            <v>0.25217391304347825</v>
          </cell>
          <cell r="U35">
            <v>0.25321888412017168</v>
          </cell>
          <cell r="V35">
            <v>0.25416666666666665</v>
          </cell>
        </row>
        <row r="37">
          <cell r="C37">
            <v>0.69841269841269837</v>
          </cell>
          <cell r="D37">
            <v>0.70930232558139539</v>
          </cell>
          <cell r="E37">
            <v>0.6964285714285714</v>
          </cell>
          <cell r="F37">
            <v>0.70895522388059706</v>
          </cell>
          <cell r="G37">
            <v>0.7</v>
          </cell>
          <cell r="H37">
            <v>0.70588235294117652</v>
          </cell>
          <cell r="I37">
            <v>0.70303030303030301</v>
          </cell>
          <cell r="J37">
            <v>0.6594594594594595</v>
          </cell>
          <cell r="K37">
            <v>0.66315789473684206</v>
          </cell>
          <cell r="L37">
            <v>0.66153846153846152</v>
          </cell>
          <cell r="M37">
            <v>0.66161616161616166</v>
          </cell>
          <cell r="N37">
            <v>0.6616915422885572</v>
          </cell>
          <cell r="O37">
            <v>0.65841584158415845</v>
          </cell>
          <cell r="P37">
            <v>0.64903846153846156</v>
          </cell>
          <cell r="Q37">
            <v>0.64454976303317535</v>
          </cell>
          <cell r="R37">
            <v>0.63720930232558137</v>
          </cell>
          <cell r="S37">
            <v>0.63677130044843044</v>
          </cell>
          <cell r="T37">
            <v>0.62173913043478257</v>
          </cell>
          <cell r="U37">
            <v>0.61802575107296143</v>
          </cell>
          <cell r="V37">
            <v>0.61250000000000004</v>
          </cell>
        </row>
      </sheetData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9:AB18" totalsRowShown="0" headerRowDxfId="416" dataDxfId="415">
  <sortState xmlns:xlrd2="http://schemas.microsoft.com/office/spreadsheetml/2017/richdata2" ref="A10:AB15">
    <sortCondition descending="1" ref="B9:B15"/>
  </sortState>
  <tableColumns count="28">
    <tableColumn id="1" xr3:uid="{00000000-0010-0000-0000-000001000000}" name="Chrono" dataDxfId="414"/>
    <tableColumn id="2" xr3:uid="{00000000-0010-0000-0000-000002000000}" name="Date de la visite" dataDxfId="413"/>
    <tableColumn id="3" xr3:uid="{00000000-0010-0000-0000-000003000000}" name="Rédacteur" dataDxfId="412"/>
    <tableColumn id="4" xr3:uid="{00000000-0010-0000-0000-000004000000}" name="Code objet - ouvrage" dataDxfId="411"/>
    <tableColumn id="5" xr3:uid="{00000000-0010-0000-0000-000005000000}" name="Zone" dataDxfId="410"/>
    <tableColumn id="6" xr3:uid="{00000000-0010-0000-0000-000006000000}" name="Entité concernée" dataDxfId="409"/>
    <tableColumn id="7" xr3:uid="{00000000-0010-0000-0000-000007000000}" name="Domaines" dataDxfId="408"/>
    <tableColumn id="8" xr3:uid="{00000000-0010-0000-0000-000008000000}" name="Activités" dataDxfId="407"/>
    <tableColumn id="9" xr3:uid="{00000000-0010-0000-0000-000009000000}" name="Participants" dataDxfId="406"/>
    <tableColumn id="10" xr3:uid="{00000000-0010-0000-0000-00000A000000}" name="Description de la visite" dataDxfId="405"/>
    <tableColumn id="11" xr3:uid="{00000000-0010-0000-0000-00000B000000}" name="Etat de la constatation" dataDxfId="404"/>
    <tableColumn id="12" xr3:uid="{00000000-0010-0000-0000-00000C000000}" name="Pièces jointes" dataDxfId="403"/>
    <tableColumn id="13" xr3:uid="{00000000-0010-0000-0000-00000D000000}" name="Situation à risque détectée" dataDxfId="402"/>
    <tableColumn id="14" xr3:uid="{00000000-0010-0000-0000-00000E000000}" name="Envoi en validation à" dataDxfId="401"/>
    <tableColumn id="15" xr3:uid="{00000000-0010-0000-0000-00000F000000}" name="Date d'envoi en validation" dataDxfId="400"/>
    <tableColumn id="16" xr3:uid="{00000000-0010-0000-0000-000010000000}" name="Commentaires" dataDxfId="399"/>
    <tableColumn id="17" xr3:uid="{00000000-0010-0000-0000-000011000000}" name="Pièces jointes2" dataDxfId="398"/>
    <tableColumn id="18" xr3:uid="{00000000-0010-0000-0000-000012000000}" name="Valideur" dataDxfId="397"/>
    <tableColumn id="19" xr3:uid="{00000000-0010-0000-0000-000013000000}" name="Décision" dataDxfId="396"/>
    <tableColumn id="20" xr3:uid="{00000000-0010-0000-0000-000014000000}" name="Date de validation" dataDxfId="395"/>
    <tableColumn id="21" xr3:uid="{00000000-0010-0000-0000-000015000000}" name="Commentaires3" dataDxfId="394"/>
    <tableColumn id="22" xr3:uid="{00000000-0010-0000-0000-000016000000}" name="Pièces jointes4" dataDxfId="393"/>
    <tableColumn id="23" xr3:uid="{00000000-0010-0000-0000-000017000000}" name="Responsable de la clôture" dataDxfId="392"/>
    <tableColumn id="24" xr3:uid="{00000000-0010-0000-0000-000018000000}" name="Date de clôture" dataDxfId="391"/>
    <tableColumn id="25" xr3:uid="{00000000-0010-0000-0000-000019000000}" name="FNC associée" dataDxfId="390"/>
    <tableColumn id="26" xr3:uid="{00000000-0010-0000-0000-00001A000000}" name="CDE associé" dataDxfId="389"/>
    <tableColumn id="27" xr3:uid="{00000000-0010-0000-0000-00001B000000}" name="FAC associée" dataDxfId="388"/>
    <tableColumn id="28" xr3:uid="{00000000-0010-0000-0000-00001C000000}" name="Diffusion à" dataDxfId="387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4" displayName="Tableau24" ref="A9:AB15" totalsRowShown="0" headerRowDxfId="386" dataDxfId="385">
  <autoFilter ref="A9:AB15" xr:uid="{00000000-0009-0000-0100-000003000000}"/>
  <tableColumns count="28">
    <tableColumn id="1" xr3:uid="{00000000-0010-0000-0100-000001000000}" name="Chrono" dataDxfId="384"/>
    <tableColumn id="2" xr3:uid="{00000000-0010-0000-0100-000002000000}" name="Date de la visite" dataDxfId="383"/>
    <tableColumn id="3" xr3:uid="{00000000-0010-0000-0100-000003000000}" name="Rédacteur" dataDxfId="382"/>
    <tableColumn id="4" xr3:uid="{00000000-0010-0000-0100-000004000000}" name="Code objet - ouvrage" dataDxfId="381"/>
    <tableColumn id="5" xr3:uid="{00000000-0010-0000-0100-000005000000}" name="Zone" dataDxfId="380"/>
    <tableColumn id="6" xr3:uid="{00000000-0010-0000-0100-000006000000}" name="Entité concernée" dataDxfId="379"/>
    <tableColumn id="7" xr3:uid="{00000000-0010-0000-0100-000007000000}" name="Domaines" dataDxfId="378"/>
    <tableColumn id="8" xr3:uid="{00000000-0010-0000-0100-000008000000}" name="Activités" dataDxfId="377"/>
    <tableColumn id="9" xr3:uid="{00000000-0010-0000-0100-000009000000}" name="Participants" dataDxfId="376"/>
    <tableColumn id="10" xr3:uid="{00000000-0010-0000-0100-00000A000000}" name="Description de la visite" dataDxfId="375"/>
    <tableColumn id="11" xr3:uid="{00000000-0010-0000-0100-00000B000000}" name="Etat de la constatation" dataDxfId="374"/>
    <tableColumn id="12" xr3:uid="{00000000-0010-0000-0100-00000C000000}" name="Pièces jointes" dataDxfId="373"/>
    <tableColumn id="13" xr3:uid="{00000000-0010-0000-0100-00000D000000}" name="Situation à risque détectée" dataDxfId="372"/>
    <tableColumn id="14" xr3:uid="{00000000-0010-0000-0100-00000E000000}" name="Envoi en validation à" dataDxfId="371"/>
    <tableColumn id="15" xr3:uid="{00000000-0010-0000-0100-00000F000000}" name="Date d'envoi en validation" dataDxfId="370"/>
    <tableColumn id="16" xr3:uid="{00000000-0010-0000-0100-000010000000}" name="Commentaires" dataDxfId="369"/>
    <tableColumn id="17" xr3:uid="{00000000-0010-0000-0100-000011000000}" name="Pièces jointes2" dataDxfId="368"/>
    <tableColumn id="18" xr3:uid="{00000000-0010-0000-0100-000012000000}" name="Valideur" dataDxfId="367"/>
    <tableColumn id="19" xr3:uid="{00000000-0010-0000-0100-000013000000}" name="Décision" dataDxfId="366"/>
    <tableColumn id="20" xr3:uid="{00000000-0010-0000-0100-000014000000}" name="Date de validation" dataDxfId="365"/>
    <tableColumn id="21" xr3:uid="{00000000-0010-0000-0100-000015000000}" name="Commentaires3" dataDxfId="364"/>
    <tableColumn id="22" xr3:uid="{00000000-0010-0000-0100-000016000000}" name="Pièces jointes4" dataDxfId="363"/>
    <tableColumn id="23" xr3:uid="{00000000-0010-0000-0100-000017000000}" name="Responsable de la clôture" dataDxfId="362"/>
    <tableColumn id="24" xr3:uid="{00000000-0010-0000-0100-000018000000}" name="Date de clôture" dataDxfId="361"/>
    <tableColumn id="25" xr3:uid="{00000000-0010-0000-0100-000019000000}" name="FNC associée" dataDxfId="360"/>
    <tableColumn id="26" xr3:uid="{00000000-0010-0000-0100-00001A000000}" name="CDE associé" dataDxfId="359"/>
    <tableColumn id="27" xr3:uid="{00000000-0010-0000-0100-00001B000000}" name="FAC associée" dataDxfId="358"/>
    <tableColumn id="28" xr3:uid="{00000000-0010-0000-0100-00001C000000}" name="Diffusion à" dataDxfId="357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22" displayName="Tableau22" ref="A14:AB18" totalsRowShown="0" headerRowDxfId="356" dataDxfId="355">
  <tableColumns count="28">
    <tableColumn id="1" xr3:uid="{00000000-0010-0000-0200-000001000000}" name="Chrono" dataDxfId="354"/>
    <tableColumn id="2" xr3:uid="{00000000-0010-0000-0200-000002000000}" name="Date de la visite" dataDxfId="353"/>
    <tableColumn id="3" xr3:uid="{00000000-0010-0000-0200-000003000000}" name="Rédacteur" dataDxfId="352"/>
    <tableColumn id="4" xr3:uid="{00000000-0010-0000-0200-000004000000}" name="Code objet - ouvrage" dataDxfId="351"/>
    <tableColumn id="5" xr3:uid="{00000000-0010-0000-0200-000005000000}" name="Zone" dataDxfId="350"/>
    <tableColumn id="6" xr3:uid="{00000000-0010-0000-0200-000006000000}" name="Entité concernée" dataDxfId="349"/>
    <tableColumn id="7" xr3:uid="{00000000-0010-0000-0200-000007000000}" name="Domaines" dataDxfId="348"/>
    <tableColumn id="8" xr3:uid="{00000000-0010-0000-0200-000008000000}" name="Activités" dataDxfId="347"/>
    <tableColumn id="9" xr3:uid="{00000000-0010-0000-0200-000009000000}" name="Participants" dataDxfId="346"/>
    <tableColumn id="10" xr3:uid="{00000000-0010-0000-0200-00000A000000}" name="Description de la visite" dataDxfId="345"/>
    <tableColumn id="11" xr3:uid="{00000000-0010-0000-0200-00000B000000}" name="Etat de la constatation" dataDxfId="344"/>
    <tableColumn id="12" xr3:uid="{00000000-0010-0000-0200-00000C000000}" name="Pièces jointes" dataDxfId="343"/>
    <tableColumn id="13" xr3:uid="{00000000-0010-0000-0200-00000D000000}" name="Situation à risque détectée" dataDxfId="342"/>
    <tableColumn id="14" xr3:uid="{00000000-0010-0000-0200-00000E000000}" name="Envoi en validation à" dataDxfId="341"/>
    <tableColumn id="15" xr3:uid="{00000000-0010-0000-0200-00000F000000}" name="Date d'envoi en validation" dataDxfId="340"/>
    <tableColumn id="16" xr3:uid="{00000000-0010-0000-0200-000010000000}" name="Commentaires" dataDxfId="339"/>
    <tableColumn id="17" xr3:uid="{00000000-0010-0000-0200-000011000000}" name="Pièces jointes2" dataDxfId="338"/>
    <tableColumn id="18" xr3:uid="{00000000-0010-0000-0200-000012000000}" name="Valideur" dataDxfId="337"/>
    <tableColumn id="19" xr3:uid="{00000000-0010-0000-0200-000013000000}" name="Décision" dataDxfId="336"/>
    <tableColumn id="20" xr3:uid="{00000000-0010-0000-0200-000014000000}" name="Date de validation" dataDxfId="335"/>
    <tableColumn id="21" xr3:uid="{00000000-0010-0000-0200-000015000000}" name="Commentaires3" dataDxfId="334"/>
    <tableColumn id="22" xr3:uid="{00000000-0010-0000-0200-000016000000}" name="Pièces jointes4" dataDxfId="333"/>
    <tableColumn id="23" xr3:uid="{00000000-0010-0000-0200-000017000000}" name="Responsable de la clôture" dataDxfId="332"/>
    <tableColumn id="24" xr3:uid="{00000000-0010-0000-0200-000018000000}" name="Date de clôture" dataDxfId="331"/>
    <tableColumn id="25" xr3:uid="{00000000-0010-0000-0200-000019000000}" name="FNC associée" dataDxfId="330"/>
    <tableColumn id="26" xr3:uid="{00000000-0010-0000-0200-00001A000000}" name="CDE associé" dataDxfId="329"/>
    <tableColumn id="27" xr3:uid="{00000000-0010-0000-0200-00001B000000}" name="FAC associée" dataDxfId="328"/>
    <tableColumn id="28" xr3:uid="{00000000-0010-0000-0200-00001C000000}" name="Diffusion à" dataDxfId="327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D80C68F-8EEF-4B59-B1D0-D7F6C3D051EA}" name="Tableau5" displayName="Tableau5" ref="A8:C61" totalsRowShown="0" tableBorderDxfId="2">
  <autoFilter ref="A8:C61" xr:uid="{E79EAB33-943A-4B7E-83B4-8F13D6825CAC}"/>
  <tableColumns count="3">
    <tableColumn id="1" xr3:uid="{A67FE634-9D4C-4BE9-94B9-EDEC85B8E5A6}" name="Colonne1"/>
    <tableColumn id="2" xr3:uid="{A5E92FE2-B82F-486D-93D3-87849891EBEE}" name="Colonne2" dataDxfId="1">
      <calculatedColumnFormula array="1">SUM(LEN(Tableau2[Domaines])-LEN(SUBSTITUTE(Tableau2[Domaines],A9,"")))/LEN(A9)</calculatedColumnFormula>
    </tableColumn>
    <tableColumn id="3" xr3:uid="{EDEA02B1-1B35-48E0-84BA-0179CB122B6D}" name="Colonne3" dataDxfId="0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9A5C93-0883-443D-BABC-22A0A50EF19F}" name="Tableau4" displayName="Tableau4" ref="A4:BG56" totalsRowShown="0" headerRowDxfId="3" dataDxfId="4" dataCellStyle="Pourcentage">
  <autoFilter ref="A4:BG56" xr:uid="{4288CC79-59F9-451F-93CB-54101308FE73}"/>
  <tableColumns count="59">
    <tableColumn id="1" xr3:uid="{446B24F8-05E5-4A38-A929-10B6FB6D7902}" name="Colonne1"/>
    <tableColumn id="2" xr3:uid="{AEBFE83D-E930-40BE-8DA5-BE7D49A2D24A}" name="Colonne2" dataDxfId="62"/>
    <tableColumn id="3" xr3:uid="{FADA8FB0-F15D-442F-B7D4-99B1D44A87AB}" name="Colonne3" dataDxfId="61" dataCellStyle="Pourcentage"/>
    <tableColumn id="4" xr3:uid="{2F21D7AC-F48E-48E2-AEB8-550A5D1FC4BA}" name="Colonne4" dataDxfId="60"/>
    <tableColumn id="5" xr3:uid="{E5E8DB1C-F978-41E8-80AC-2B8270312552}" name="Colonne5" dataDxfId="59" dataCellStyle="Pourcentage"/>
    <tableColumn id="6" xr3:uid="{10915573-D72B-4E96-A19B-1E3F751294A3}" name="Colonne6" dataDxfId="58"/>
    <tableColumn id="7" xr3:uid="{C54E24CA-21DF-4E3D-86A3-499F1B30B82B}" name="Colonne7" dataDxfId="57" dataCellStyle="Pourcentage"/>
    <tableColumn id="8" xr3:uid="{BAB71AF9-568F-4D27-BE7D-66B580572D49}" name="Colonne8" dataDxfId="56"/>
    <tableColumn id="9" xr3:uid="{706E1E0E-398F-4969-90C6-B9A4E6E6F873}" name="Colonne9" dataDxfId="55" dataCellStyle="Pourcentage"/>
    <tableColumn id="10" xr3:uid="{33085C7E-0EDB-4769-8E94-2CC5D960FCD1}" name="Colonne10" dataDxfId="54"/>
    <tableColumn id="11" xr3:uid="{3832FEC0-FF49-4567-806F-09A9655C244C}" name="Colonne11" dataDxfId="53" dataCellStyle="Pourcentage"/>
    <tableColumn id="12" xr3:uid="{2FB89A95-E12E-4A13-BACF-7AABB65AA450}" name="Colonne12" dataDxfId="52"/>
    <tableColumn id="13" xr3:uid="{A66A6214-C2C8-4736-9F64-A24B74F7514B}" name="Colonne13" dataDxfId="51" dataCellStyle="Pourcentage"/>
    <tableColumn id="14" xr3:uid="{73BBF982-FF79-4733-87CC-CB3B83AA6E6B}" name="Colonne14" dataDxfId="50"/>
    <tableColumn id="15" xr3:uid="{6A06236F-3F17-417E-8FC0-3604817E733D}" name="Colonne15" dataDxfId="49" dataCellStyle="Pourcentage"/>
    <tableColumn id="16" xr3:uid="{5ADD3C4F-2C5A-4632-B6C1-A4E2BBDAEB52}" name="Colonne16" dataDxfId="48"/>
    <tableColumn id="17" xr3:uid="{1473BFC6-1E77-440D-A991-5A30D114440D}" name="Colonne17" dataDxfId="47" dataCellStyle="Pourcentage"/>
    <tableColumn id="18" xr3:uid="{71AFB265-8FCE-4A49-BA0C-EA9A51E0E7D5}" name="Colonne18" dataDxfId="46"/>
    <tableColumn id="19" xr3:uid="{2F7A8B52-8DE7-4F58-8D24-DD006BB8771A}" name="Colonne19" dataDxfId="45" dataCellStyle="Pourcentage"/>
    <tableColumn id="20" xr3:uid="{BDB11B6A-3C5C-4D55-A2E8-CB5EE3605190}" name="Colonne20" dataDxfId="44"/>
    <tableColumn id="21" xr3:uid="{37991E10-220B-49AA-BD64-AA83AEB5A28A}" name="Colonne21" dataDxfId="43" dataCellStyle="Pourcentage"/>
    <tableColumn id="22" xr3:uid="{76021916-6AEF-4C2C-A472-7417C36D0CEE}" name="Colonne22" dataDxfId="42"/>
    <tableColumn id="23" xr3:uid="{1DF8A94C-DDD9-4E34-909B-C6E37D708169}" name="Colonne23" dataDxfId="41" dataCellStyle="Pourcentage"/>
    <tableColumn id="24" xr3:uid="{1211789B-2D29-4A90-9742-043A2B06EEAD}" name="Colonne24" dataDxfId="40"/>
    <tableColumn id="25" xr3:uid="{0BA72DFC-6062-4BF5-8313-666556BC5446}" name="Colonne25" dataDxfId="39" dataCellStyle="Pourcentage"/>
    <tableColumn id="26" xr3:uid="{CA285F1B-EFC9-4F7B-9702-3BCC152E7CF5}" name="Colonne26" dataDxfId="38"/>
    <tableColumn id="27" xr3:uid="{26735972-1644-4818-B5FB-B9AF48790B8F}" name="Colonne27" dataDxfId="37" dataCellStyle="Pourcentage"/>
    <tableColumn id="28" xr3:uid="{7E6E4073-31DC-4A41-B05D-5D31817AA885}" name="Colonne28" dataDxfId="36"/>
    <tableColumn id="29" xr3:uid="{9897E7B5-F44A-43B9-8F7A-9CEC29CACBD5}" name="Colonne29" dataDxfId="35" dataCellStyle="Pourcentage"/>
    <tableColumn id="30" xr3:uid="{156E3CFF-DCB1-45EB-B58B-8EE6FAC80451}" name="Colonne30" dataDxfId="34"/>
    <tableColumn id="31" xr3:uid="{F690CED7-3201-4D1A-9F77-EA7B598FCA87}" name="Colonne31" dataDxfId="33" dataCellStyle="Pourcentage"/>
    <tableColumn id="32" xr3:uid="{B11BCA1D-6BFA-4106-8D38-10876278499E}" name="Colonne32" dataDxfId="32"/>
    <tableColumn id="33" xr3:uid="{ED06F6AE-A092-4EAA-9E80-137D22B010D2}" name="Colonne33" dataDxfId="31" dataCellStyle="Pourcentage"/>
    <tableColumn id="34" xr3:uid="{EAA2FC1C-501C-4DAE-BAAF-66953D3485FC}" name="Colonne34" dataDxfId="30"/>
    <tableColumn id="35" xr3:uid="{096E2D0F-C065-46AE-ACEB-34C49388D579}" name="Colonne35" dataDxfId="29" dataCellStyle="Pourcentage"/>
    <tableColumn id="36" xr3:uid="{43B13F2A-7230-4B70-A6A7-1EA11E0E40C0}" name="Colonne36" dataDxfId="28"/>
    <tableColumn id="37" xr3:uid="{3D18CEDC-6D98-4CDF-965C-894C44EB4746}" name="Colonne37" dataDxfId="27" dataCellStyle="Pourcentage">
      <calculatedColumnFormula>AJ5/AJ$6</calculatedColumnFormula>
    </tableColumn>
    <tableColumn id="38" xr3:uid="{8BE71BDA-825B-43C3-9F20-5D88907327E2}" name="Colonne38" dataDxfId="26"/>
    <tableColumn id="39" xr3:uid="{24E12FBD-2925-4CF1-95B1-BFC6630636DC}" name="Colonne39" dataDxfId="25" dataCellStyle="Pourcentage">
      <calculatedColumnFormula>AL5/AL$6</calculatedColumnFormula>
    </tableColumn>
    <tableColumn id="40" xr3:uid="{FCA4EBFB-8412-40F4-9435-D0F19AE8C6D9}" name="Colonne40" dataDxfId="24"/>
    <tableColumn id="41" xr3:uid="{05DC4774-D318-40B1-BE0C-F694A4F2A19B}" name="Colonne41" dataDxfId="23" dataCellStyle="Pourcentage">
      <calculatedColumnFormula>AN5/AN$6</calculatedColumnFormula>
    </tableColumn>
    <tableColumn id="42" xr3:uid="{BDB69F53-0990-4C43-B172-44FDCEFF64DA}" name="Colonne42" dataDxfId="22"/>
    <tableColumn id="43" xr3:uid="{17D3C833-6FEA-4F70-98DA-13E6E8979673}" name="Colonne43" dataDxfId="21" dataCellStyle="Pourcentage">
      <calculatedColumnFormula>AP5/AP$6</calculatedColumnFormula>
    </tableColumn>
    <tableColumn id="44" xr3:uid="{C836EA9A-0F7B-4467-AECB-3F33FFB1C521}" name="Colonne44" dataDxfId="20"/>
    <tableColumn id="45" xr3:uid="{69D2736F-D4A0-4049-900B-CEB097BF70A0}" name="Colonne45" dataDxfId="19" dataCellStyle="Pourcentage">
      <calculatedColumnFormula>AR5/AR$6</calculatedColumnFormula>
    </tableColumn>
    <tableColumn id="46" xr3:uid="{3175B47F-B150-4296-9EBE-2EC8F62ECF62}" name="Colonne46" dataDxfId="18"/>
    <tableColumn id="47" xr3:uid="{DCFCDF5A-CDE2-4F4B-8E08-057F10CD58FF}" name="Colonne47" dataDxfId="17" dataCellStyle="Pourcentage">
      <calculatedColumnFormula>AT5/AT$6</calculatedColumnFormula>
    </tableColumn>
    <tableColumn id="48" xr3:uid="{FD469AD6-661B-4BA4-B5F0-B3E4BB67B015}" name="Colonne48" dataDxfId="16"/>
    <tableColumn id="49" xr3:uid="{1D8DD56D-8DE5-4D0F-B045-84EDF289E219}" name="Colonne49" dataDxfId="15" dataCellStyle="Pourcentage">
      <calculatedColumnFormula>AV5/AV$6</calculatedColumnFormula>
    </tableColumn>
    <tableColumn id="50" xr3:uid="{A0F3DAFC-542A-4FC9-93F2-6D57F34860E2}" name="Colonne50" dataDxfId="14"/>
    <tableColumn id="51" xr3:uid="{E49DB6E6-3E60-4665-A0A8-C8BBE3EE3B0A}" name="Colonne51" dataDxfId="13" dataCellStyle="Pourcentage">
      <calculatedColumnFormula>AX5/AX$6</calculatedColumnFormula>
    </tableColumn>
    <tableColumn id="52" xr3:uid="{94F2E4B0-397A-49BB-97C5-BDE72D128C29}" name="Colonne52" dataDxfId="12"/>
    <tableColumn id="53" xr3:uid="{824FD2DE-84A5-432B-819F-6DF1832F8A8C}" name="Colonne53" dataDxfId="11" dataCellStyle="Pourcentage">
      <calculatedColumnFormula>AZ5/AZ$6</calculatedColumnFormula>
    </tableColumn>
    <tableColumn id="54" xr3:uid="{5D5A004F-28CB-404F-BC66-6291072C508C}" name="Colonne54" dataDxfId="10"/>
    <tableColumn id="55" xr3:uid="{EA62EB52-3B8F-4CFD-8378-944D6CD8AC09}" name="Colonne55" dataDxfId="9" dataCellStyle="Pourcentage">
      <calculatedColumnFormula>BB5/BB$6</calculatedColumnFormula>
    </tableColumn>
    <tableColumn id="56" xr3:uid="{FF990599-55A9-48BC-BE27-34DB5A1BE0E0}" name="Colonne56" dataDxfId="8"/>
    <tableColumn id="57" xr3:uid="{823E3146-E463-43A2-A3ED-01150C2B79FA}" name="Colonne57" dataDxfId="7" dataCellStyle="Pourcentage">
      <calculatedColumnFormula>BD5/BD$6</calculatedColumnFormula>
    </tableColumn>
    <tableColumn id="58" xr3:uid="{A484CC9C-4542-440C-9F05-DEC3F0FB5B55}" name="Colonne58" dataDxfId="6"/>
    <tableColumn id="59" xr3:uid="{8E34607C-BF7C-4C7A-AEF9-D0D1A7834490}" name="Colonne59" dataDxfId="5" dataCellStyle="Pourcentage">
      <calculatedColumnFormula>BF5/BF$6</calculatedColumnFormula>
    </tableColumn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AB18"/>
  <sheetViews>
    <sheetView showGridLines="0" zoomScale="75" zoomScaleNormal="75" workbookViewId="0">
      <selection activeCell="I4" sqref="I4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0</v>
      </c>
      <c r="B1" s="31"/>
      <c r="O1" s="31"/>
      <c r="T1" s="27"/>
      <c r="X1" s="31"/>
    </row>
    <row r="2" spans="1:28" s="14" customFormat="1" ht="21.75" customHeight="1" x14ac:dyDescent="0.25">
      <c r="A2" s="48" t="s">
        <v>1</v>
      </c>
      <c r="B2" s="49">
        <v>43766</v>
      </c>
      <c r="C2" s="50"/>
      <c r="D2" s="50"/>
      <c r="E2" s="50"/>
      <c r="F2" s="50"/>
      <c r="G2" s="50"/>
      <c r="O2" s="32"/>
      <c r="T2" s="42"/>
      <c r="X2" s="32"/>
    </row>
    <row r="3" spans="1:28" s="14" customFormat="1" ht="21.75" customHeight="1" x14ac:dyDescent="0.25">
      <c r="A3" s="48" t="s">
        <v>2</v>
      </c>
      <c r="B3" s="76">
        <f>COUNTA(Tableau2[Chrono])</f>
        <v>9</v>
      </c>
      <c r="C3" s="50"/>
      <c r="D3" s="50"/>
      <c r="E3" s="48" t="s">
        <v>3</v>
      </c>
      <c r="F3" s="76">
        <f>COUNTIFS(Tableau2[Responsable de la clôture],"",Tableau2[Chrono],"&gt;&lt;")</f>
        <v>5</v>
      </c>
      <c r="G3" s="50"/>
      <c r="O3" s="32"/>
      <c r="T3" s="42"/>
      <c r="X3" s="32"/>
    </row>
    <row r="4" spans="1:28" s="14" customFormat="1" ht="21.75" customHeight="1" x14ac:dyDescent="0.25">
      <c r="A4" s="50" t="s">
        <v>4</v>
      </c>
      <c r="B4" s="78">
        <f>COUNTIF(Tableau2[Rédacteur],"Pascal ANDRE")+COUNTIF(Tableau2[Rédacteur],"Florian SAILLARD")+COUNTIF(Tableau2[Rédacteur],"Jean-luc BAUMGAERTNER")</f>
        <v>5</v>
      </c>
      <c r="C4" s="80" t="str">
        <f>CONCATENATE("dont ",COUNTIF(Tableau2[Rédacteur],"Pascal ANDRE")," PAND + ",COUNTIF(Tableau2[Rédacteur],"Florian SAILLARD")," FSAI + ",COUNTIF(Tableau2[Rédacteur],"Jean-luc BAUMGAERTNER")," JBAU")</f>
        <v>dont 1 PAND + 4 FSAI + 0 JBAU</v>
      </c>
      <c r="D4" s="50"/>
      <c r="E4" s="50" t="s">
        <v>4</v>
      </c>
      <c r="F4" s="77">
        <f>COUNTIFS(Tableau2[Responsable de la clôture],"",Tableau2[Rédacteur],"Pascal ANDRE")+COUNTIFS(Tableau2[Responsable de la clôture],"",Tableau2[Rédacteur],"Florian SAILLARD")+COUNTIFS(Tableau2[Responsable de la clôture],"",Tableau2[Rédacteur],"Jean-luc BAUMGAERTNER")</f>
        <v>4</v>
      </c>
      <c r="G4" s="54" t="str">
        <f>CONCATENATE("dont ",COUNTIFS(Tableau2[Responsable de la clôture],"",Tableau2[Rédacteur],"Pascal ANDRE")," PAND + ",COUNTIFS(Tableau2[Responsable de la clôture],"",Tableau2[Rédacteur],"Florian SAILLARD")," FSAI + ",COUNTIFS(Tableau2[Responsable de la clôture],"",Tableau2[Rédacteur],"Jean-luc BAUMGAERTNER")," JBAU")</f>
        <v>dont 0 PAND + 4 FSAI + 0 JBAU</v>
      </c>
      <c r="O4" s="32"/>
      <c r="T4" s="42"/>
      <c r="X4" s="32"/>
    </row>
    <row r="5" spans="1:28" s="14" customFormat="1" ht="21.75" customHeight="1" x14ac:dyDescent="0.25">
      <c r="A5" s="50" t="s">
        <v>5</v>
      </c>
      <c r="B5" s="78">
        <f>COUNTIF(Tableau2[Rédacteur],"Nathalie SCHAEFFER")+COUNTIF(Tableau2[Rédacteur],"Bernard MUSIAL")+COUNTIF(Tableau2[Rédacteur],"Philippe ZINK")</f>
        <v>2</v>
      </c>
      <c r="C5" s="80" t="str">
        <f>CONCATENATE("dont ",COUNTIF(Tableau2[Rédacteur],"Nathalie SCHAEFFER")," NSCH + ",COUNTIF(Tableau2[Rédacteur],"Bernard MUSIAL")," BMUS + ",COUNTIF(Tableau2[Rédacteur],"Philippe ZINK")," PZIN")</f>
        <v>dont 0 NSCH + 0 BMUS + 2 PZIN</v>
      </c>
      <c r="D5" s="50"/>
      <c r="E5" s="50" t="s">
        <v>5</v>
      </c>
      <c r="F5" s="77">
        <f>COUNTIFS(Tableau2[Responsable de la clôture],"",Tableau2[Rédacteur],"Nathalie SCHAEFFER")+COUNTIFS(Tableau2[Responsable de la clôture],"",Tableau2[Rédacteur],"Bernard MUSIAL")+COUNTIFS(Tableau2[Responsable de la clôture],"",Tableau2[Rédacteur],"Philippe ZINK")</f>
        <v>0</v>
      </c>
      <c r="G5" s="54" t="str">
        <f>CONCATENATE("dont ",COUNTIFS(Tableau2[Responsable de la clôture],"",Tableau2[Rédacteur],"Nathalie SCHAEFFER")," NSCH + ",COUNTIFS(Tableau2[Responsable de la clôture],"",Tableau2[Rédacteur],"Bernard MUSIAL")," BMUS + ",COUNTIFS(Tableau2[Responsable de la clôture],"",Tableau2[Rédacteur],"Philippe ZINK")," PZIN")</f>
        <v>dont 0 NSCH + 0 BMUS + 0 PZIN</v>
      </c>
      <c r="O5" s="32"/>
      <c r="T5" s="42"/>
      <c r="X5" s="32"/>
    </row>
    <row r="6" spans="1:28" s="14" customFormat="1" ht="21.75" customHeight="1" x14ac:dyDescent="0.25">
      <c r="A6" s="50" t="s">
        <v>6</v>
      </c>
      <c r="B6" s="78">
        <f>COUNTIF(Tableau2[Rédacteur],"Sylvain GENTILE")</f>
        <v>2</v>
      </c>
      <c r="C6" s="79" t="str">
        <f>CONCATENATE("dont ",COUNTIF(Tableau2[Rédacteur],"Sylvain GENTILE")," SGEN")</f>
        <v>dont 2 SGEN</v>
      </c>
      <c r="D6" s="50"/>
      <c r="E6" s="50" t="s">
        <v>6</v>
      </c>
      <c r="F6" s="77">
        <f>COUNTIFS(Tableau2[Responsable de la clôture],"",Tableau2[Rédacteur],"Sylvain GENTILE")</f>
        <v>1</v>
      </c>
      <c r="G6" s="55" t="str">
        <f>CONCATENATE("dont ",COUNTIFS(Tableau2[Responsable de la clôture],"",Tableau2[Rédacteur],"Sylvain GENTILE")," SGEN")</f>
        <v>dont 1 SGEN</v>
      </c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141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141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  <row r="16" spans="1:28" ht="45" x14ac:dyDescent="0.25">
      <c r="A16" s="29" t="s">
        <v>46</v>
      </c>
      <c r="B16" s="35">
        <v>43676</v>
      </c>
      <c r="C16" s="29" t="s">
        <v>55</v>
      </c>
      <c r="D16" s="29" t="s">
        <v>47</v>
      </c>
      <c r="E16" s="29" t="s">
        <v>48</v>
      </c>
      <c r="F16" s="29" t="s">
        <v>41</v>
      </c>
      <c r="G16" s="29" t="s">
        <v>42</v>
      </c>
      <c r="H16" s="29" t="s">
        <v>49</v>
      </c>
      <c r="I16" s="29" t="s">
        <v>44</v>
      </c>
      <c r="K16" s="29" t="s">
        <v>57</v>
      </c>
      <c r="L16" s="29" t="s">
        <v>45</v>
      </c>
      <c r="M16" s="29" t="s">
        <v>45</v>
      </c>
      <c r="N16" s="29" t="s">
        <v>44</v>
      </c>
      <c r="Q16" s="29" t="s">
        <v>45</v>
      </c>
      <c r="R16" s="29" t="s">
        <v>44</v>
      </c>
      <c r="S16" s="29" t="s">
        <v>44</v>
      </c>
      <c r="V16" s="29" t="s">
        <v>45</v>
      </c>
      <c r="Y16" s="29" t="s">
        <v>44</v>
      </c>
      <c r="Z16" s="29" t="s">
        <v>44</v>
      </c>
      <c r="AA16" s="29" t="s">
        <v>44</v>
      </c>
    </row>
    <row r="17" spans="1:27" ht="45" x14ac:dyDescent="0.25">
      <c r="A17" s="29" t="s">
        <v>46</v>
      </c>
      <c r="B17" s="35">
        <v>43676</v>
      </c>
      <c r="C17" s="29" t="s">
        <v>55</v>
      </c>
      <c r="D17" s="29" t="s">
        <v>47</v>
      </c>
      <c r="E17" s="29" t="s">
        <v>48</v>
      </c>
      <c r="F17" s="29" t="s">
        <v>41</v>
      </c>
      <c r="G17" s="29" t="s">
        <v>42</v>
      </c>
      <c r="H17" s="29" t="s">
        <v>49</v>
      </c>
      <c r="I17" s="29" t="s">
        <v>44</v>
      </c>
      <c r="K17" s="29" t="s">
        <v>57</v>
      </c>
      <c r="L17" s="29" t="s">
        <v>45</v>
      </c>
      <c r="M17" s="29" t="s">
        <v>45</v>
      </c>
      <c r="N17" s="29" t="s">
        <v>44</v>
      </c>
      <c r="Q17" s="29" t="s">
        <v>45</v>
      </c>
      <c r="R17" s="29" t="s">
        <v>44</v>
      </c>
      <c r="S17" s="29" t="s">
        <v>44</v>
      </c>
      <c r="V17" s="29" t="s">
        <v>45</v>
      </c>
      <c r="Y17" s="29" t="s">
        <v>44</v>
      </c>
      <c r="Z17" s="29" t="s">
        <v>44</v>
      </c>
      <c r="AA17" s="29" t="s">
        <v>44</v>
      </c>
    </row>
    <row r="18" spans="1:27" ht="45" x14ac:dyDescent="0.25">
      <c r="A18" s="29" t="s">
        <v>46</v>
      </c>
      <c r="B18" s="35">
        <v>43676</v>
      </c>
      <c r="C18" s="29" t="s">
        <v>141</v>
      </c>
      <c r="D18" s="29" t="s">
        <v>47</v>
      </c>
      <c r="E18" s="29" t="s">
        <v>48</v>
      </c>
      <c r="F18" s="29" t="s">
        <v>41</v>
      </c>
      <c r="G18" s="29" t="s">
        <v>42</v>
      </c>
      <c r="H18" s="29" t="s">
        <v>49</v>
      </c>
      <c r="I18" s="29" t="s">
        <v>44</v>
      </c>
      <c r="K18" s="29" t="s">
        <v>57</v>
      </c>
      <c r="L18" s="29" t="s">
        <v>45</v>
      </c>
      <c r="M18" s="29" t="s">
        <v>45</v>
      </c>
      <c r="N18" s="29" t="s">
        <v>44</v>
      </c>
      <c r="Q18" s="29" t="s">
        <v>45</v>
      </c>
      <c r="R18" s="29" t="s">
        <v>44</v>
      </c>
      <c r="S18" s="29" t="s">
        <v>44</v>
      </c>
      <c r="V18" s="29" t="s">
        <v>45</v>
      </c>
      <c r="Y18" s="29" t="s">
        <v>44</v>
      </c>
      <c r="Z18" s="29" t="s">
        <v>44</v>
      </c>
      <c r="AA18" s="29" t="s">
        <v>44</v>
      </c>
    </row>
  </sheetData>
  <conditionalFormatting sqref="K1:K1048576">
    <cfRule type="cellIs" dxfId="192" priority="3" operator="equal">
      <formula>"Non correct / à corriger"</formula>
    </cfRule>
    <cfRule type="cellIs" dxfId="191" priority="4" operator="equal">
      <formula>"A améliorer"</formula>
    </cfRule>
    <cfRule type="cellIs" dxfId="190" priority="5" operator="equal">
      <formula>"Correct"</formula>
    </cfRule>
  </conditionalFormatting>
  <conditionalFormatting sqref="M1:M1048576">
    <cfRule type="cellIs" dxfId="189" priority="1" operator="equal">
      <formula>"Non"</formula>
    </cfRule>
    <cfRule type="cellIs" dxfId="188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AB15"/>
  <sheetViews>
    <sheetView showGridLines="0" zoomScale="75" zoomScaleNormal="75" workbookViewId="0">
      <selection activeCell="C19" sqref="C19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" customFormat="1" ht="42.6" customHeight="1" x14ac:dyDescent="0.25">
      <c r="A1" s="1" t="s">
        <v>52</v>
      </c>
      <c r="B1" s="38"/>
      <c r="O1" s="39"/>
      <c r="T1" s="3"/>
      <c r="X1" s="39"/>
    </row>
    <row r="2" spans="1:28" s="9" customFormat="1" ht="21.75" customHeight="1" x14ac:dyDescent="0.25">
      <c r="A2" s="4" t="str">
        <f>'[1]Liste complète_FVI'!A2</f>
        <v>Date de génération :</v>
      </c>
      <c r="B2" s="5">
        <f>'Liste complète_FVI'!B2</f>
        <v>43766</v>
      </c>
      <c r="C2" s="15"/>
      <c r="D2" s="15"/>
      <c r="E2" s="15"/>
      <c r="F2" s="15"/>
      <c r="G2" s="15"/>
      <c r="O2" s="34"/>
      <c r="T2" s="24"/>
      <c r="X2" s="34"/>
    </row>
    <row r="3" spans="1:28" s="9" customFormat="1" ht="21.75" customHeight="1" x14ac:dyDescent="0.25">
      <c r="A3" s="4" t="str">
        <f>'[1]Liste complète_FVI'!A3</f>
        <v>Nb de fiches de visites :</v>
      </c>
      <c r="B3" s="41">
        <f>COUNTIFS(K10:K10001,"Non correct / à corriger",X10:X10001,"")+COUNTIFS(K10:K10001,"A améliorer",X10:X10001,"")</f>
        <v>1</v>
      </c>
      <c r="C3" s="7"/>
      <c r="D3" s="15"/>
      <c r="E3" s="11"/>
      <c r="F3" s="6"/>
      <c r="G3" s="15"/>
      <c r="O3" s="34"/>
      <c r="T3" s="24"/>
      <c r="X3" s="34"/>
    </row>
    <row r="4" spans="1:28" s="9" customFormat="1" ht="21.75" customHeight="1" x14ac:dyDescent="0.25">
      <c r="A4" s="8" t="str">
        <f>'[1]Liste complète_FVI'!A4</f>
        <v>en OL :</v>
      </c>
      <c r="B4" s="40">
        <f>COUNTIFS(K10:K10001,"Non correct / à corriger",X10:X10001,"",C10:C10001,"Pascal ANDRE")+COUNTIFS(K10:K10001,"A améliorer",X10:X10001,"",C10:C10001,"Pascal ANDRE")+COUNTIFS(K10:K10001,"Non correct / à corriger",X10:X10001,"",C10:C10001,"Florian SAILLARD")+COUNTIFS(K10:K10001,"A améliorer",X10:X10001,"",C10:C10001,"Florian SAILLARD")+COUNTIFS(K10:K10001,"Non correct / à corriger",X10:X10001,"",C10:C10001,"Jean-luc BAUMGAERTNER")+COUNTIFS(K10:K10001,"A améliorer",X10:X10001,"",C10:C10001,"Jean-luc BAUMGAERTNER")</f>
        <v>1</v>
      </c>
      <c r="C4" s="7"/>
      <c r="D4" s="15"/>
      <c r="E4" s="15"/>
      <c r="F4" s="16"/>
      <c r="G4" s="17"/>
      <c r="O4" s="34"/>
      <c r="T4" s="24"/>
      <c r="X4" s="34"/>
    </row>
    <row r="5" spans="1:28" s="9" customFormat="1" ht="21.75" customHeight="1" x14ac:dyDescent="0.25">
      <c r="A5" s="8" t="str">
        <f>'[1]Liste complète_FVI'!A5</f>
        <v xml:space="preserve"> en OA :</v>
      </c>
      <c r="B5" s="40">
        <f>COUNTIFS(K10:K10001,"Non correct / à corriger",X10:X10001,"",C10:C10001,"Bernard MUSIAL")+COUNTIFS(K10:K10001,"A améliorer",X10:X10001,"",C10:C10001,"Bernard MUSIAL")+COUNTIFS(K10:K10001,"Non correct / à corriger",X10:X10001,"",C10:C10001,"Nathalie SCHAEFFER")+COUNTIFS(K10:K10001,"A améliorer",X10:X10001,"",C10:C10001,"Nathalie SCHAEFFER")+COUNTIFS(K10:K10001,"Non correct / à corriger",X10:X10001,"",C10:C10001,"Philippe ZINK")+COUNTIFS(K10:K10001,"A améliorer",X10:X10001,"",C10:C10001,"Philippe ZINK")</f>
        <v>0</v>
      </c>
      <c r="C5" s="7"/>
      <c r="D5" s="15"/>
      <c r="E5" s="15"/>
      <c r="F5" s="16"/>
      <c r="G5" s="17"/>
      <c r="O5" s="34"/>
      <c r="T5" s="24"/>
      <c r="X5" s="34"/>
    </row>
    <row r="6" spans="1:28" s="9" customFormat="1" ht="21.75" customHeight="1" x14ac:dyDescent="0.25">
      <c r="A6" s="8" t="str">
        <f>'[1]Liste complète_FVI'!A6</f>
        <v>en Environnement :</v>
      </c>
      <c r="B6" s="40">
        <f>+COUNTIFS(K10:K10001,"Non correct / à corriger",X10:X10001,"",C10:C10001,"Sylvain GENTILE")+COUNTIFS(K10:K10001,"A améliorer",X10:X10001,"",C10:C10001,"Sylvain GENTILE")</f>
        <v>0</v>
      </c>
      <c r="C6" s="7"/>
      <c r="D6" s="15"/>
      <c r="E6" s="15"/>
      <c r="F6" s="16"/>
      <c r="G6" s="17"/>
      <c r="O6" s="34"/>
      <c r="T6" s="24"/>
      <c r="X6" s="34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30" x14ac:dyDescent="0.25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5" x14ac:dyDescent="0.25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60" x14ac:dyDescent="0.25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60" x14ac:dyDescent="0.25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60" x14ac:dyDescent="0.25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5" x14ac:dyDescent="0.25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60" x14ac:dyDescent="0.25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5" x14ac:dyDescent="0.25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9 K16:K1048576">
    <cfRule type="cellIs" dxfId="187" priority="218" operator="equal">
      <formula>"Non correct / à corriger"</formula>
    </cfRule>
    <cfRule type="cellIs" dxfId="186" priority="219" operator="equal">
      <formula>"A améliorer"</formula>
    </cfRule>
    <cfRule type="cellIs" dxfId="185" priority="220" operator="equal">
      <formula>"Correct"</formula>
    </cfRule>
  </conditionalFormatting>
  <conditionalFormatting sqref="M1:M9 M16:M1048576">
    <cfRule type="cellIs" dxfId="184" priority="216" operator="equal">
      <formula>"Non"</formula>
    </cfRule>
    <cfRule type="cellIs" dxfId="183" priority="217" operator="equal">
      <formula>"Oui"</formula>
    </cfRule>
  </conditionalFormatting>
  <conditionalFormatting sqref="K10:K15">
    <cfRule type="cellIs" dxfId="182" priority="3" operator="equal">
      <formula>"Non correct / à corriger"</formula>
    </cfRule>
    <cfRule type="cellIs" dxfId="181" priority="4" operator="equal">
      <formula>"A améliorer"</formula>
    </cfRule>
    <cfRule type="cellIs" dxfId="180" priority="5" operator="equal">
      <formula>"Correct"</formula>
    </cfRule>
  </conditionalFormatting>
  <conditionalFormatting sqref="M10:M15">
    <cfRule type="cellIs" dxfId="179" priority="1" operator="equal">
      <formula>"Non"</formula>
    </cfRule>
    <cfRule type="cellIs" dxfId="178" priority="2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dule1.rangecopy">
                <anchor moveWithCells="1" sizeWithCells="1">
                  <from>
                    <xdr:col>2</xdr:col>
                    <xdr:colOff>295275</xdr:colOff>
                    <xdr:row>1</xdr:row>
                    <xdr:rowOff>19050</xdr:rowOff>
                  </from>
                  <to>
                    <xdr:col>2</xdr:col>
                    <xdr:colOff>1914525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iltres">
                <anchor moveWithCells="1" sizeWithCells="1">
                  <from>
                    <xdr:col>3</xdr:col>
                    <xdr:colOff>57150</xdr:colOff>
                    <xdr:row>1</xdr:row>
                    <xdr:rowOff>28575</xdr:rowOff>
                  </from>
                  <to>
                    <xdr:col>4</xdr:col>
                    <xdr:colOff>533400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ession_filtres">
                <anchor moveWithCells="1" sizeWithCells="1">
                  <from>
                    <xdr:col>4</xdr:col>
                    <xdr:colOff>685800</xdr:colOff>
                    <xdr:row>1</xdr:row>
                    <xdr:rowOff>28575</xdr:rowOff>
                  </from>
                  <to>
                    <xdr:col>5</xdr:col>
                    <xdr:colOff>762000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AB19"/>
  <sheetViews>
    <sheetView showGridLines="0" zoomScale="75" zoomScaleNormal="75" workbookViewId="0">
      <selection activeCell="G2" sqref="G2"/>
    </sheetView>
  </sheetViews>
  <sheetFormatPr baseColWidth="10" defaultColWidth="11.5703125" defaultRowHeight="15" x14ac:dyDescent="0.25"/>
  <cols>
    <col min="1" max="1" width="24.42578125" style="29" customWidth="1"/>
    <col min="2" max="2" width="17" style="35" customWidth="1"/>
    <col min="3" max="3" width="29.85546875" style="29" bestFit="1" customWidth="1"/>
    <col min="4" max="4" width="17.140625" style="29" bestFit="1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8" s="28" customFormat="1" ht="42.6" customHeight="1" x14ac:dyDescent="0.25">
      <c r="A1" s="1" t="s">
        <v>59</v>
      </c>
      <c r="B1" s="31"/>
      <c r="G1" s="43">
        <v>43759</v>
      </c>
      <c r="O1" s="31"/>
      <c r="T1" s="27"/>
      <c r="X1" s="31"/>
    </row>
    <row r="2" spans="1:28" s="14" customFormat="1" ht="21.75" customHeight="1" x14ac:dyDescent="0.25">
      <c r="A2" s="11" t="s">
        <v>1</v>
      </c>
      <c r="B2" s="12">
        <v>43766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 x14ac:dyDescent="0.25">
      <c r="A3" s="11" t="s">
        <v>2</v>
      </c>
      <c r="B3" s="44">
        <f>COUNTA(A$15:A$18)</f>
        <v>2</v>
      </c>
      <c r="C3" s="11" t="s">
        <v>3</v>
      </c>
      <c r="D3" s="44">
        <f>COUNTIFS(W15:W18,"",A15:A18,"&gt;&lt;")</f>
        <v>0</v>
      </c>
      <c r="G3" s="15"/>
      <c r="O3" s="32"/>
      <c r="T3" s="42"/>
      <c r="X3" s="32"/>
    </row>
    <row r="4" spans="1:28" s="14" customFormat="1" ht="21.75" customHeight="1" x14ac:dyDescent="0.25">
      <c r="A4" s="15" t="s">
        <v>4</v>
      </c>
      <c r="B4" s="25">
        <f>COUNTIF(C15:C18,"Pascal ANDRE")+COUNTIF(C15:C18,"Florian SAILLARD")+COUNTIF(C15:C18,"Jean-luc BAUMGAERTNER")</f>
        <v>1</v>
      </c>
      <c r="C4" s="15" t="s">
        <v>4</v>
      </c>
      <c r="D4" s="16">
        <f>COUNTIFS(W15:W18,"",C15:C18,"Pascal ANDRE")+COUNTIFS(W15:W18,"",C15:C18,"Florian SAILLARD")+COUNTIFS(W15:W18,"",C15:C18,"Jean-luc BAUMGAERTNER")</f>
        <v>0</v>
      </c>
      <c r="G4" s="47"/>
      <c r="O4" s="32"/>
      <c r="T4" s="42"/>
      <c r="X4" s="32"/>
    </row>
    <row r="5" spans="1:28" s="14" customFormat="1" ht="21.75" customHeight="1" x14ac:dyDescent="0.25">
      <c r="A5" s="15" t="s">
        <v>5</v>
      </c>
      <c r="B5" s="25">
        <f>COUNTIF(C15:C18,"Nathalie SCHAEFFER")+COUNTIF(C15:C18,"Bernard MUSIAL")+COUNTIF(C15:C18,"Philippe ZINK")</f>
        <v>1</v>
      </c>
      <c r="C5" s="15" t="s">
        <v>5</v>
      </c>
      <c r="D5" s="16">
        <f>COUNTIFS(W15:W18,"",C15:C18,"Nathalie SCHAEFFER")+COUNTIFS(W15:W18,"",C15:C18,"Bernard MUSIAL")+COUNTIFS(W15:W18,"",C15:C18,"Philippe ZINK")</f>
        <v>0</v>
      </c>
      <c r="G5" s="7"/>
      <c r="O5" s="32"/>
      <c r="T5" s="42"/>
      <c r="X5" s="32"/>
    </row>
    <row r="6" spans="1:28" s="14" customFormat="1" ht="21.75" customHeight="1" x14ac:dyDescent="0.25">
      <c r="A6" s="15" t="s">
        <v>6</v>
      </c>
      <c r="B6" s="25">
        <f>COUNTIF(C15:C18,"Sylvain GENTILE")</f>
        <v>0</v>
      </c>
      <c r="C6" s="15" t="s">
        <v>6</v>
      </c>
      <c r="D6" s="16">
        <f>COUNTIFS(W15:W18,"",C15:C18,"Sylvain GENTILE")</f>
        <v>0</v>
      </c>
      <c r="G6" s="17"/>
      <c r="O6" s="32"/>
      <c r="T6" s="42"/>
      <c r="X6" s="32"/>
    </row>
    <row r="7" spans="1:28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15.75" x14ac:dyDescent="0.25">
      <c r="A8" s="15"/>
      <c r="B8" s="32"/>
      <c r="C8" s="14"/>
      <c r="D8" s="14"/>
      <c r="E8" s="15"/>
      <c r="F8" s="13"/>
      <c r="G8" s="14"/>
      <c r="O8" s="34"/>
      <c r="T8" s="24"/>
      <c r="X8" s="34"/>
    </row>
    <row r="9" spans="1:28" s="9" customFormat="1" ht="15.75" x14ac:dyDescent="0.25">
      <c r="A9" s="45" t="s">
        <v>11</v>
      </c>
      <c r="B9" s="45" t="s">
        <v>11</v>
      </c>
      <c r="C9" s="14"/>
      <c r="D9" s="14"/>
      <c r="E9" s="15"/>
      <c r="F9" s="13"/>
      <c r="G9" s="14"/>
      <c r="O9" s="34"/>
      <c r="T9" s="24"/>
      <c r="X9" s="34"/>
    </row>
    <row r="10" spans="1:28" s="9" customFormat="1" ht="15.75" x14ac:dyDescent="0.25">
      <c r="A10" s="13" t="str">
        <f>"&gt;="&amp;IF(G1="",1,G1)</f>
        <v>&gt;=43759</v>
      </c>
      <c r="B10" s="46" t="str">
        <f>"&lt;="&amp;IF(B2="",73050,B2)</f>
        <v>&lt;=43766</v>
      </c>
      <c r="C10" s="14"/>
      <c r="D10" s="14"/>
      <c r="E10" s="15"/>
      <c r="F10" s="13"/>
      <c r="G10" s="14"/>
      <c r="O10" s="34"/>
      <c r="T10" s="24"/>
      <c r="X10" s="34"/>
    </row>
    <row r="11" spans="1:28" s="9" customFormat="1" ht="15.75" x14ac:dyDescent="0.25">
      <c r="A11" s="15"/>
      <c r="B11" s="32"/>
      <c r="C11" s="14"/>
      <c r="D11" s="14"/>
      <c r="E11" s="15"/>
      <c r="F11" s="13"/>
      <c r="G11" s="14"/>
      <c r="O11" s="34"/>
      <c r="T11" s="24"/>
      <c r="X11" s="34"/>
    </row>
    <row r="12" spans="1:28" s="9" customFormat="1" ht="15.75" x14ac:dyDescent="0.25">
      <c r="A12" s="15"/>
      <c r="B12" s="32"/>
      <c r="C12" s="14"/>
      <c r="D12" s="14"/>
      <c r="E12" s="15"/>
      <c r="F12" s="13"/>
      <c r="G12" s="14"/>
      <c r="O12" s="34"/>
      <c r="T12" s="24"/>
      <c r="X12" s="34"/>
    </row>
    <row r="13" spans="1:28" s="9" customFormat="1" ht="30" x14ac:dyDescent="0.25">
      <c r="A13" s="18"/>
      <c r="B13" s="33"/>
      <c r="C13" s="18"/>
      <c r="D13" s="18"/>
      <c r="E13" s="18"/>
      <c r="F13" s="18"/>
      <c r="G13" s="18"/>
      <c r="H13" s="19" t="s">
        <v>7</v>
      </c>
      <c r="I13" s="20"/>
      <c r="J13" s="20"/>
      <c r="K13" s="20"/>
      <c r="L13" s="20"/>
      <c r="M13" s="20"/>
      <c r="N13" s="20"/>
      <c r="O13" s="36"/>
      <c r="P13" s="19" t="s">
        <v>8</v>
      </c>
      <c r="Q13" s="21"/>
      <c r="R13" s="21"/>
      <c r="S13" s="21"/>
      <c r="T13" s="26"/>
      <c r="U13" s="22" t="s">
        <v>9</v>
      </c>
      <c r="V13" s="22"/>
      <c r="W13" s="22"/>
      <c r="X13" s="37"/>
      <c r="Y13" s="22"/>
      <c r="Z13" s="22"/>
      <c r="AA13" s="22"/>
      <c r="AB13" s="22"/>
    </row>
    <row r="14" spans="1:28" s="10" customFormat="1" ht="45" x14ac:dyDescent="0.25">
      <c r="A14" s="10" t="s">
        <v>10</v>
      </c>
      <c r="B14" s="23" t="s">
        <v>11</v>
      </c>
      <c r="C14" s="10" t="s">
        <v>12</v>
      </c>
      <c r="D14" s="10" t="s">
        <v>13</v>
      </c>
      <c r="E14" s="10" t="s">
        <v>14</v>
      </c>
      <c r="F14" s="10" t="s">
        <v>15</v>
      </c>
      <c r="G14" s="10" t="s">
        <v>16</v>
      </c>
      <c r="H14" s="10" t="s">
        <v>17</v>
      </c>
      <c r="I14" s="10" t="s">
        <v>18</v>
      </c>
      <c r="J14" s="10" t="s">
        <v>19</v>
      </c>
      <c r="K14" s="10" t="s">
        <v>20</v>
      </c>
      <c r="L14" s="10" t="s">
        <v>21</v>
      </c>
      <c r="M14" s="10" t="s">
        <v>22</v>
      </c>
      <c r="N14" s="10" t="s">
        <v>23</v>
      </c>
      <c r="O14" s="23" t="s">
        <v>24</v>
      </c>
      <c r="P14" s="10" t="s">
        <v>25</v>
      </c>
      <c r="Q14" s="10" t="s">
        <v>35</v>
      </c>
      <c r="R14" s="10" t="s">
        <v>26</v>
      </c>
      <c r="S14" s="10" t="s">
        <v>27</v>
      </c>
      <c r="T14" s="23" t="s">
        <v>28</v>
      </c>
      <c r="U14" s="10" t="s">
        <v>36</v>
      </c>
      <c r="V14" s="10" t="s">
        <v>37</v>
      </c>
      <c r="W14" s="10" t="s">
        <v>29</v>
      </c>
      <c r="X14" s="23" t="s">
        <v>30</v>
      </c>
      <c r="Y14" s="10" t="s">
        <v>31</v>
      </c>
      <c r="Z14" s="10" t="s">
        <v>32</v>
      </c>
      <c r="AA14" s="10" t="s">
        <v>33</v>
      </c>
      <c r="AB14" s="10" t="s">
        <v>34</v>
      </c>
    </row>
    <row r="15" spans="1:28" ht="60" x14ac:dyDescent="0.25">
      <c r="A15" s="29" t="s">
        <v>38</v>
      </c>
      <c r="B15" s="35">
        <v>43766</v>
      </c>
      <c r="C15" s="29" t="s">
        <v>53</v>
      </c>
      <c r="D15" s="29" t="s">
        <v>39</v>
      </c>
      <c r="E15" s="29" t="s">
        <v>40</v>
      </c>
      <c r="F15" s="29" t="s">
        <v>41</v>
      </c>
      <c r="G15" s="29" t="s">
        <v>42</v>
      </c>
      <c r="H15" s="29" t="s">
        <v>43</v>
      </c>
      <c r="I15" s="29" t="s">
        <v>44</v>
      </c>
      <c r="K15" s="29" t="s">
        <v>56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45</v>
      </c>
      <c r="S15" s="29" t="s">
        <v>44</v>
      </c>
      <c r="T15" s="29" t="s">
        <v>50</v>
      </c>
      <c r="U15" s="30"/>
      <c r="V15" s="29" t="s">
        <v>51</v>
      </c>
      <c r="W15" s="29" t="s">
        <v>53</v>
      </c>
      <c r="X15" s="35">
        <v>43766</v>
      </c>
      <c r="Y15" s="35"/>
      <c r="Z15" s="29" t="s">
        <v>44</v>
      </c>
      <c r="AA15" s="29" t="s">
        <v>44</v>
      </c>
    </row>
    <row r="16" spans="1:28" ht="60" x14ac:dyDescent="0.25">
      <c r="A16" s="29" t="s">
        <v>38</v>
      </c>
      <c r="B16" s="35">
        <v>43766</v>
      </c>
      <c r="C16" s="29" t="s">
        <v>54</v>
      </c>
      <c r="D16" s="29" t="s">
        <v>39</v>
      </c>
      <c r="E16" s="29" t="s">
        <v>40</v>
      </c>
      <c r="F16" s="29" t="s">
        <v>41</v>
      </c>
      <c r="G16" s="29" t="s">
        <v>42</v>
      </c>
      <c r="H16" s="29" t="s">
        <v>43</v>
      </c>
      <c r="I16" s="29" t="s">
        <v>44</v>
      </c>
      <c r="K16" s="29" t="s">
        <v>57</v>
      </c>
      <c r="L16" s="29" t="s">
        <v>45</v>
      </c>
      <c r="M16" s="29" t="s">
        <v>45</v>
      </c>
      <c r="N16" s="29" t="s">
        <v>44</v>
      </c>
      <c r="Q16" s="29" t="s">
        <v>45</v>
      </c>
      <c r="R16" s="29" t="s">
        <v>45</v>
      </c>
      <c r="S16" s="29" t="s">
        <v>44</v>
      </c>
      <c r="T16" s="29" t="s">
        <v>50</v>
      </c>
      <c r="U16" s="30"/>
      <c r="V16" s="29" t="s">
        <v>51</v>
      </c>
      <c r="W16" s="29" t="s">
        <v>54</v>
      </c>
      <c r="X16" s="35">
        <v>43766</v>
      </c>
      <c r="Y16" s="35"/>
      <c r="Z16" s="29" t="s">
        <v>44</v>
      </c>
      <c r="AA16" s="29" t="s">
        <v>44</v>
      </c>
    </row>
    <row r="17" spans="20:25" x14ac:dyDescent="0.25">
      <c r="T17" s="29"/>
      <c r="U17" s="30"/>
      <c r="Y17" s="35"/>
    </row>
    <row r="19" spans="20:25" x14ac:dyDescent="0.25">
      <c r="T19" s="29"/>
      <c r="U19" s="30"/>
      <c r="Y19" s="35"/>
    </row>
  </sheetData>
  <conditionalFormatting sqref="K1:K14 K16:K1048576">
    <cfRule type="cellIs" dxfId="177" priority="28" operator="equal">
      <formula>"Non correct / à corriger"</formula>
    </cfRule>
    <cfRule type="cellIs" dxfId="176" priority="29" operator="equal">
      <formula>"A améliorer"</formula>
    </cfRule>
    <cfRule type="cellIs" dxfId="175" priority="30" operator="equal">
      <formula>"Correct"</formula>
    </cfRule>
  </conditionalFormatting>
  <conditionalFormatting sqref="M1:M14 M16:M1048576">
    <cfRule type="cellIs" dxfId="174" priority="26" operator="equal">
      <formula>"Non"</formula>
    </cfRule>
    <cfRule type="cellIs" dxfId="173" priority="27" operator="equal">
      <formula>"Oui"</formula>
    </cfRule>
  </conditionalFormatting>
  <conditionalFormatting sqref="K15:K18">
    <cfRule type="cellIs" dxfId="172" priority="3" operator="equal">
      <formula>"Non correct / à corriger"</formula>
    </cfRule>
    <cfRule type="cellIs" dxfId="171" priority="4" operator="equal">
      <formula>"A améliorer"</formula>
    </cfRule>
    <cfRule type="cellIs" dxfId="170" priority="5" operator="equal">
      <formula>"Correct"</formula>
    </cfRule>
  </conditionalFormatting>
  <conditionalFormatting sqref="M15:M18">
    <cfRule type="cellIs" dxfId="169" priority="1" operator="equal">
      <formula>"Non"</formula>
    </cfRule>
    <cfRule type="cellIs" dxfId="168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7D026-99D4-4CEE-B002-1A6F4B2CFDF1}">
  <sheetPr codeName="Feuil4"/>
  <dimension ref="A1:X61"/>
  <sheetViews>
    <sheetView showGridLines="0" tabSelected="1" zoomScale="75" zoomScaleNormal="75" workbookViewId="0">
      <selection activeCell="E12" sqref="E12"/>
    </sheetView>
  </sheetViews>
  <sheetFormatPr baseColWidth="10" defaultColWidth="11.5703125" defaultRowHeight="15" x14ac:dyDescent="0.25"/>
  <cols>
    <col min="1" max="1" width="36.5703125" style="29" customWidth="1"/>
    <col min="2" max="2" width="21.5703125" style="35" customWidth="1"/>
    <col min="3" max="3" width="21.5703125" style="29" customWidth="1"/>
    <col min="4" max="4" width="19.5703125" style="29" customWidth="1"/>
    <col min="5" max="5" width="23.28515625" style="29" customWidth="1"/>
    <col min="6" max="6" width="17" style="29" customWidth="1"/>
    <col min="7" max="7" width="30.42578125" style="29" bestFit="1" customWidth="1"/>
    <col min="8" max="8" width="22.28515625" style="29" customWidth="1"/>
    <col min="9" max="9" width="21.42578125" style="29" customWidth="1"/>
    <col min="10" max="10" width="109.7109375" style="29" customWidth="1"/>
    <col min="11" max="11" width="14.7109375" style="29" customWidth="1"/>
    <col min="12" max="14" width="12.140625" style="29" customWidth="1"/>
    <col min="15" max="15" width="12.140625" style="35" customWidth="1"/>
    <col min="16" max="16" width="36.28515625" style="29" customWidth="1"/>
    <col min="17" max="19" width="12.140625" style="29" customWidth="1"/>
    <col min="20" max="20" width="12.140625" style="30" customWidth="1"/>
    <col min="21" max="21" width="36.42578125" style="29" customWidth="1"/>
    <col min="22" max="22" width="12.140625" style="29" customWidth="1"/>
    <col min="23" max="23" width="20.140625" style="29" bestFit="1" customWidth="1"/>
    <col min="24" max="24" width="12.140625" style="35" customWidth="1"/>
    <col min="25" max="27" width="12.140625" style="29" customWidth="1"/>
    <col min="28" max="28" width="50.7109375" style="29" customWidth="1"/>
    <col min="29" max="16384" width="11.5703125" style="29"/>
  </cols>
  <sheetData>
    <row r="1" spans="1:24" s="28" customFormat="1" ht="42.6" customHeight="1" x14ac:dyDescent="0.25">
      <c r="A1" s="1" t="s">
        <v>0</v>
      </c>
      <c r="B1" s="31"/>
      <c r="O1" s="31"/>
      <c r="T1" s="27"/>
      <c r="X1" s="31"/>
    </row>
    <row r="2" spans="1:24" s="14" customFormat="1" ht="21.75" customHeight="1" x14ac:dyDescent="0.25">
      <c r="A2" s="48" t="s">
        <v>1</v>
      </c>
      <c r="B2" s="49">
        <f>'Liste complète_FVI'!B2</f>
        <v>43766</v>
      </c>
      <c r="C2" s="50"/>
      <c r="D2" s="50"/>
      <c r="E2" s="50"/>
      <c r="F2" s="50"/>
      <c r="G2" s="50"/>
      <c r="O2" s="32"/>
      <c r="T2" s="42"/>
      <c r="X2" s="32"/>
    </row>
    <row r="3" spans="1:24" s="14" customFormat="1" ht="21.75" customHeight="1" x14ac:dyDescent="0.25">
      <c r="A3" s="48" t="s">
        <v>2</v>
      </c>
      <c r="B3" s="51">
        <f>'Liste complète_FVI'!B3</f>
        <v>9</v>
      </c>
      <c r="C3" s="48" t="s">
        <v>3</v>
      </c>
      <c r="D3" s="52">
        <f>'Liste complète_FVI'!F3</f>
        <v>5</v>
      </c>
      <c r="G3" s="50"/>
      <c r="O3" s="32"/>
      <c r="T3" s="42"/>
      <c r="X3" s="32"/>
    </row>
    <row r="4" spans="1:24" s="14" customFormat="1" ht="21.75" customHeight="1" x14ac:dyDescent="0.25">
      <c r="A4" s="50" t="s">
        <v>4</v>
      </c>
      <c r="B4" s="53">
        <f>'Liste complète_FVI'!B4</f>
        <v>5</v>
      </c>
      <c r="C4" s="50" t="s">
        <v>4</v>
      </c>
      <c r="D4" s="53">
        <f>'Liste complète_FVI'!F4</f>
        <v>4</v>
      </c>
      <c r="G4" s="54"/>
      <c r="O4" s="32"/>
      <c r="T4" s="42"/>
      <c r="X4" s="32"/>
    </row>
    <row r="5" spans="1:24" s="14" customFormat="1" ht="21.75" customHeight="1" x14ac:dyDescent="0.25">
      <c r="A5" s="50" t="s">
        <v>5</v>
      </c>
      <c r="B5" s="53">
        <f>'Liste complète_FVI'!B5</f>
        <v>2</v>
      </c>
      <c r="C5" s="50" t="s">
        <v>5</v>
      </c>
      <c r="D5" s="53">
        <f>'Liste complète_FVI'!F5</f>
        <v>0</v>
      </c>
      <c r="G5" s="54"/>
      <c r="O5" s="32"/>
      <c r="T5" s="42"/>
      <c r="X5" s="32"/>
    </row>
    <row r="6" spans="1:24" s="14" customFormat="1" ht="21.75" customHeight="1" x14ac:dyDescent="0.25">
      <c r="A6" s="50" t="s">
        <v>6</v>
      </c>
      <c r="B6" s="53">
        <f>'Liste complète_FVI'!B6</f>
        <v>2</v>
      </c>
      <c r="C6" s="50" t="s">
        <v>6</v>
      </c>
      <c r="D6" s="53">
        <f>'Liste complète_FVI'!F6</f>
        <v>1</v>
      </c>
      <c r="G6" s="55"/>
      <c r="O6" s="32"/>
      <c r="T6" s="42"/>
      <c r="X6" s="32"/>
    </row>
    <row r="7" spans="1:24" s="9" customFormat="1" ht="15.75" x14ac:dyDescent="0.25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4" hidden="1" x14ac:dyDescent="0.25">
      <c r="A8" s="29" t="s">
        <v>82</v>
      </c>
      <c r="B8" s="35" t="s">
        <v>83</v>
      </c>
      <c r="C8" s="29" t="s">
        <v>84</v>
      </c>
    </row>
    <row r="9" spans="1:24" ht="25.5" x14ac:dyDescent="0.25">
      <c r="A9" s="9"/>
      <c r="B9" s="73" t="s">
        <v>60</v>
      </c>
      <c r="C9" s="74" t="s">
        <v>61</v>
      </c>
      <c r="D9" s="72" t="s">
        <v>62</v>
      </c>
      <c r="E9" s="56"/>
    </row>
    <row r="10" spans="1:24" ht="15.75" thickBot="1" x14ac:dyDescent="0.3">
      <c r="A10"/>
      <c r="B10" s="57">
        <f>'Liste complète_FVI'!B2</f>
        <v>43766</v>
      </c>
      <c r="C10" s="75">
        <f>'Fiche récente'!G1</f>
        <v>43759</v>
      </c>
      <c r="D10" s="58"/>
      <c r="E10"/>
    </row>
    <row r="11" spans="1:24" ht="15.75" thickBot="1" x14ac:dyDescent="0.3">
      <c r="A11" s="59" t="s">
        <v>63</v>
      </c>
      <c r="B11" s="60">
        <f>B3</f>
        <v>9</v>
      </c>
      <c r="C11" s="61"/>
      <c r="D11" s="58"/>
      <c r="E11"/>
    </row>
    <row r="12" spans="1:24" x14ac:dyDescent="0.25">
      <c r="A12"/>
      <c r="B12" s="62"/>
      <c r="C12" s="63"/>
      <c r="D12" s="63"/>
      <c r="E12"/>
    </row>
    <row r="13" spans="1:24" x14ac:dyDescent="0.25">
      <c r="A13" s="98" t="s">
        <v>64</v>
      </c>
      <c r="B13" s="62"/>
      <c r="C13" s="63"/>
      <c r="D13" s="63"/>
      <c r="E13"/>
    </row>
    <row r="14" spans="1:24" x14ac:dyDescent="0.25">
      <c r="A14" s="97" t="s">
        <v>56</v>
      </c>
      <c r="B14" s="60">
        <f>COUNTIF(Tableau2[Etat de la constatation],A14)</f>
        <v>2</v>
      </c>
      <c r="C14" s="61"/>
      <c r="D14" s="65"/>
      <c r="E14"/>
    </row>
    <row r="15" spans="1:24" x14ac:dyDescent="0.25">
      <c r="A15" s="66" t="s">
        <v>57</v>
      </c>
      <c r="B15" s="60">
        <f>COUNTIF(Tableau2[Etat de la constatation],A15)</f>
        <v>6</v>
      </c>
      <c r="C15" s="61"/>
      <c r="D15" s="65"/>
      <c r="E15"/>
    </row>
    <row r="16" spans="1:24" x14ac:dyDescent="0.25">
      <c r="A16" s="67" t="s">
        <v>58</v>
      </c>
      <c r="B16" s="60">
        <f>COUNTIF(Tableau2[Etat de la constatation],A16)</f>
        <v>1</v>
      </c>
      <c r="C16" s="61"/>
      <c r="D16" s="65"/>
      <c r="E16"/>
    </row>
    <row r="17" spans="1:5" x14ac:dyDescent="0.25">
      <c r="A17"/>
      <c r="B17" s="62"/>
      <c r="C17" s="63"/>
      <c r="D17"/>
      <c r="E17"/>
    </row>
    <row r="18" spans="1:5" ht="25.5" customHeight="1" x14ac:dyDescent="0.25">
      <c r="A18" s="99" t="s">
        <v>65</v>
      </c>
      <c r="B18" s="62"/>
      <c r="C18" s="63"/>
      <c r="D18" s="63"/>
      <c r="E18"/>
    </row>
    <row r="19" spans="1:5" x14ac:dyDescent="0.25">
      <c r="A19" s="68" t="s">
        <v>66</v>
      </c>
      <c r="B19" s="62"/>
      <c r="C19" s="63"/>
      <c r="D19" s="63"/>
      <c r="E19"/>
    </row>
    <row r="20" spans="1:5" x14ac:dyDescent="0.25">
      <c r="A20" s="64" t="s">
        <v>56</v>
      </c>
      <c r="B20" s="60">
        <f>COUNTIFS(Tableau2[Activités],"*"&amp;$A$19&amp;"*",Tableau2[Etat de la constatation],A20)</f>
        <v>2</v>
      </c>
      <c r="C20" s="61"/>
      <c r="D20" s="65"/>
      <c r="E20"/>
    </row>
    <row r="21" spans="1:5" x14ac:dyDescent="0.25">
      <c r="A21" s="66" t="s">
        <v>57</v>
      </c>
      <c r="B21" s="60">
        <f>COUNTIFS(Tableau2[Activités],"*"&amp;$A$19&amp;"*",Tableau2[Etat de la constatation],A21)</f>
        <v>2</v>
      </c>
      <c r="C21" s="61"/>
      <c r="D21" s="65"/>
      <c r="E21"/>
    </row>
    <row r="22" spans="1:5" x14ac:dyDescent="0.25">
      <c r="A22" s="67" t="s">
        <v>58</v>
      </c>
      <c r="B22" s="60">
        <f>COUNTIFS(Tableau2[Activités],"*"&amp;$A$19&amp;"*",Tableau2[Etat de la constatation],A22)</f>
        <v>0</v>
      </c>
      <c r="C22" s="61"/>
      <c r="D22" s="65"/>
      <c r="E22"/>
    </row>
    <row r="23" spans="1:5" x14ac:dyDescent="0.25">
      <c r="A23" s="69" t="s">
        <v>49</v>
      </c>
      <c r="B23" s="62"/>
      <c r="C23" s="63"/>
      <c r="D23" s="63"/>
      <c r="E23"/>
    </row>
    <row r="24" spans="1:5" x14ac:dyDescent="0.25">
      <c r="A24" s="64" t="s">
        <v>56</v>
      </c>
      <c r="B24" s="60">
        <f>COUNTIFS(Tableau2[Activités],"*"&amp;$A$23&amp;"*",Tableau2[Etat de la constatation],A24)</f>
        <v>2</v>
      </c>
      <c r="C24" s="61"/>
      <c r="D24" s="65"/>
      <c r="E24"/>
    </row>
    <row r="25" spans="1:5" x14ac:dyDescent="0.25">
      <c r="A25" s="66" t="s">
        <v>57</v>
      </c>
      <c r="B25" s="60">
        <f>COUNTIFS(Tableau2[Activités],"*"&amp;$A$23&amp;"*",Tableau2[Etat de la constatation],A25)</f>
        <v>6</v>
      </c>
      <c r="C25" s="61"/>
      <c r="D25" s="65"/>
      <c r="E25"/>
    </row>
    <row r="26" spans="1:5" x14ac:dyDescent="0.25">
      <c r="A26" s="67" t="s">
        <v>58</v>
      </c>
      <c r="B26" s="60">
        <f>COUNTIFS(Tableau2[Activités],"*"&amp;$A$23&amp;"*",Tableau2[Etat de la constatation],A26)</f>
        <v>1</v>
      </c>
      <c r="C26" s="61"/>
      <c r="D26" s="65"/>
      <c r="E26"/>
    </row>
    <row r="27" spans="1:5" x14ac:dyDescent="0.25">
      <c r="A27" s="69" t="s">
        <v>67</v>
      </c>
      <c r="B27" s="62"/>
      <c r="C27" s="63"/>
      <c r="D27" s="63"/>
      <c r="E27"/>
    </row>
    <row r="28" spans="1:5" x14ac:dyDescent="0.25">
      <c r="A28" s="64" t="s">
        <v>56</v>
      </c>
      <c r="B28" s="60">
        <f>COUNTIFS(Tableau2[Activités],"*"&amp;$A$27&amp;"*",Tableau2[Etat de la constatation],A28)</f>
        <v>2</v>
      </c>
      <c r="C28" s="61"/>
      <c r="D28" s="65"/>
      <c r="E28"/>
    </row>
    <row r="29" spans="1:5" x14ac:dyDescent="0.25">
      <c r="A29" s="66" t="s">
        <v>57</v>
      </c>
      <c r="B29" s="60">
        <f>COUNTIFS(Tableau2[Activités],"*"&amp;$A$27&amp;"*",Tableau2[Etat de la constatation],A29)</f>
        <v>2</v>
      </c>
      <c r="C29" s="61"/>
      <c r="D29" s="65"/>
      <c r="E29"/>
    </row>
    <row r="30" spans="1:5" x14ac:dyDescent="0.25">
      <c r="A30" s="67" t="s">
        <v>58</v>
      </c>
      <c r="B30" s="60">
        <f>COUNTIFS(Tableau2[Activités],"*"&amp;$A$27&amp;"*",Tableau2[Etat de la constatation],A30)</f>
        <v>0</v>
      </c>
      <c r="C30" s="61"/>
      <c r="D30" s="65"/>
      <c r="E30"/>
    </row>
    <row r="31" spans="1:5" x14ac:dyDescent="0.25">
      <c r="A31"/>
      <c r="B31" s="62"/>
      <c r="C31" s="63"/>
      <c r="D31"/>
      <c r="E31"/>
    </row>
    <row r="32" spans="1:5" x14ac:dyDescent="0.25">
      <c r="A32" s="95" t="s">
        <v>22</v>
      </c>
      <c r="B32" s="62"/>
      <c r="C32" s="63"/>
      <c r="D32"/>
      <c r="E32"/>
    </row>
    <row r="33" spans="1:5" x14ac:dyDescent="0.25">
      <c r="A33" s="64" t="s">
        <v>68</v>
      </c>
      <c r="B33" s="60">
        <f>COUNTIF(Tableau2[Situation à risque détectée],"Oui")</f>
        <v>0</v>
      </c>
      <c r="C33" s="61"/>
      <c r="D33" s="65"/>
      <c r="E33"/>
    </row>
    <row r="34" spans="1:5" x14ac:dyDescent="0.25">
      <c r="A34" s="67" t="s">
        <v>69</v>
      </c>
      <c r="B34" s="60">
        <f>COUNTIF(Tableau2[Situation à risque détectée],"Non")</f>
        <v>9</v>
      </c>
      <c r="C34" s="61"/>
      <c r="D34" s="65"/>
      <c r="E34"/>
    </row>
    <row r="35" spans="1:5" x14ac:dyDescent="0.25">
      <c r="A35" s="70"/>
      <c r="B35" s="62"/>
      <c r="C35" s="63"/>
      <c r="D35"/>
      <c r="E35"/>
    </row>
    <row r="36" spans="1:5" ht="15.75" thickBot="1" x14ac:dyDescent="0.3">
      <c r="A36"/>
      <c r="B36" s="62"/>
      <c r="C36" s="63"/>
      <c r="D36"/>
      <c r="E36"/>
    </row>
    <row r="37" spans="1:5" x14ac:dyDescent="0.25">
      <c r="A37" s="95" t="s">
        <v>30</v>
      </c>
      <c r="B37" s="96"/>
      <c r="C37" s="63"/>
      <c r="D37"/>
      <c r="E37"/>
    </row>
    <row r="38" spans="1:5" x14ac:dyDescent="0.25">
      <c r="A38" s="81" t="s">
        <v>70</v>
      </c>
      <c r="B38" s="60">
        <f>COUNTA(Tableau2[Date de clôture])</f>
        <v>4</v>
      </c>
      <c r="C38" s="61"/>
      <c r="D38" s="65"/>
      <c r="E38"/>
    </row>
    <row r="39" spans="1:5" x14ac:dyDescent="0.25">
      <c r="A39" s="82" t="s">
        <v>71</v>
      </c>
      <c r="B39" s="60">
        <f>COUNTBLANK(Tableau2[Date de clôture])</f>
        <v>5</v>
      </c>
      <c r="C39" s="61"/>
      <c r="D39" s="65"/>
      <c r="E39"/>
    </row>
    <row r="40" spans="1:5" x14ac:dyDescent="0.25">
      <c r="A40"/>
      <c r="B40" s="62"/>
      <c r="C40" s="63"/>
      <c r="D40"/>
      <c r="E40"/>
    </row>
    <row r="41" spans="1:5" x14ac:dyDescent="0.25">
      <c r="A41" s="95" t="s">
        <v>31</v>
      </c>
      <c r="B41" s="60"/>
      <c r="C41" s="61"/>
      <c r="D41" s="65"/>
      <c r="E41"/>
    </row>
    <row r="42" spans="1:5" x14ac:dyDescent="0.25">
      <c r="A42"/>
      <c r="B42" s="62"/>
      <c r="C42" s="63"/>
      <c r="D42"/>
      <c r="E42"/>
    </row>
    <row r="43" spans="1:5" x14ac:dyDescent="0.25">
      <c r="A43" s="95" t="s">
        <v>32</v>
      </c>
      <c r="B43" s="60"/>
      <c r="C43" s="61"/>
      <c r="D43" s="65"/>
      <c r="E43"/>
    </row>
    <row r="44" spans="1:5" x14ac:dyDescent="0.25">
      <c r="A44"/>
      <c r="B44" s="62"/>
      <c r="C44" s="63"/>
      <c r="D44"/>
      <c r="E44"/>
    </row>
    <row r="45" spans="1:5" x14ac:dyDescent="0.25">
      <c r="A45" s="95" t="s">
        <v>33</v>
      </c>
      <c r="B45" s="94"/>
      <c r="C45" s="61"/>
      <c r="D45" s="65"/>
      <c r="E45"/>
    </row>
    <row r="46" spans="1:5" x14ac:dyDescent="0.25">
      <c r="B46" s="62"/>
      <c r="C46" s="63"/>
      <c r="D46" s="63"/>
      <c r="E46"/>
    </row>
    <row r="47" spans="1:5" x14ac:dyDescent="0.25">
      <c r="A47" s="69" t="s">
        <v>80</v>
      </c>
      <c r="B47" s="62"/>
      <c r="C47" s="63"/>
      <c r="D47"/>
      <c r="E47"/>
    </row>
    <row r="48" spans="1:5" x14ac:dyDescent="0.25">
      <c r="A48" s="83" t="s">
        <v>42</v>
      </c>
      <c r="B48" s="60">
        <f t="array" ref="B48">SUM(LEN(Tableau2[Domaines])-LEN(SUBSTITUTE(Tableau2[Domaines],A48,"")))/LEN(A48)</f>
        <v>9</v>
      </c>
      <c r="C48" s="61"/>
      <c r="D48" s="65"/>
      <c r="E48"/>
    </row>
    <row r="49" spans="1:5" x14ac:dyDescent="0.25">
      <c r="A49" s="84" t="s">
        <v>72</v>
      </c>
      <c r="B49" s="60">
        <f t="array" ref="B49">SUM(LEN(Tableau2[Domaines])-LEN(SUBSTITUTE(Tableau2[Domaines],A49,"")))/LEN(A49)</f>
        <v>0</v>
      </c>
      <c r="C49" s="61"/>
      <c r="D49" s="65"/>
      <c r="E49"/>
    </row>
    <row r="50" spans="1:5" x14ac:dyDescent="0.25">
      <c r="A50" s="85" t="s">
        <v>73</v>
      </c>
      <c r="B50" s="60">
        <f t="array" ref="B50">SUM(LEN(Tableau2[Domaines])-LEN(SUBSTITUTE(Tableau2[Domaines],A50,"")))/LEN(A50)</f>
        <v>0</v>
      </c>
      <c r="C50" s="61"/>
      <c r="D50" s="65"/>
      <c r="E50"/>
    </row>
    <row r="51" spans="1:5" x14ac:dyDescent="0.25">
      <c r="A51" s="71"/>
      <c r="B51" s="62"/>
      <c r="C51" s="63"/>
      <c r="D51"/>
      <c r="E51"/>
    </row>
    <row r="52" spans="1:5" x14ac:dyDescent="0.25">
      <c r="A52" s="69" t="s">
        <v>17</v>
      </c>
      <c r="B52" s="62"/>
      <c r="C52" s="63"/>
      <c r="D52"/>
      <c r="E52"/>
    </row>
    <row r="53" spans="1:5" x14ac:dyDescent="0.25">
      <c r="A53" s="86" t="s">
        <v>66</v>
      </c>
      <c r="B53" s="60">
        <f t="array" ref="B53">SUM(LEN(Tableau2[Domaines])-LEN(SUBSTITUTE(Tableau2[Domaines],A53,"")))/LEN(A53)</f>
        <v>0</v>
      </c>
      <c r="C53" s="61"/>
      <c r="D53" s="65"/>
      <c r="E53"/>
    </row>
    <row r="54" spans="1:5" x14ac:dyDescent="0.25">
      <c r="A54" s="87" t="s">
        <v>49</v>
      </c>
      <c r="B54" s="60">
        <f t="array" ref="B54">SUM(LEN(Tableau2[Domaines])-LEN(SUBSTITUTE(Tableau2[Domaines],A54,"")))/LEN(A54)</f>
        <v>0</v>
      </c>
      <c r="C54" s="61"/>
      <c r="D54" s="65"/>
      <c r="E54"/>
    </row>
    <row r="55" spans="1:5" x14ac:dyDescent="0.25">
      <c r="A55" s="88" t="s">
        <v>67</v>
      </c>
      <c r="B55" s="60">
        <f t="array" ref="B55">SUM(LEN(Tableau2[Domaines])-LEN(SUBSTITUTE(Tableau2[Domaines],A55,"")))/LEN(A55)</f>
        <v>0</v>
      </c>
      <c r="C55" s="61"/>
      <c r="D55" s="65"/>
      <c r="E55"/>
    </row>
    <row r="56" spans="1:5" x14ac:dyDescent="0.25">
      <c r="A56" s="89" t="s">
        <v>74</v>
      </c>
      <c r="B56" s="60">
        <f t="array" ref="B56">SUM(LEN(Tableau2[Domaines])-LEN(SUBSTITUTE(Tableau2[Domaines],A56,"")))/LEN(A56)</f>
        <v>0</v>
      </c>
      <c r="C56" s="61"/>
      <c r="D56" s="65"/>
      <c r="E56"/>
    </row>
    <row r="57" spans="1:5" x14ac:dyDescent="0.25">
      <c r="A57" s="85" t="s">
        <v>75</v>
      </c>
      <c r="B57" s="60">
        <f t="array" ref="B57">SUM(LEN(Tableau2[Domaines])-LEN(SUBSTITUTE(Tableau2[Domaines],A57,"")))/LEN(A57)</f>
        <v>0</v>
      </c>
      <c r="C57" s="61"/>
      <c r="D57" s="65"/>
      <c r="E57"/>
    </row>
    <row r="58" spans="1:5" x14ac:dyDescent="0.25">
      <c r="A58" s="90" t="s">
        <v>76</v>
      </c>
      <c r="B58" s="60">
        <f t="array" ref="B58">SUM(LEN(Tableau2[Domaines])-LEN(SUBSTITUTE(Tableau2[Domaines],A58,"")))/LEN(A58)</f>
        <v>0</v>
      </c>
      <c r="C58" s="61"/>
      <c r="D58" s="65"/>
      <c r="E58"/>
    </row>
    <row r="59" spans="1:5" x14ac:dyDescent="0.25">
      <c r="A59" s="91" t="s">
        <v>77</v>
      </c>
      <c r="B59" s="60">
        <f t="array" ref="B59">SUM(LEN(Tableau2[Domaines])-LEN(SUBSTITUTE(Tableau2[Domaines],A59,"")))/LEN(A59)</f>
        <v>0</v>
      </c>
      <c r="C59" s="61"/>
      <c r="D59" s="65"/>
      <c r="E59"/>
    </row>
    <row r="60" spans="1:5" x14ac:dyDescent="0.25">
      <c r="A60" s="92" t="s">
        <v>78</v>
      </c>
      <c r="B60" s="60">
        <f t="array" ref="B60">SUM(LEN(Tableau2[Domaines])-LEN(SUBSTITUTE(Tableau2[Domaines],A60,"")))/LEN(A60)</f>
        <v>0</v>
      </c>
      <c r="C60" s="61"/>
      <c r="D60" s="65"/>
      <c r="E60"/>
    </row>
    <row r="61" spans="1:5" x14ac:dyDescent="0.25">
      <c r="A61" s="114" t="s">
        <v>79</v>
      </c>
      <c r="B61" s="115">
        <f t="array" ref="B61">SUM(LEN(Tableau2[Domaines])-LEN(SUBSTITUTE(Tableau2[Domaines],A61,"")))/LEN(A61)</f>
        <v>0</v>
      </c>
      <c r="C61" s="116"/>
      <c r="D61" s="65"/>
      <c r="E61"/>
    </row>
  </sheetData>
  <conditionalFormatting sqref="K1:K45 K47:K51 K53:K1048576">
    <cfRule type="cellIs" dxfId="167" priority="57" operator="equal">
      <formula>"Non correct / à corriger"</formula>
    </cfRule>
    <cfRule type="cellIs" dxfId="166" priority="58" operator="equal">
      <formula>"A améliorer"</formula>
    </cfRule>
    <cfRule type="cellIs" dxfId="165" priority="59" operator="equal">
      <formula>"Correct"</formula>
    </cfRule>
  </conditionalFormatting>
  <conditionalFormatting sqref="M1:M45 M47:M51 M53:M1048576">
    <cfRule type="cellIs" dxfId="164" priority="55" operator="equal">
      <formula>"Non"</formula>
    </cfRule>
    <cfRule type="cellIs" dxfId="163" priority="56" operator="equal">
      <formula>"Oui"</formula>
    </cfRule>
  </conditionalFormatting>
  <conditionalFormatting sqref="A14">
    <cfRule type="cellIs" dxfId="162" priority="52" stopIfTrue="1" operator="equal">
      <formula>"Non correct / à corriger"</formula>
    </cfRule>
    <cfRule type="cellIs" dxfId="161" priority="53" stopIfTrue="1" operator="equal">
      <formula>"A améliorer"</formula>
    </cfRule>
    <cfRule type="cellIs" dxfId="160" priority="54" stopIfTrue="1" operator="equal">
      <formula>"Correct"</formula>
    </cfRule>
  </conditionalFormatting>
  <conditionalFormatting sqref="A15">
    <cfRule type="cellIs" dxfId="159" priority="49" stopIfTrue="1" operator="equal">
      <formula>"Non correct / à corriger"</formula>
    </cfRule>
    <cfRule type="cellIs" dxfId="158" priority="50" stopIfTrue="1" operator="equal">
      <formula>"A améliorer"</formula>
    </cfRule>
    <cfRule type="cellIs" dxfId="157" priority="51" stopIfTrue="1" operator="equal">
      <formula>"Correct"</formula>
    </cfRule>
  </conditionalFormatting>
  <conditionalFormatting sqref="A16">
    <cfRule type="cellIs" dxfId="156" priority="46" stopIfTrue="1" operator="equal">
      <formula>"Non correct / à corriger"</formula>
    </cfRule>
    <cfRule type="cellIs" dxfId="155" priority="47" stopIfTrue="1" operator="equal">
      <formula>"A améliorer"</formula>
    </cfRule>
    <cfRule type="cellIs" dxfId="154" priority="48" stopIfTrue="1" operator="equal">
      <formula>"Correct"</formula>
    </cfRule>
  </conditionalFormatting>
  <conditionalFormatting sqref="A33:A35">
    <cfRule type="cellIs" dxfId="153" priority="44" stopIfTrue="1" operator="equal">
      <formula>"Non"</formula>
    </cfRule>
    <cfRule type="cellIs" dxfId="152" priority="45" stopIfTrue="1" operator="equal">
      <formula>"Oui"</formula>
    </cfRule>
  </conditionalFormatting>
  <conditionalFormatting sqref="A13">
    <cfRule type="cellIs" dxfId="151" priority="42" stopIfTrue="1" operator="equal">
      <formula>"Non"</formula>
    </cfRule>
    <cfRule type="cellIs" dxfId="150" priority="43" stopIfTrue="1" operator="equal">
      <formula>"Oui"</formula>
    </cfRule>
  </conditionalFormatting>
  <conditionalFormatting sqref="A11">
    <cfRule type="cellIs" dxfId="149" priority="40" stopIfTrue="1" operator="equal">
      <formula>"Non"</formula>
    </cfRule>
    <cfRule type="cellIs" dxfId="148" priority="41" stopIfTrue="1" operator="equal">
      <formula>"Oui"</formula>
    </cfRule>
  </conditionalFormatting>
  <conditionalFormatting sqref="A20">
    <cfRule type="cellIs" dxfId="147" priority="37" stopIfTrue="1" operator="equal">
      <formula>"Non correct / à corriger"</formula>
    </cfRule>
    <cfRule type="cellIs" dxfId="146" priority="38" stopIfTrue="1" operator="equal">
      <formula>"A améliorer"</formula>
    </cfRule>
    <cfRule type="cellIs" dxfId="145" priority="39" stopIfTrue="1" operator="equal">
      <formula>"Correct"</formula>
    </cfRule>
  </conditionalFormatting>
  <conditionalFormatting sqref="A21">
    <cfRule type="cellIs" dxfId="144" priority="34" stopIfTrue="1" operator="equal">
      <formula>"Non correct / à corriger"</formula>
    </cfRule>
    <cfRule type="cellIs" dxfId="143" priority="35" stopIfTrue="1" operator="equal">
      <formula>"A améliorer"</formula>
    </cfRule>
    <cfRule type="cellIs" dxfId="142" priority="36" stopIfTrue="1" operator="equal">
      <formula>"Correct"</formula>
    </cfRule>
  </conditionalFormatting>
  <conditionalFormatting sqref="A22">
    <cfRule type="cellIs" dxfId="141" priority="31" stopIfTrue="1" operator="equal">
      <formula>"Non correct / à corriger"</formula>
    </cfRule>
    <cfRule type="cellIs" dxfId="140" priority="32" stopIfTrue="1" operator="equal">
      <formula>"A améliorer"</formula>
    </cfRule>
    <cfRule type="cellIs" dxfId="139" priority="33" stopIfTrue="1" operator="equal">
      <formula>"Correct"</formula>
    </cfRule>
  </conditionalFormatting>
  <conditionalFormatting sqref="A18">
    <cfRule type="cellIs" dxfId="138" priority="29" stopIfTrue="1" operator="equal">
      <formula>"Non"</formula>
    </cfRule>
    <cfRule type="cellIs" dxfId="137" priority="30" stopIfTrue="1" operator="equal">
      <formula>"Oui"</formula>
    </cfRule>
  </conditionalFormatting>
  <conditionalFormatting sqref="A24">
    <cfRule type="cellIs" dxfId="136" priority="26" stopIfTrue="1" operator="equal">
      <formula>"Non correct / à corriger"</formula>
    </cfRule>
    <cfRule type="cellIs" dxfId="135" priority="27" stopIfTrue="1" operator="equal">
      <formula>"A améliorer"</formula>
    </cfRule>
    <cfRule type="cellIs" dxfId="134" priority="28" stopIfTrue="1" operator="equal">
      <formula>"Correct"</formula>
    </cfRule>
  </conditionalFormatting>
  <conditionalFormatting sqref="A25">
    <cfRule type="cellIs" dxfId="133" priority="23" stopIfTrue="1" operator="equal">
      <formula>"Non correct / à corriger"</formula>
    </cfRule>
    <cfRule type="cellIs" dxfId="132" priority="24" stopIfTrue="1" operator="equal">
      <formula>"A améliorer"</formula>
    </cfRule>
    <cfRule type="cellIs" dxfId="131" priority="25" stopIfTrue="1" operator="equal">
      <formula>"Correct"</formula>
    </cfRule>
  </conditionalFormatting>
  <conditionalFormatting sqref="A26">
    <cfRule type="cellIs" dxfId="130" priority="20" stopIfTrue="1" operator="equal">
      <formula>"Non correct / à corriger"</formula>
    </cfRule>
    <cfRule type="cellIs" dxfId="129" priority="21" stopIfTrue="1" operator="equal">
      <formula>"A améliorer"</formula>
    </cfRule>
    <cfRule type="cellIs" dxfId="128" priority="22" stopIfTrue="1" operator="equal">
      <formula>"Correct"</formula>
    </cfRule>
  </conditionalFormatting>
  <conditionalFormatting sqref="A28">
    <cfRule type="cellIs" dxfId="127" priority="17" stopIfTrue="1" operator="equal">
      <formula>"Non correct / à corriger"</formula>
    </cfRule>
    <cfRule type="cellIs" dxfId="126" priority="18" stopIfTrue="1" operator="equal">
      <formula>"A améliorer"</formula>
    </cfRule>
    <cfRule type="cellIs" dxfId="125" priority="19" stopIfTrue="1" operator="equal">
      <formula>"Correct"</formula>
    </cfRule>
  </conditionalFormatting>
  <conditionalFormatting sqref="A29">
    <cfRule type="cellIs" dxfId="124" priority="14" stopIfTrue="1" operator="equal">
      <formula>"Non correct / à corriger"</formula>
    </cfRule>
    <cfRule type="cellIs" dxfId="123" priority="15" stopIfTrue="1" operator="equal">
      <formula>"A améliorer"</formula>
    </cfRule>
    <cfRule type="cellIs" dxfId="122" priority="16" stopIfTrue="1" operator="equal">
      <formula>"Correct"</formula>
    </cfRule>
  </conditionalFormatting>
  <conditionalFormatting sqref="A30">
    <cfRule type="cellIs" dxfId="121" priority="11" stopIfTrue="1" operator="equal">
      <formula>"Non correct / à corriger"</formula>
    </cfRule>
    <cfRule type="cellIs" dxfId="120" priority="12" stopIfTrue="1" operator="equal">
      <formula>"A améliorer"</formula>
    </cfRule>
    <cfRule type="cellIs" dxfId="119" priority="13" stopIfTrue="1" operator="equal">
      <formula>"Correct"</formula>
    </cfRule>
  </conditionalFormatting>
  <conditionalFormatting sqref="K46">
    <cfRule type="cellIs" dxfId="118" priority="8" operator="equal">
      <formula>"Non correct / à corriger"</formula>
    </cfRule>
    <cfRule type="cellIs" dxfId="117" priority="9" operator="equal">
      <formula>"A améliorer"</formula>
    </cfRule>
    <cfRule type="cellIs" dxfId="116" priority="10" operator="equal">
      <formula>"Correct"</formula>
    </cfRule>
  </conditionalFormatting>
  <conditionalFormatting sqref="M46">
    <cfRule type="cellIs" dxfId="115" priority="6" operator="equal">
      <formula>"Non"</formula>
    </cfRule>
    <cfRule type="cellIs" dxfId="114" priority="7" operator="equal">
      <formula>"Oui"</formula>
    </cfRule>
  </conditionalFormatting>
  <conditionalFormatting sqref="K52">
    <cfRule type="cellIs" dxfId="113" priority="3" operator="equal">
      <formula>"Non correct / à corriger"</formula>
    </cfRule>
    <cfRule type="cellIs" dxfId="112" priority="4" operator="equal">
      <formula>"A améliorer"</formula>
    </cfRule>
    <cfRule type="cellIs" dxfId="111" priority="5" operator="equal">
      <formula>"Correct"</formula>
    </cfRule>
  </conditionalFormatting>
  <conditionalFormatting sqref="M52">
    <cfRule type="cellIs" dxfId="110" priority="1" operator="equal">
      <formula>"Non"</formula>
    </cfRule>
    <cfRule type="cellIs" dxfId="109" priority="2" operator="equal">
      <formula>"Oui"</formula>
    </cfRule>
  </conditionalFormatting>
  <pageMargins left="0.7" right="0.7" top="0.75" bottom="0.75" header="0.3" footer="0.3"/>
  <pageSetup paperSize="9" scale="51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64A26-E15F-457B-92EE-5D44CFBAD1B2}">
  <sheetPr>
    <tabColor theme="1"/>
  </sheetPr>
  <dimension ref="A3:BG56"/>
  <sheetViews>
    <sheetView showGridLines="0" zoomScale="80" zoomScaleNormal="80" workbookViewId="0">
      <selection activeCell="AO47" sqref="AO47"/>
    </sheetView>
  </sheetViews>
  <sheetFormatPr baseColWidth="10" defaultRowHeight="15" outlineLevelCol="1" x14ac:dyDescent="0.25"/>
  <cols>
    <col min="1" max="1" width="29.5703125" bestFit="1" customWidth="1"/>
    <col min="2" max="2" width="12" style="100" hidden="1" customWidth="1" outlineLevel="1"/>
    <col min="3" max="3" width="0" hidden="1" customWidth="1" outlineLevel="1"/>
    <col min="4" max="4" width="12" hidden="1" customWidth="1" outlineLevel="1"/>
    <col min="5" max="5" width="0" hidden="1" customWidth="1" outlineLevel="1"/>
    <col min="6" max="6" width="12" hidden="1" customWidth="1" outlineLevel="1"/>
    <col min="7" max="7" width="0" hidden="1" customWidth="1" outlineLevel="1"/>
    <col min="8" max="8" width="12" hidden="1" customWidth="1" outlineLevel="1"/>
    <col min="9" max="9" width="0" hidden="1" customWidth="1" outlineLevel="1"/>
    <col min="10" max="10" width="12" hidden="1" customWidth="1" outlineLevel="1"/>
    <col min="11" max="11" width="0" hidden="1" customWidth="1" outlineLevel="1"/>
    <col min="12" max="12" width="12" hidden="1" customWidth="1" outlineLevel="1"/>
    <col min="13" max="13" width="0" hidden="1" customWidth="1" outlineLevel="1"/>
    <col min="14" max="14" width="12" hidden="1" customWidth="1" outlineLevel="1"/>
    <col min="15" max="15" width="0" hidden="1" customWidth="1" outlineLevel="1"/>
    <col min="16" max="16" width="12" hidden="1" customWidth="1" outlineLevel="1"/>
    <col min="17" max="17" width="0" hidden="1" customWidth="1" outlineLevel="1"/>
    <col min="18" max="18" width="12" hidden="1" customWidth="1" outlineLevel="1"/>
    <col min="19" max="19" width="0" hidden="1" customWidth="1" outlineLevel="1"/>
    <col min="20" max="20" width="12" hidden="1" customWidth="1" outlineLevel="1"/>
    <col min="21" max="21" width="0" hidden="1" customWidth="1" outlineLevel="1"/>
    <col min="22" max="22" width="12" hidden="1" customWidth="1" outlineLevel="1"/>
    <col min="23" max="23" width="0" hidden="1" customWidth="1" outlineLevel="1"/>
    <col min="24" max="24" width="12" hidden="1" customWidth="1" outlineLevel="1"/>
    <col min="25" max="25" width="0" hidden="1" customWidth="1" outlineLevel="1"/>
    <col min="26" max="26" width="12" hidden="1" customWidth="1" outlineLevel="1"/>
    <col min="27" max="27" width="0" hidden="1" customWidth="1" outlineLevel="1"/>
    <col min="28" max="28" width="12" hidden="1" customWidth="1" outlineLevel="1"/>
    <col min="29" max="29" width="0" hidden="1" customWidth="1" outlineLevel="1"/>
    <col min="30" max="30" width="12" hidden="1" customWidth="1" outlineLevel="1"/>
    <col min="31" max="31" width="0" hidden="1" customWidth="1" outlineLevel="1"/>
    <col min="32" max="32" width="12" hidden="1" customWidth="1" outlineLevel="1"/>
    <col min="33" max="33" width="0" hidden="1" customWidth="1" outlineLevel="1"/>
    <col min="34" max="34" width="12" hidden="1" customWidth="1" outlineLevel="1"/>
    <col min="35" max="35" width="0" hidden="1" customWidth="1" outlineLevel="1"/>
    <col min="36" max="36" width="13.42578125" customWidth="1" collapsed="1"/>
    <col min="37" max="59" width="13.42578125" customWidth="1"/>
  </cols>
  <sheetData>
    <row r="3" spans="1:59" x14ac:dyDescent="0.25">
      <c r="B3" s="101"/>
      <c r="C3" s="102"/>
      <c r="D3" s="102"/>
      <c r="E3" s="102"/>
      <c r="F3" s="102"/>
      <c r="G3" s="10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s="110" customFormat="1" hidden="1" x14ac:dyDescent="0.25">
      <c r="A4" s="110" t="s">
        <v>82</v>
      </c>
      <c r="B4" s="103" t="s">
        <v>83</v>
      </c>
      <c r="C4" s="104" t="s">
        <v>84</v>
      </c>
      <c r="D4" s="103" t="s">
        <v>85</v>
      </c>
      <c r="E4" s="104" t="s">
        <v>86</v>
      </c>
      <c r="F4" s="103" t="s">
        <v>87</v>
      </c>
      <c r="G4" s="105" t="s">
        <v>88</v>
      </c>
      <c r="H4" s="103" t="s">
        <v>89</v>
      </c>
      <c r="I4" s="105" t="s">
        <v>90</v>
      </c>
      <c r="J4" s="103" t="s">
        <v>91</v>
      </c>
      <c r="K4" s="105" t="s">
        <v>92</v>
      </c>
      <c r="L4" s="103" t="s">
        <v>93</v>
      </c>
      <c r="M4" s="105" t="s">
        <v>94</v>
      </c>
      <c r="N4" s="103" t="s">
        <v>95</v>
      </c>
      <c r="O4" s="105" t="s">
        <v>96</v>
      </c>
      <c r="P4" s="103" t="s">
        <v>97</v>
      </c>
      <c r="Q4" s="105" t="s">
        <v>98</v>
      </c>
      <c r="R4" s="103" t="s">
        <v>99</v>
      </c>
      <c r="S4" s="105" t="s">
        <v>100</v>
      </c>
      <c r="T4" s="103" t="s">
        <v>101</v>
      </c>
      <c r="U4" s="105" t="s">
        <v>102</v>
      </c>
      <c r="V4" s="103" t="s">
        <v>103</v>
      </c>
      <c r="W4" s="105" t="s">
        <v>104</v>
      </c>
      <c r="X4" s="103" t="s">
        <v>105</v>
      </c>
      <c r="Y4" s="105" t="s">
        <v>106</v>
      </c>
      <c r="Z4" s="103" t="s">
        <v>107</v>
      </c>
      <c r="AA4" s="105" t="s">
        <v>108</v>
      </c>
      <c r="AB4" s="103" t="s">
        <v>109</v>
      </c>
      <c r="AC4" s="105" t="s">
        <v>110</v>
      </c>
      <c r="AD4" s="103" t="s">
        <v>111</v>
      </c>
      <c r="AE4" s="105" t="s">
        <v>112</v>
      </c>
      <c r="AF4" s="103" t="s">
        <v>113</v>
      </c>
      <c r="AG4" s="105" t="s">
        <v>114</v>
      </c>
      <c r="AH4" s="103" t="s">
        <v>115</v>
      </c>
      <c r="AI4" s="105" t="s">
        <v>116</v>
      </c>
      <c r="AJ4" s="103" t="s">
        <v>117</v>
      </c>
      <c r="AK4" s="105" t="s">
        <v>118</v>
      </c>
      <c r="AL4" s="103" t="s">
        <v>119</v>
      </c>
      <c r="AM4" s="105" t="s">
        <v>120</v>
      </c>
      <c r="AN4" s="103" t="s">
        <v>121</v>
      </c>
      <c r="AO4" s="105" t="s">
        <v>122</v>
      </c>
      <c r="AP4" s="103" t="s">
        <v>123</v>
      </c>
      <c r="AQ4" s="105" t="s">
        <v>124</v>
      </c>
      <c r="AR4" s="103" t="s">
        <v>125</v>
      </c>
      <c r="AS4" s="105" t="s">
        <v>126</v>
      </c>
      <c r="AT4" s="103" t="s">
        <v>127</v>
      </c>
      <c r="AU4" s="105" t="s">
        <v>128</v>
      </c>
      <c r="AV4" s="103" t="s">
        <v>129</v>
      </c>
      <c r="AW4" s="105" t="s">
        <v>130</v>
      </c>
      <c r="AX4" s="103" t="s">
        <v>131</v>
      </c>
      <c r="AY4" s="105" t="s">
        <v>132</v>
      </c>
      <c r="AZ4" s="103" t="s">
        <v>133</v>
      </c>
      <c r="BA4" s="105" t="s">
        <v>134</v>
      </c>
      <c r="BB4" s="103" t="s">
        <v>135</v>
      </c>
      <c r="BC4" s="105" t="s">
        <v>136</v>
      </c>
      <c r="BD4" s="103" t="s">
        <v>137</v>
      </c>
      <c r="BE4" s="105" t="s">
        <v>138</v>
      </c>
      <c r="BF4" s="103" t="s">
        <v>139</v>
      </c>
      <c r="BG4" s="105" t="s">
        <v>140</v>
      </c>
    </row>
    <row r="5" spans="1:59" ht="15.75" thickBot="1" x14ac:dyDescent="0.3">
      <c r="A5" s="110"/>
      <c r="B5" s="103">
        <v>43514</v>
      </c>
      <c r="C5" s="104"/>
      <c r="D5" s="103">
        <v>43528</v>
      </c>
      <c r="E5" s="104"/>
      <c r="F5" s="103">
        <v>43542</v>
      </c>
      <c r="G5" s="105"/>
      <c r="H5" s="103">
        <v>43556</v>
      </c>
      <c r="I5" s="105"/>
      <c r="J5" s="103">
        <v>43570</v>
      </c>
      <c r="K5" s="105"/>
      <c r="L5" s="103">
        <v>43584</v>
      </c>
      <c r="M5" s="105"/>
      <c r="N5" s="103">
        <v>43595</v>
      </c>
      <c r="O5" s="105"/>
      <c r="P5" s="103">
        <v>43619</v>
      </c>
      <c r="Q5" s="105"/>
      <c r="R5" s="103">
        <v>43640</v>
      </c>
      <c r="S5" s="105"/>
      <c r="T5" s="103">
        <v>43651</v>
      </c>
      <c r="U5" s="105"/>
      <c r="V5" s="103">
        <v>43665</v>
      </c>
      <c r="W5" s="105"/>
      <c r="X5" s="103">
        <v>43696</v>
      </c>
      <c r="Y5" s="105"/>
      <c r="Z5" s="103">
        <v>43710</v>
      </c>
      <c r="AA5" s="105"/>
      <c r="AB5" s="103">
        <v>43717</v>
      </c>
      <c r="AC5" s="105"/>
      <c r="AD5" s="103">
        <v>43724</v>
      </c>
      <c r="AE5" s="105"/>
      <c r="AF5" s="103">
        <v>43731</v>
      </c>
      <c r="AG5" s="105"/>
      <c r="AH5" s="103">
        <v>43738</v>
      </c>
      <c r="AI5" s="105"/>
      <c r="AJ5" s="103">
        <v>43752</v>
      </c>
      <c r="AK5" s="105"/>
      <c r="AL5" s="103">
        <v>43759</v>
      </c>
      <c r="AM5" s="105"/>
      <c r="AN5" s="103">
        <v>43766</v>
      </c>
      <c r="AO5" s="105"/>
      <c r="AP5" s="103">
        <f>AN5+7</f>
        <v>43773</v>
      </c>
      <c r="AQ5" s="105"/>
      <c r="AR5" s="103">
        <f>AP5+7</f>
        <v>43780</v>
      </c>
      <c r="AS5" s="105"/>
      <c r="AT5" s="103">
        <f>AR5+7</f>
        <v>43787</v>
      </c>
      <c r="AU5" s="105"/>
      <c r="AV5" s="103">
        <f>AT5+7</f>
        <v>43794</v>
      </c>
      <c r="AW5" s="105"/>
      <c r="AX5" s="103">
        <f>AV5+7</f>
        <v>43801</v>
      </c>
      <c r="AY5" s="105"/>
      <c r="AZ5" s="103">
        <f>AX5+7</f>
        <v>43808</v>
      </c>
      <c r="BA5" s="105"/>
      <c r="BB5" s="103">
        <f>AZ5+7</f>
        <v>43815</v>
      </c>
      <c r="BC5" s="105"/>
      <c r="BD5" s="103">
        <f>BB5+7</f>
        <v>43822</v>
      </c>
      <c r="BE5" s="105"/>
      <c r="BF5" s="103">
        <f>BD5+7</f>
        <v>43829</v>
      </c>
      <c r="BG5" s="105"/>
    </row>
    <row r="6" spans="1:59" ht="15.75" thickBot="1" x14ac:dyDescent="0.3">
      <c r="A6" s="59" t="s">
        <v>63</v>
      </c>
      <c r="B6" s="106">
        <v>229</v>
      </c>
      <c r="C6" s="104"/>
      <c r="D6" s="107">
        <v>296</v>
      </c>
      <c r="E6" s="104"/>
      <c r="F6" s="106">
        <v>394</v>
      </c>
      <c r="G6" s="105"/>
      <c r="H6" s="106">
        <v>476</v>
      </c>
      <c r="I6" s="105"/>
      <c r="J6" s="106">
        <v>550</v>
      </c>
      <c r="K6" s="105"/>
      <c r="L6" s="106">
        <v>567</v>
      </c>
      <c r="M6" s="105"/>
      <c r="N6" s="106">
        <v>607</v>
      </c>
      <c r="O6" s="105"/>
      <c r="P6" s="106">
        <v>669</v>
      </c>
      <c r="Q6" s="105"/>
      <c r="R6" s="106">
        <v>730</v>
      </c>
      <c r="S6" s="105"/>
      <c r="T6" s="106">
        <v>770</v>
      </c>
      <c r="U6" s="105"/>
      <c r="V6" s="106">
        <v>805</v>
      </c>
      <c r="W6" s="105"/>
      <c r="X6" s="106">
        <v>834</v>
      </c>
      <c r="Y6" s="105"/>
      <c r="Z6" s="106">
        <v>860</v>
      </c>
      <c r="AA6" s="105"/>
      <c r="AB6" s="106">
        <v>891</v>
      </c>
      <c r="AC6" s="105"/>
      <c r="AD6" s="106">
        <v>909</v>
      </c>
      <c r="AE6" s="105"/>
      <c r="AF6" s="106">
        <v>942</v>
      </c>
      <c r="AG6" s="105"/>
      <c r="AH6" s="106">
        <v>965</v>
      </c>
      <c r="AI6" s="105"/>
      <c r="AJ6" s="106">
        <v>1020</v>
      </c>
      <c r="AK6" s="105"/>
      <c r="AL6" s="106">
        <v>1044</v>
      </c>
      <c r="AM6" s="105"/>
      <c r="AN6" s="106">
        <v>9</v>
      </c>
      <c r="AO6" s="105"/>
      <c r="AP6" s="106"/>
      <c r="AQ6" s="105"/>
      <c r="AR6" s="106"/>
      <c r="AS6" s="105"/>
      <c r="AT6" s="106"/>
      <c r="AU6" s="105"/>
      <c r="AV6" s="106"/>
      <c r="AW6" s="105"/>
      <c r="AX6" s="106"/>
      <c r="AY6" s="105"/>
      <c r="AZ6" s="106"/>
      <c r="BA6" s="105"/>
      <c r="BB6" s="106"/>
      <c r="BC6" s="105"/>
      <c r="BD6" s="106"/>
      <c r="BE6" s="105"/>
      <c r="BF6" s="106"/>
      <c r="BG6" s="105"/>
    </row>
    <row r="7" spans="1:59" x14ac:dyDescent="0.25">
      <c r="B7" s="105"/>
      <c r="C7" s="104"/>
      <c r="D7" s="108"/>
      <c r="E7" s="104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</row>
    <row r="8" spans="1:59" x14ac:dyDescent="0.25">
      <c r="A8" s="98" t="s">
        <v>64</v>
      </c>
      <c r="B8" s="105"/>
      <c r="C8" s="104"/>
      <c r="D8" s="108"/>
      <c r="E8" s="104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</row>
    <row r="9" spans="1:59" x14ac:dyDescent="0.25">
      <c r="A9" s="97" t="s">
        <v>56</v>
      </c>
      <c r="B9" s="106">
        <v>13</v>
      </c>
      <c r="C9" s="109">
        <v>5.6768558951965066E-2</v>
      </c>
      <c r="D9" s="107">
        <v>17</v>
      </c>
      <c r="E9" s="109">
        <v>5.7432432432432436E-2</v>
      </c>
      <c r="F9" s="106">
        <v>26</v>
      </c>
      <c r="G9" s="109">
        <v>6.5989847715736044E-2</v>
      </c>
      <c r="H9" s="106">
        <v>28</v>
      </c>
      <c r="I9" s="109">
        <v>5.8823529411764705E-2</v>
      </c>
      <c r="J9" s="106">
        <v>33</v>
      </c>
      <c r="K9" s="109">
        <v>0.06</v>
      </c>
      <c r="L9" s="106">
        <v>33</v>
      </c>
      <c r="M9" s="109">
        <v>5.8201058201058198E-2</v>
      </c>
      <c r="N9" s="106">
        <v>34</v>
      </c>
      <c r="O9" s="109">
        <v>5.6013179571663921E-2</v>
      </c>
      <c r="P9" s="106">
        <v>40</v>
      </c>
      <c r="Q9" s="109">
        <v>5.9790732436472344E-2</v>
      </c>
      <c r="R9" s="106">
        <v>48</v>
      </c>
      <c r="S9" s="109">
        <v>6.575342465753424E-2</v>
      </c>
      <c r="T9" s="106">
        <v>52</v>
      </c>
      <c r="U9" s="109">
        <v>6.7532467532467527E-2</v>
      </c>
      <c r="V9" s="106">
        <v>55</v>
      </c>
      <c r="W9" s="109">
        <v>6.8322981366459631E-2</v>
      </c>
      <c r="X9" s="106">
        <v>57</v>
      </c>
      <c r="Y9" s="109">
        <v>6.83453237410072E-2</v>
      </c>
      <c r="Z9" s="106">
        <v>62</v>
      </c>
      <c r="AA9" s="109">
        <v>7.2093023255813959E-2</v>
      </c>
      <c r="AB9" s="106">
        <v>70</v>
      </c>
      <c r="AC9" s="109">
        <v>7.8563411896745233E-2</v>
      </c>
      <c r="AD9" s="106">
        <v>71</v>
      </c>
      <c r="AE9" s="109">
        <v>7.8107810781078105E-2</v>
      </c>
      <c r="AF9" s="106">
        <v>80</v>
      </c>
      <c r="AG9" s="109">
        <v>8.4925690021231418E-2</v>
      </c>
      <c r="AH9" s="106">
        <v>83</v>
      </c>
      <c r="AI9" s="109">
        <v>8.6010362694300513E-2</v>
      </c>
      <c r="AJ9" s="106">
        <v>93</v>
      </c>
      <c r="AK9" s="109">
        <f>AJ9/AJ$6</f>
        <v>9.1176470588235289E-2</v>
      </c>
      <c r="AL9" s="106">
        <v>99</v>
      </c>
      <c r="AM9" s="109">
        <f>AL9/AL$6</f>
        <v>9.4827586206896547E-2</v>
      </c>
      <c r="AN9" s="106">
        <v>2</v>
      </c>
      <c r="AO9" s="109">
        <f>AN9/AN$6</f>
        <v>0.22222222222222221</v>
      </c>
      <c r="AP9" s="106"/>
      <c r="AQ9" s="109" t="e">
        <f>AP9/AP$6</f>
        <v>#DIV/0!</v>
      </c>
      <c r="AR9" s="106"/>
      <c r="AS9" s="109" t="e">
        <f>AR9/AR$6</f>
        <v>#DIV/0!</v>
      </c>
      <c r="AT9" s="106"/>
      <c r="AU9" s="109" t="e">
        <f>AT9/AT$6</f>
        <v>#DIV/0!</v>
      </c>
      <c r="AV9" s="106"/>
      <c r="AW9" s="109" t="e">
        <f>AV9/AV$6</f>
        <v>#DIV/0!</v>
      </c>
      <c r="AX9" s="106"/>
      <c r="AY9" s="109" t="e">
        <f>AX9/AX$6</f>
        <v>#DIV/0!</v>
      </c>
      <c r="AZ9" s="106"/>
      <c r="BA9" s="109" t="e">
        <f>AZ9/AZ$6</f>
        <v>#DIV/0!</v>
      </c>
      <c r="BB9" s="106"/>
      <c r="BC9" s="109" t="e">
        <f>BB9/BB$6</f>
        <v>#DIV/0!</v>
      </c>
      <c r="BD9" s="106"/>
      <c r="BE9" s="109" t="e">
        <f>BD9/BD$6</f>
        <v>#DIV/0!</v>
      </c>
      <c r="BF9" s="106"/>
      <c r="BG9" s="109" t="e">
        <f>BF9/BF$6</f>
        <v>#DIV/0!</v>
      </c>
    </row>
    <row r="10" spans="1:59" x14ac:dyDescent="0.25">
      <c r="A10" s="66" t="s">
        <v>57</v>
      </c>
      <c r="B10" s="106">
        <v>63</v>
      </c>
      <c r="C10" s="109">
        <v>0.27510917030567683</v>
      </c>
      <c r="D10" s="107">
        <v>79</v>
      </c>
      <c r="E10" s="109">
        <v>0.26689189189189189</v>
      </c>
      <c r="F10" s="106">
        <v>111</v>
      </c>
      <c r="G10" s="109">
        <v>0.28172588832487311</v>
      </c>
      <c r="H10" s="106">
        <v>124</v>
      </c>
      <c r="I10" s="109">
        <v>0.26050420168067229</v>
      </c>
      <c r="J10" s="106">
        <v>140</v>
      </c>
      <c r="K10" s="109">
        <v>0.25454545454545452</v>
      </c>
      <c r="L10" s="106">
        <v>144</v>
      </c>
      <c r="M10" s="109">
        <v>0.25396825396825395</v>
      </c>
      <c r="N10" s="106">
        <v>161</v>
      </c>
      <c r="O10" s="109">
        <v>0.26523887973640858</v>
      </c>
      <c r="P10" s="106">
        <v>185</v>
      </c>
      <c r="Q10" s="109">
        <v>0.27653213751868461</v>
      </c>
      <c r="R10" s="106">
        <v>198</v>
      </c>
      <c r="S10" s="109">
        <v>0.27123287671232876</v>
      </c>
      <c r="T10" s="106">
        <v>209</v>
      </c>
      <c r="U10" s="109">
        <v>0.27142857142857141</v>
      </c>
      <c r="V10" s="106">
        <v>212</v>
      </c>
      <c r="W10" s="109">
        <v>0.26335403726708073</v>
      </c>
      <c r="X10" s="106">
        <v>224</v>
      </c>
      <c r="Y10" s="109">
        <v>0.26858513189448441</v>
      </c>
      <c r="Z10" s="106">
        <v>226</v>
      </c>
      <c r="AA10" s="109">
        <v>0.26279069767441859</v>
      </c>
      <c r="AB10" s="106">
        <v>236</v>
      </c>
      <c r="AC10" s="109">
        <v>0.26487093153759822</v>
      </c>
      <c r="AD10" s="106">
        <v>238</v>
      </c>
      <c r="AE10" s="109">
        <v>0.26182618261826185</v>
      </c>
      <c r="AF10" s="106">
        <v>243</v>
      </c>
      <c r="AG10" s="109">
        <v>0.25796178343949044</v>
      </c>
      <c r="AH10" s="106">
        <v>248</v>
      </c>
      <c r="AI10" s="109">
        <v>0.25699481865284973</v>
      </c>
      <c r="AJ10" s="106">
        <v>273</v>
      </c>
      <c r="AK10" s="109">
        <f t="shared" ref="AK10:AK11" si="0">AJ10/AJ$6</f>
        <v>0.2676470588235294</v>
      </c>
      <c r="AL10" s="106">
        <v>282</v>
      </c>
      <c r="AM10" s="109">
        <f t="shared" ref="AM10:AM11" si="1">AL10/AL$6</f>
        <v>0.27011494252873564</v>
      </c>
      <c r="AN10" s="106">
        <v>6</v>
      </c>
      <c r="AO10" s="109">
        <f>AN10/AN$6</f>
        <v>0.66666666666666663</v>
      </c>
      <c r="AP10" s="106"/>
      <c r="AQ10" s="109" t="e">
        <f>AP10/AP$6</f>
        <v>#DIV/0!</v>
      </c>
      <c r="AR10" s="106"/>
      <c r="AS10" s="109" t="e">
        <f>AR10/AR$6</f>
        <v>#DIV/0!</v>
      </c>
      <c r="AT10" s="106"/>
      <c r="AU10" s="109" t="e">
        <f>AT10/AT$6</f>
        <v>#DIV/0!</v>
      </c>
      <c r="AV10" s="106"/>
      <c r="AW10" s="109" t="e">
        <f>AV10/AV$6</f>
        <v>#DIV/0!</v>
      </c>
      <c r="AX10" s="106"/>
      <c r="AY10" s="109" t="e">
        <f>AX10/AX$6</f>
        <v>#DIV/0!</v>
      </c>
      <c r="AZ10" s="106"/>
      <c r="BA10" s="109" t="e">
        <f>AZ10/AZ$6</f>
        <v>#DIV/0!</v>
      </c>
      <c r="BB10" s="106"/>
      <c r="BC10" s="109" t="e">
        <f>BB10/BB$6</f>
        <v>#DIV/0!</v>
      </c>
      <c r="BD10" s="106"/>
      <c r="BE10" s="109" t="e">
        <f>BD10/BD$6</f>
        <v>#DIV/0!</v>
      </c>
      <c r="BF10" s="106"/>
      <c r="BG10" s="109" t="e">
        <f>BF10/BF$6</f>
        <v>#DIV/0!</v>
      </c>
    </row>
    <row r="11" spans="1:59" x14ac:dyDescent="0.25">
      <c r="A11" s="67" t="s">
        <v>58</v>
      </c>
      <c r="B11" s="106">
        <v>152</v>
      </c>
      <c r="C11" s="109">
        <v>0.66375545851528384</v>
      </c>
      <c r="D11" s="107">
        <v>199</v>
      </c>
      <c r="E11" s="109">
        <v>0.67229729729729726</v>
      </c>
      <c r="F11" s="106">
        <v>256</v>
      </c>
      <c r="G11" s="109">
        <v>0.64974619289340096</v>
      </c>
      <c r="H11" s="106">
        <v>323</v>
      </c>
      <c r="I11" s="109">
        <v>0.6785714285714286</v>
      </c>
      <c r="J11" s="106">
        <v>377</v>
      </c>
      <c r="K11" s="109">
        <v>0.68545454545454543</v>
      </c>
      <c r="L11" s="106">
        <v>390</v>
      </c>
      <c r="M11" s="109">
        <v>0.68783068783068779</v>
      </c>
      <c r="N11" s="106">
        <v>411</v>
      </c>
      <c r="O11" s="109">
        <v>0.67710049423393737</v>
      </c>
      <c r="P11" s="106">
        <v>440</v>
      </c>
      <c r="Q11" s="109">
        <v>0.65769805680119586</v>
      </c>
      <c r="R11" s="106">
        <v>480</v>
      </c>
      <c r="S11" s="109">
        <v>0.65753424657534243</v>
      </c>
      <c r="T11" s="106">
        <v>503</v>
      </c>
      <c r="U11" s="109">
        <v>0.6532467532467533</v>
      </c>
      <c r="V11" s="106">
        <v>532</v>
      </c>
      <c r="W11" s="109">
        <v>0.66086956521739126</v>
      </c>
      <c r="X11" s="106">
        <v>546</v>
      </c>
      <c r="Y11" s="109">
        <v>0.65467625899280579</v>
      </c>
      <c r="Z11" s="106">
        <v>565</v>
      </c>
      <c r="AA11" s="109">
        <v>0.65697674418604646</v>
      </c>
      <c r="AB11" s="106">
        <v>575</v>
      </c>
      <c r="AC11" s="109">
        <v>0.64534231200897862</v>
      </c>
      <c r="AD11" s="106">
        <v>588</v>
      </c>
      <c r="AE11" s="109">
        <v>0.64686468646864681</v>
      </c>
      <c r="AF11" s="106">
        <v>615</v>
      </c>
      <c r="AG11" s="109">
        <v>0.65286624203821653</v>
      </c>
      <c r="AH11" s="106">
        <v>631</v>
      </c>
      <c r="AI11" s="109">
        <v>0.65388601036269434</v>
      </c>
      <c r="AJ11" s="106">
        <v>647</v>
      </c>
      <c r="AK11" s="109">
        <f t="shared" si="0"/>
        <v>0.63431372549019605</v>
      </c>
      <c r="AL11" s="106">
        <v>656</v>
      </c>
      <c r="AM11" s="109">
        <f t="shared" si="1"/>
        <v>0.62835249042145591</v>
      </c>
      <c r="AN11" s="106">
        <v>1</v>
      </c>
      <c r="AO11" s="109">
        <f>AN11/AN$6</f>
        <v>0.1111111111111111</v>
      </c>
      <c r="AP11" s="106"/>
      <c r="AQ11" s="109" t="e">
        <f>AP11/AP$6</f>
        <v>#DIV/0!</v>
      </c>
      <c r="AR11" s="106"/>
      <c r="AS11" s="109" t="e">
        <f>AR11/AR$6</f>
        <v>#DIV/0!</v>
      </c>
      <c r="AT11" s="106"/>
      <c r="AU11" s="109" t="e">
        <f>AT11/AT$6</f>
        <v>#DIV/0!</v>
      </c>
      <c r="AV11" s="106"/>
      <c r="AW11" s="109" t="e">
        <f>AV11/AV$6</f>
        <v>#DIV/0!</v>
      </c>
      <c r="AX11" s="106"/>
      <c r="AY11" s="109" t="e">
        <f>AX11/AX$6</f>
        <v>#DIV/0!</v>
      </c>
      <c r="AZ11" s="106"/>
      <c r="BA11" s="109" t="e">
        <f>AZ11/AZ$6</f>
        <v>#DIV/0!</v>
      </c>
      <c r="BB11" s="106"/>
      <c r="BC11" s="109" t="e">
        <f>BB11/BB$6</f>
        <v>#DIV/0!</v>
      </c>
      <c r="BD11" s="106"/>
      <c r="BE11" s="109" t="e">
        <f>BD11/BD$6</f>
        <v>#DIV/0!</v>
      </c>
      <c r="BF11" s="106"/>
      <c r="BG11" s="109" t="e">
        <f>BF11/BF$6</f>
        <v>#DIV/0!</v>
      </c>
    </row>
    <row r="12" spans="1:59" x14ac:dyDescent="0.25">
      <c r="B12" s="105"/>
      <c r="C12" s="104"/>
      <c r="D12" s="108"/>
      <c r="E12" s="104"/>
      <c r="F12" s="105"/>
      <c r="G12" s="104"/>
      <c r="H12" s="105"/>
      <c r="I12" s="104"/>
      <c r="J12" s="105"/>
      <c r="K12" s="104"/>
      <c r="L12" s="105"/>
      <c r="M12" s="104"/>
      <c r="N12" s="105"/>
      <c r="O12" s="104"/>
      <c r="P12" s="105"/>
      <c r="Q12" s="104"/>
      <c r="R12" s="105"/>
      <c r="S12" s="104"/>
      <c r="T12" s="105"/>
      <c r="U12" s="104"/>
      <c r="V12" s="105"/>
      <c r="W12" s="104"/>
      <c r="X12" s="105"/>
      <c r="Y12" s="104"/>
      <c r="Z12" s="105"/>
      <c r="AA12" s="104"/>
      <c r="AB12" s="105"/>
      <c r="AC12" s="104"/>
      <c r="AD12" s="105"/>
      <c r="AE12" s="104"/>
      <c r="AF12" s="105"/>
      <c r="AG12" s="104"/>
      <c r="AH12" s="105"/>
      <c r="AI12" s="104"/>
      <c r="AJ12" s="105"/>
      <c r="AK12" s="104"/>
      <c r="AL12" s="105"/>
      <c r="AM12" s="104"/>
      <c r="AN12" s="105"/>
      <c r="AO12" s="104"/>
      <c r="AP12" s="105"/>
      <c r="AQ12" s="104"/>
      <c r="AR12" s="105"/>
      <c r="AS12" s="104"/>
      <c r="AT12" s="105"/>
      <c r="AU12" s="104"/>
      <c r="AV12" s="105"/>
      <c r="AW12" s="104"/>
      <c r="AX12" s="105"/>
      <c r="AY12" s="104"/>
      <c r="AZ12" s="105"/>
      <c r="BA12" s="104"/>
      <c r="BB12" s="105"/>
      <c r="BC12" s="104"/>
      <c r="BD12" s="105"/>
      <c r="BE12" s="104"/>
      <c r="BF12" s="105"/>
      <c r="BG12" s="104"/>
    </row>
    <row r="13" spans="1:59" x14ac:dyDescent="0.25">
      <c r="A13" s="99" t="s">
        <v>65</v>
      </c>
      <c r="B13" s="105"/>
      <c r="C13" s="104"/>
      <c r="D13" s="108"/>
      <c r="E13" s="104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</row>
    <row r="14" spans="1:59" x14ac:dyDescent="0.25">
      <c r="A14" s="68" t="s">
        <v>66</v>
      </c>
      <c r="B14" s="105"/>
      <c r="C14" s="104"/>
      <c r="D14" s="108"/>
      <c r="E14" s="104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</row>
    <row r="15" spans="1:59" x14ac:dyDescent="0.25">
      <c r="A15" s="64" t="s">
        <v>56</v>
      </c>
      <c r="B15" s="106">
        <v>9</v>
      </c>
      <c r="C15" s="109">
        <v>7.4999999999999997E-2</v>
      </c>
      <c r="D15" s="106">
        <v>10</v>
      </c>
      <c r="E15" s="109">
        <v>6.3291139240506333E-2</v>
      </c>
      <c r="F15" s="106">
        <v>14</v>
      </c>
      <c r="G15" s="109">
        <v>7.2538860103626937E-2</v>
      </c>
      <c r="H15" s="106">
        <v>14</v>
      </c>
      <c r="I15" s="109">
        <v>6.0606060606060608E-2</v>
      </c>
      <c r="J15" s="106">
        <v>14</v>
      </c>
      <c r="K15" s="109">
        <v>5.5776892430278883E-2</v>
      </c>
      <c r="L15" s="106">
        <v>14</v>
      </c>
      <c r="M15" s="109">
        <v>5.4054054054054057E-2</v>
      </c>
      <c r="N15" s="106">
        <v>14</v>
      </c>
      <c r="O15" s="109">
        <v>5.1094890510948905E-2</v>
      </c>
      <c r="P15" s="106">
        <v>17</v>
      </c>
      <c r="Q15" s="109">
        <v>5.6856187290969896E-2</v>
      </c>
      <c r="R15" s="106">
        <v>23</v>
      </c>
      <c r="S15" s="109">
        <v>7.0121951219512202E-2</v>
      </c>
      <c r="T15" s="106">
        <v>26</v>
      </c>
      <c r="U15" s="109">
        <v>7.407407407407407E-2</v>
      </c>
      <c r="V15" s="106">
        <v>28</v>
      </c>
      <c r="W15" s="109">
        <v>7.6294277929155316E-2</v>
      </c>
      <c r="X15" s="106">
        <v>29</v>
      </c>
      <c r="Y15" s="109">
        <v>7.5324675324675322E-2</v>
      </c>
      <c r="Z15" s="106">
        <v>31</v>
      </c>
      <c r="AA15" s="109">
        <v>3.604651162790698E-2</v>
      </c>
      <c r="AB15" s="106">
        <v>36</v>
      </c>
      <c r="AC15" s="109">
        <v>4.0404040404040407E-2</v>
      </c>
      <c r="AD15" s="106">
        <v>37</v>
      </c>
      <c r="AE15" s="109">
        <v>4.0704070407040702E-2</v>
      </c>
      <c r="AF15" s="106">
        <v>38</v>
      </c>
      <c r="AG15" s="109">
        <v>4.0339702760084924E-2</v>
      </c>
      <c r="AH15" s="106">
        <v>40</v>
      </c>
      <c r="AI15" s="109">
        <v>4.145077720207254E-2</v>
      </c>
      <c r="AJ15" s="106">
        <v>47</v>
      </c>
      <c r="AK15" s="109">
        <f t="shared" ref="AK15:AK17" si="2">AJ15/AJ$6</f>
        <v>4.6078431372549022E-2</v>
      </c>
      <c r="AL15" s="106">
        <v>50</v>
      </c>
      <c r="AM15" s="109">
        <f t="shared" ref="AM15:AM17" si="3">AL15/AL$6</f>
        <v>4.7892720306513412E-2</v>
      </c>
      <c r="AN15" s="106">
        <v>2</v>
      </c>
      <c r="AO15" s="109">
        <f>AN15/AN$6</f>
        <v>0.22222222222222221</v>
      </c>
      <c r="AP15" s="106"/>
      <c r="AQ15" s="109" t="e">
        <f t="shared" ref="AQ15:AS17" si="4">AP15/AP$6</f>
        <v>#DIV/0!</v>
      </c>
      <c r="AR15" s="106"/>
      <c r="AS15" s="109" t="e">
        <f t="shared" si="4"/>
        <v>#DIV/0!</v>
      </c>
      <c r="AT15" s="106"/>
      <c r="AU15" s="109" t="e">
        <f t="shared" ref="AU15" si="5">AT15/AT$6</f>
        <v>#DIV/0!</v>
      </c>
      <c r="AV15" s="106"/>
      <c r="AW15" s="109" t="e">
        <f t="shared" ref="AW15" si="6">AV15/AV$6</f>
        <v>#DIV/0!</v>
      </c>
      <c r="AX15" s="106"/>
      <c r="AY15" s="109" t="e">
        <f t="shared" ref="AY15" si="7">AX15/AX$6</f>
        <v>#DIV/0!</v>
      </c>
      <c r="AZ15" s="106"/>
      <c r="BA15" s="109" t="e">
        <f t="shared" ref="BA15" si="8">AZ15/AZ$6</f>
        <v>#DIV/0!</v>
      </c>
      <c r="BB15" s="106"/>
      <c r="BC15" s="109" t="e">
        <f t="shared" ref="BC15" si="9">BB15/BB$6</f>
        <v>#DIV/0!</v>
      </c>
      <c r="BD15" s="106"/>
      <c r="BE15" s="109" t="e">
        <f t="shared" ref="BE15" si="10">BD15/BD$6</f>
        <v>#DIV/0!</v>
      </c>
      <c r="BF15" s="106"/>
      <c r="BG15" s="109" t="e">
        <f t="shared" ref="BG15" si="11">BF15/BF$6</f>
        <v>#DIV/0!</v>
      </c>
    </row>
    <row r="16" spans="1:59" x14ac:dyDescent="0.25">
      <c r="A16" s="66" t="s">
        <v>57</v>
      </c>
      <c r="B16" s="106">
        <v>38</v>
      </c>
      <c r="C16" s="109">
        <v>0.31666666666666665</v>
      </c>
      <c r="D16" s="106">
        <v>51</v>
      </c>
      <c r="E16" s="109">
        <v>0.32278481012658228</v>
      </c>
      <c r="F16" s="106">
        <v>68</v>
      </c>
      <c r="G16" s="109">
        <v>0.35233160621761656</v>
      </c>
      <c r="H16" s="106">
        <v>76</v>
      </c>
      <c r="I16" s="109">
        <v>0.32900432900432902</v>
      </c>
      <c r="J16" s="106">
        <v>84</v>
      </c>
      <c r="K16" s="109">
        <v>0.33466135458167329</v>
      </c>
      <c r="L16" s="106">
        <v>86</v>
      </c>
      <c r="M16" s="109">
        <v>0.33204633204633205</v>
      </c>
      <c r="N16" s="106">
        <v>94</v>
      </c>
      <c r="O16" s="109">
        <v>0.34306569343065696</v>
      </c>
      <c r="P16" s="106">
        <v>106</v>
      </c>
      <c r="Q16" s="109">
        <v>0.35451505016722407</v>
      </c>
      <c r="R16" s="106">
        <v>113</v>
      </c>
      <c r="S16" s="109">
        <v>0.34451219512195119</v>
      </c>
      <c r="T16" s="106">
        <v>123</v>
      </c>
      <c r="U16" s="109">
        <v>0.3504273504273504</v>
      </c>
      <c r="V16" s="106">
        <v>126</v>
      </c>
      <c r="W16" s="109">
        <v>0.34332425068119893</v>
      </c>
      <c r="X16" s="106">
        <v>136</v>
      </c>
      <c r="Y16" s="109">
        <v>0.35324675324675325</v>
      </c>
      <c r="Z16" s="106">
        <v>137</v>
      </c>
      <c r="AA16" s="109">
        <v>0.15930232558139534</v>
      </c>
      <c r="AB16" s="106">
        <v>145</v>
      </c>
      <c r="AC16" s="109">
        <v>0.16273849607182941</v>
      </c>
      <c r="AD16" s="106">
        <v>145</v>
      </c>
      <c r="AE16" s="109">
        <v>0.15951595159515952</v>
      </c>
      <c r="AF16" s="106">
        <v>148</v>
      </c>
      <c r="AG16" s="109">
        <v>0.15711252653927812</v>
      </c>
      <c r="AH16" s="106">
        <v>152</v>
      </c>
      <c r="AI16" s="109">
        <v>0.15751295336787566</v>
      </c>
      <c r="AJ16" s="106">
        <v>171</v>
      </c>
      <c r="AK16" s="109">
        <f t="shared" si="2"/>
        <v>0.1676470588235294</v>
      </c>
      <c r="AL16" s="106">
        <v>179</v>
      </c>
      <c r="AM16" s="109">
        <f t="shared" si="3"/>
        <v>0.17145593869731801</v>
      </c>
      <c r="AN16" s="106">
        <v>2</v>
      </c>
      <c r="AO16" s="109">
        <f>AN16/AN$6</f>
        <v>0.22222222222222221</v>
      </c>
      <c r="AP16" s="106"/>
      <c r="AQ16" s="109" t="e">
        <f t="shared" si="4"/>
        <v>#DIV/0!</v>
      </c>
      <c r="AR16" s="106"/>
      <c r="AS16" s="109" t="e">
        <f t="shared" si="4"/>
        <v>#DIV/0!</v>
      </c>
      <c r="AT16" s="106"/>
      <c r="AU16" s="109" t="e">
        <f t="shared" ref="AU16" si="12">AT16/AT$6</f>
        <v>#DIV/0!</v>
      </c>
      <c r="AV16" s="106"/>
      <c r="AW16" s="109" t="e">
        <f t="shared" ref="AW16" si="13">AV16/AV$6</f>
        <v>#DIV/0!</v>
      </c>
      <c r="AX16" s="106"/>
      <c r="AY16" s="109" t="e">
        <f t="shared" ref="AY16" si="14">AX16/AX$6</f>
        <v>#DIV/0!</v>
      </c>
      <c r="AZ16" s="106"/>
      <c r="BA16" s="109" t="e">
        <f t="shared" ref="BA16" si="15">AZ16/AZ$6</f>
        <v>#DIV/0!</v>
      </c>
      <c r="BB16" s="106"/>
      <c r="BC16" s="109" t="e">
        <f t="shared" ref="BC16" si="16">BB16/BB$6</f>
        <v>#DIV/0!</v>
      </c>
      <c r="BD16" s="106"/>
      <c r="BE16" s="109" t="e">
        <f t="shared" ref="BE16" si="17">BD16/BD$6</f>
        <v>#DIV/0!</v>
      </c>
      <c r="BF16" s="106"/>
      <c r="BG16" s="109" t="e">
        <f t="shared" ref="BG16" si="18">BF16/BF$6</f>
        <v>#DIV/0!</v>
      </c>
    </row>
    <row r="17" spans="1:59" x14ac:dyDescent="0.25">
      <c r="A17" s="67" t="s">
        <v>58</v>
      </c>
      <c r="B17" s="106">
        <v>73</v>
      </c>
      <c r="C17" s="109">
        <v>0.60833333333333328</v>
      </c>
      <c r="D17" s="106">
        <v>97</v>
      </c>
      <c r="E17" s="109">
        <v>0.61392405063291144</v>
      </c>
      <c r="F17" s="106">
        <v>111</v>
      </c>
      <c r="G17" s="109">
        <v>0.57512953367875652</v>
      </c>
      <c r="H17" s="106">
        <v>141</v>
      </c>
      <c r="I17" s="109">
        <v>0.61038961038961037</v>
      </c>
      <c r="J17" s="106">
        <v>153</v>
      </c>
      <c r="K17" s="109">
        <v>0.60956175298804782</v>
      </c>
      <c r="L17" s="106">
        <v>159</v>
      </c>
      <c r="M17" s="109">
        <v>0.61389961389961389</v>
      </c>
      <c r="N17" s="106">
        <v>166</v>
      </c>
      <c r="O17" s="109">
        <v>0.6058394160583942</v>
      </c>
      <c r="P17" s="106">
        <v>176</v>
      </c>
      <c r="Q17" s="109">
        <v>0.58862876254180607</v>
      </c>
      <c r="R17" s="106">
        <v>192</v>
      </c>
      <c r="S17" s="109">
        <v>0.58536585365853655</v>
      </c>
      <c r="T17" s="106">
        <v>202</v>
      </c>
      <c r="U17" s="109">
        <v>0.57549857549857553</v>
      </c>
      <c r="V17" s="106">
        <v>213</v>
      </c>
      <c r="W17" s="109">
        <v>0.5803814713896458</v>
      </c>
      <c r="X17" s="106">
        <v>220</v>
      </c>
      <c r="Y17" s="109">
        <v>0.5714285714285714</v>
      </c>
      <c r="Z17" s="106">
        <v>233</v>
      </c>
      <c r="AA17" s="109">
        <v>0.27093023255813953</v>
      </c>
      <c r="AB17" s="106">
        <v>236</v>
      </c>
      <c r="AC17" s="109">
        <v>0.26487093153759822</v>
      </c>
      <c r="AD17" s="106">
        <v>243</v>
      </c>
      <c r="AE17" s="109">
        <v>0.26732673267326734</v>
      </c>
      <c r="AF17" s="106">
        <v>250</v>
      </c>
      <c r="AG17" s="109">
        <v>0.26539278131634819</v>
      </c>
      <c r="AH17" s="106">
        <v>257</v>
      </c>
      <c r="AI17" s="109">
        <v>0.26632124352331604</v>
      </c>
      <c r="AJ17" s="106">
        <v>267</v>
      </c>
      <c r="AK17" s="109">
        <f t="shared" si="2"/>
        <v>0.26176470588235295</v>
      </c>
      <c r="AL17" s="106">
        <v>272</v>
      </c>
      <c r="AM17" s="109">
        <f t="shared" si="3"/>
        <v>0.26053639846743293</v>
      </c>
      <c r="AN17" s="106">
        <v>0</v>
      </c>
      <c r="AO17" s="109">
        <f>AN17/AN$6</f>
        <v>0</v>
      </c>
      <c r="AP17" s="106"/>
      <c r="AQ17" s="109" t="e">
        <f t="shared" si="4"/>
        <v>#DIV/0!</v>
      </c>
      <c r="AR17" s="106"/>
      <c r="AS17" s="109" t="e">
        <f t="shared" si="4"/>
        <v>#DIV/0!</v>
      </c>
      <c r="AT17" s="106"/>
      <c r="AU17" s="109" t="e">
        <f t="shared" ref="AU17" si="19">AT17/AT$6</f>
        <v>#DIV/0!</v>
      </c>
      <c r="AV17" s="106"/>
      <c r="AW17" s="109" t="e">
        <f t="shared" ref="AW17" si="20">AV17/AV$6</f>
        <v>#DIV/0!</v>
      </c>
      <c r="AX17" s="106"/>
      <c r="AY17" s="109" t="e">
        <f t="shared" ref="AY17" si="21">AX17/AX$6</f>
        <v>#DIV/0!</v>
      </c>
      <c r="AZ17" s="106"/>
      <c r="BA17" s="109" t="e">
        <f t="shared" ref="BA17" si="22">AZ17/AZ$6</f>
        <v>#DIV/0!</v>
      </c>
      <c r="BB17" s="106"/>
      <c r="BC17" s="109" t="e">
        <f t="shared" ref="BC17" si="23">BB17/BB$6</f>
        <v>#DIV/0!</v>
      </c>
      <c r="BD17" s="106"/>
      <c r="BE17" s="109" t="e">
        <f t="shared" ref="BE17" si="24">BD17/BD$6</f>
        <v>#DIV/0!</v>
      </c>
      <c r="BF17" s="106"/>
      <c r="BG17" s="109" t="e">
        <f t="shared" ref="BG17" si="25">BF17/BF$6</f>
        <v>#DIV/0!</v>
      </c>
    </row>
    <row r="18" spans="1:59" x14ac:dyDescent="0.25">
      <c r="A18" s="69" t="s">
        <v>49</v>
      </c>
      <c r="B18" s="105"/>
      <c r="C18" s="105"/>
      <c r="D18" s="108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</row>
    <row r="19" spans="1:59" x14ac:dyDescent="0.25">
      <c r="A19" s="64" t="s">
        <v>56</v>
      </c>
      <c r="B19" s="106">
        <v>5</v>
      </c>
      <c r="C19" s="109">
        <v>6.7567567567567571E-2</v>
      </c>
      <c r="D19" s="106">
        <v>5</v>
      </c>
      <c r="E19" s="109">
        <v>5.434782608695652E-2</v>
      </c>
      <c r="F19" s="106">
        <v>8</v>
      </c>
      <c r="G19" s="109">
        <v>6.6115702479338845E-2</v>
      </c>
      <c r="H19" s="106">
        <v>9</v>
      </c>
      <c r="I19" s="109">
        <v>0.06</v>
      </c>
      <c r="J19" s="106">
        <v>10</v>
      </c>
      <c r="K19" s="109">
        <v>5.5248618784530384E-2</v>
      </c>
      <c r="L19" s="106">
        <v>10</v>
      </c>
      <c r="M19" s="109">
        <v>5.2631578947368418E-2</v>
      </c>
      <c r="N19" s="106">
        <v>10</v>
      </c>
      <c r="O19" s="109">
        <v>0.05</v>
      </c>
      <c r="P19" s="106">
        <v>12</v>
      </c>
      <c r="Q19" s="109">
        <v>5.5299539170506916E-2</v>
      </c>
      <c r="R19" s="106">
        <v>13</v>
      </c>
      <c r="S19" s="109">
        <v>5.3497942386831275E-2</v>
      </c>
      <c r="T19" s="106">
        <v>13</v>
      </c>
      <c r="U19" s="109">
        <v>5.1587301587301584E-2</v>
      </c>
      <c r="V19" s="106">
        <v>14</v>
      </c>
      <c r="W19" s="109">
        <v>5.204460966542751E-2</v>
      </c>
      <c r="X19" s="106">
        <v>14</v>
      </c>
      <c r="Y19" s="109">
        <v>5.1660516605166053E-2</v>
      </c>
      <c r="Z19" s="106">
        <v>17</v>
      </c>
      <c r="AA19" s="109">
        <v>1.9767441860465116E-2</v>
      </c>
      <c r="AB19" s="106">
        <v>19</v>
      </c>
      <c r="AC19" s="109">
        <v>2.1324354657687991E-2</v>
      </c>
      <c r="AD19" s="106">
        <v>19</v>
      </c>
      <c r="AE19" s="109">
        <v>2.0902090209020903E-2</v>
      </c>
      <c r="AF19" s="106">
        <v>26</v>
      </c>
      <c r="AG19" s="109">
        <v>2.7600849256900213E-2</v>
      </c>
      <c r="AH19" s="106">
        <v>26</v>
      </c>
      <c r="AI19" s="109">
        <v>2.6943005181347152E-2</v>
      </c>
      <c r="AJ19" s="106">
        <v>27</v>
      </c>
      <c r="AK19" s="109">
        <f t="shared" ref="AK19:AK21" si="26">AJ19/AJ$6</f>
        <v>2.6470588235294117E-2</v>
      </c>
      <c r="AL19" s="106">
        <v>27</v>
      </c>
      <c r="AM19" s="109">
        <f t="shared" ref="AM19:AM21" si="27">AL19/AL$6</f>
        <v>2.5862068965517241E-2</v>
      </c>
      <c r="AN19" s="106">
        <v>2</v>
      </c>
      <c r="AO19" s="109">
        <f>AN19/AN$6</f>
        <v>0.22222222222222221</v>
      </c>
      <c r="AP19" s="106"/>
      <c r="AQ19" s="109" t="e">
        <f t="shared" ref="AQ19:AS21" si="28">AP19/AP$6</f>
        <v>#DIV/0!</v>
      </c>
      <c r="AR19" s="106"/>
      <c r="AS19" s="109" t="e">
        <f t="shared" si="28"/>
        <v>#DIV/0!</v>
      </c>
      <c r="AT19" s="106"/>
      <c r="AU19" s="109" t="e">
        <f t="shared" ref="AU19" si="29">AT19/AT$6</f>
        <v>#DIV/0!</v>
      </c>
      <c r="AV19" s="106"/>
      <c r="AW19" s="109" t="e">
        <f t="shared" ref="AW19" si="30">AV19/AV$6</f>
        <v>#DIV/0!</v>
      </c>
      <c r="AX19" s="106"/>
      <c r="AY19" s="109" t="e">
        <f t="shared" ref="AY19" si="31">AX19/AX$6</f>
        <v>#DIV/0!</v>
      </c>
      <c r="AZ19" s="106"/>
      <c r="BA19" s="109" t="e">
        <f t="shared" ref="BA19" si="32">AZ19/AZ$6</f>
        <v>#DIV/0!</v>
      </c>
      <c r="BB19" s="106"/>
      <c r="BC19" s="109" t="e">
        <f t="shared" ref="BC19" si="33">BB19/BB$6</f>
        <v>#DIV/0!</v>
      </c>
      <c r="BD19" s="106"/>
      <c r="BE19" s="109" t="e">
        <f t="shared" ref="BE19" si="34">BD19/BD$6</f>
        <v>#DIV/0!</v>
      </c>
      <c r="BF19" s="106"/>
      <c r="BG19" s="109" t="e">
        <f t="shared" ref="BG19" si="35">BF19/BF$6</f>
        <v>#DIV/0!</v>
      </c>
    </row>
    <row r="20" spans="1:59" x14ac:dyDescent="0.25">
      <c r="A20" s="66" t="s">
        <v>57</v>
      </c>
      <c r="B20" s="106">
        <v>10</v>
      </c>
      <c r="C20" s="109">
        <v>0.13513513513513514</v>
      </c>
      <c r="D20" s="106">
        <v>11</v>
      </c>
      <c r="E20" s="109">
        <v>0.11956521739130435</v>
      </c>
      <c r="F20" s="106">
        <v>20</v>
      </c>
      <c r="G20" s="109">
        <v>0.16528925619834711</v>
      </c>
      <c r="H20" s="106">
        <v>22</v>
      </c>
      <c r="I20" s="109">
        <v>0.14666666666666667</v>
      </c>
      <c r="J20" s="106">
        <v>28</v>
      </c>
      <c r="K20" s="109">
        <v>0.15469613259668508</v>
      </c>
      <c r="L20" s="106">
        <v>30</v>
      </c>
      <c r="M20" s="109">
        <v>0.15789473684210525</v>
      </c>
      <c r="N20" s="106">
        <v>30</v>
      </c>
      <c r="O20" s="109">
        <v>0.15</v>
      </c>
      <c r="P20" s="106">
        <v>32</v>
      </c>
      <c r="Q20" s="109">
        <v>0.14746543778801843</v>
      </c>
      <c r="R20" s="106">
        <v>36</v>
      </c>
      <c r="S20" s="109">
        <v>0.14814814814814814</v>
      </c>
      <c r="T20" s="106">
        <v>36</v>
      </c>
      <c r="U20" s="109">
        <v>0.14285714285714285</v>
      </c>
      <c r="V20" s="106">
        <v>36</v>
      </c>
      <c r="W20" s="109">
        <v>0.13382899628252787</v>
      </c>
      <c r="X20" s="106">
        <v>36</v>
      </c>
      <c r="Y20" s="109">
        <v>0.13284132841328414</v>
      </c>
      <c r="Z20" s="106">
        <v>37</v>
      </c>
      <c r="AA20" s="109">
        <v>4.3023255813953491E-2</v>
      </c>
      <c r="AB20" s="106">
        <v>37</v>
      </c>
      <c r="AC20" s="109">
        <v>4.1526374859708191E-2</v>
      </c>
      <c r="AD20" s="106">
        <v>37</v>
      </c>
      <c r="AE20" s="109">
        <v>4.0704070407040702E-2</v>
      </c>
      <c r="AF20" s="106">
        <v>37</v>
      </c>
      <c r="AG20" s="109">
        <v>3.9278131634819531E-2</v>
      </c>
      <c r="AH20" s="106">
        <v>37</v>
      </c>
      <c r="AI20" s="109">
        <v>3.8341968911917101E-2</v>
      </c>
      <c r="AJ20" s="106">
        <v>40</v>
      </c>
      <c r="AK20" s="109">
        <f t="shared" si="26"/>
        <v>3.9215686274509803E-2</v>
      </c>
      <c r="AL20" s="106">
        <v>40</v>
      </c>
      <c r="AM20" s="109">
        <f t="shared" si="27"/>
        <v>3.8314176245210725E-2</v>
      </c>
      <c r="AN20" s="106">
        <v>6</v>
      </c>
      <c r="AO20" s="109">
        <f>AN20/AN$6</f>
        <v>0.66666666666666663</v>
      </c>
      <c r="AP20" s="106"/>
      <c r="AQ20" s="109" t="e">
        <f t="shared" si="28"/>
        <v>#DIV/0!</v>
      </c>
      <c r="AR20" s="106"/>
      <c r="AS20" s="109" t="e">
        <f t="shared" si="28"/>
        <v>#DIV/0!</v>
      </c>
      <c r="AT20" s="106"/>
      <c r="AU20" s="109" t="e">
        <f t="shared" ref="AU20" si="36">AT20/AT$6</f>
        <v>#DIV/0!</v>
      </c>
      <c r="AV20" s="106"/>
      <c r="AW20" s="109" t="e">
        <f t="shared" ref="AW20" si="37">AV20/AV$6</f>
        <v>#DIV/0!</v>
      </c>
      <c r="AX20" s="106"/>
      <c r="AY20" s="109" t="e">
        <f t="shared" ref="AY20" si="38">AX20/AX$6</f>
        <v>#DIV/0!</v>
      </c>
      <c r="AZ20" s="106"/>
      <c r="BA20" s="109" t="e">
        <f t="shared" ref="BA20" si="39">AZ20/AZ$6</f>
        <v>#DIV/0!</v>
      </c>
      <c r="BB20" s="106"/>
      <c r="BC20" s="109" t="e">
        <f t="shared" ref="BC20" si="40">BB20/BB$6</f>
        <v>#DIV/0!</v>
      </c>
      <c r="BD20" s="106"/>
      <c r="BE20" s="109" t="e">
        <f t="shared" ref="BE20" si="41">BD20/BD$6</f>
        <v>#DIV/0!</v>
      </c>
      <c r="BF20" s="106"/>
      <c r="BG20" s="109" t="e">
        <f t="shared" ref="BG20" si="42">BF20/BF$6</f>
        <v>#DIV/0!</v>
      </c>
    </row>
    <row r="21" spans="1:59" x14ac:dyDescent="0.25">
      <c r="A21" s="67" t="s">
        <v>58</v>
      </c>
      <c r="B21" s="106">
        <v>59</v>
      </c>
      <c r="C21" s="109">
        <v>0.79729729729729726</v>
      </c>
      <c r="D21" s="106">
        <v>76</v>
      </c>
      <c r="E21" s="109">
        <v>0.82608695652173914</v>
      </c>
      <c r="F21" s="106">
        <v>93</v>
      </c>
      <c r="G21" s="109">
        <v>0.76859504132231404</v>
      </c>
      <c r="H21" s="106">
        <v>119</v>
      </c>
      <c r="I21" s="109">
        <v>0.79333333333333333</v>
      </c>
      <c r="J21" s="106">
        <v>143</v>
      </c>
      <c r="K21" s="109">
        <v>0.79005524861878451</v>
      </c>
      <c r="L21" s="106">
        <v>150</v>
      </c>
      <c r="M21" s="109">
        <v>0.78947368421052633</v>
      </c>
      <c r="N21" s="106">
        <v>160</v>
      </c>
      <c r="O21" s="109">
        <v>0.8</v>
      </c>
      <c r="P21" s="106">
        <v>173</v>
      </c>
      <c r="Q21" s="109">
        <v>0.79723502304147464</v>
      </c>
      <c r="R21" s="106">
        <v>194</v>
      </c>
      <c r="S21" s="109">
        <v>0.79835390946502061</v>
      </c>
      <c r="T21" s="106">
        <v>203</v>
      </c>
      <c r="U21" s="109">
        <v>0.80555555555555558</v>
      </c>
      <c r="V21" s="106">
        <v>219</v>
      </c>
      <c r="W21" s="109">
        <v>0.81412639405204457</v>
      </c>
      <c r="X21" s="106">
        <v>221</v>
      </c>
      <c r="Y21" s="109">
        <v>0.81549815498154976</v>
      </c>
      <c r="Z21" s="106">
        <v>227</v>
      </c>
      <c r="AA21" s="109">
        <v>0.26395348837209304</v>
      </c>
      <c r="AB21" s="106">
        <v>232</v>
      </c>
      <c r="AC21" s="109">
        <v>0.26038159371492703</v>
      </c>
      <c r="AD21" s="106">
        <v>238</v>
      </c>
      <c r="AE21" s="109">
        <v>0.26182618261826185</v>
      </c>
      <c r="AF21" s="106">
        <v>257</v>
      </c>
      <c r="AG21" s="109">
        <v>0.27282377919320594</v>
      </c>
      <c r="AH21" s="106">
        <v>261</v>
      </c>
      <c r="AI21" s="109">
        <v>0.27046632124352332</v>
      </c>
      <c r="AJ21" s="106">
        <v>264</v>
      </c>
      <c r="AK21" s="109">
        <f t="shared" si="26"/>
        <v>0.25882352941176473</v>
      </c>
      <c r="AL21" s="106">
        <v>268</v>
      </c>
      <c r="AM21" s="109">
        <f t="shared" si="27"/>
        <v>0.25670498084291188</v>
      </c>
      <c r="AN21" s="106">
        <v>1</v>
      </c>
      <c r="AO21" s="109">
        <f>AN21/AN$6</f>
        <v>0.1111111111111111</v>
      </c>
      <c r="AP21" s="106"/>
      <c r="AQ21" s="109" t="e">
        <f t="shared" si="28"/>
        <v>#DIV/0!</v>
      </c>
      <c r="AR21" s="106"/>
      <c r="AS21" s="109" t="e">
        <f t="shared" si="28"/>
        <v>#DIV/0!</v>
      </c>
      <c r="AT21" s="106"/>
      <c r="AU21" s="109" t="e">
        <f t="shared" ref="AU21" si="43">AT21/AT$6</f>
        <v>#DIV/0!</v>
      </c>
      <c r="AV21" s="106"/>
      <c r="AW21" s="109" t="e">
        <f t="shared" ref="AW21" si="44">AV21/AV$6</f>
        <v>#DIV/0!</v>
      </c>
      <c r="AX21" s="106"/>
      <c r="AY21" s="109" t="e">
        <f t="shared" ref="AY21" si="45">AX21/AX$6</f>
        <v>#DIV/0!</v>
      </c>
      <c r="AZ21" s="106"/>
      <c r="BA21" s="109" t="e">
        <f t="shared" ref="BA21" si="46">AZ21/AZ$6</f>
        <v>#DIV/0!</v>
      </c>
      <c r="BB21" s="106"/>
      <c r="BC21" s="109" t="e">
        <f t="shared" ref="BC21" si="47">BB21/BB$6</f>
        <v>#DIV/0!</v>
      </c>
      <c r="BD21" s="106"/>
      <c r="BE21" s="109" t="e">
        <f t="shared" ref="BE21" si="48">BD21/BD$6</f>
        <v>#DIV/0!</v>
      </c>
      <c r="BF21" s="106"/>
      <c r="BG21" s="109" t="e">
        <f t="shared" ref="BG21" si="49">BF21/BF$6</f>
        <v>#DIV/0!</v>
      </c>
    </row>
    <row r="22" spans="1:59" x14ac:dyDescent="0.25">
      <c r="A22" s="69" t="s">
        <v>67</v>
      </c>
      <c r="B22" s="105"/>
      <c r="C22" s="105"/>
      <c r="D22" s="108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</row>
    <row r="23" spans="1:59" x14ac:dyDescent="0.25">
      <c r="A23" s="64" t="s">
        <v>56</v>
      </c>
      <c r="B23" s="106">
        <v>3</v>
      </c>
      <c r="C23" s="109">
        <v>4.7619047619047616E-2</v>
      </c>
      <c r="D23" s="106">
        <v>5</v>
      </c>
      <c r="E23" s="109">
        <v>5.8139534883720929E-2</v>
      </c>
      <c r="F23" s="106">
        <v>7</v>
      </c>
      <c r="G23" s="109">
        <v>6.25E-2</v>
      </c>
      <c r="H23" s="106">
        <v>8</v>
      </c>
      <c r="I23" s="109">
        <v>5.9701492537313432E-2</v>
      </c>
      <c r="J23" s="106">
        <v>12</v>
      </c>
      <c r="K23" s="109">
        <v>0.08</v>
      </c>
      <c r="L23" s="106">
        <v>12</v>
      </c>
      <c r="M23" s="109">
        <v>7.8947368421052627E-2</v>
      </c>
      <c r="N23" s="106">
        <v>13</v>
      </c>
      <c r="O23" s="109">
        <v>7.8787878787878782E-2</v>
      </c>
      <c r="P23" s="106">
        <v>17</v>
      </c>
      <c r="Q23" s="109">
        <v>9.3406593406593408E-2</v>
      </c>
      <c r="R23" s="106">
        <v>18</v>
      </c>
      <c r="S23" s="109">
        <v>9.5744680851063829E-2</v>
      </c>
      <c r="T23" s="106">
        <v>19</v>
      </c>
      <c r="U23" s="109">
        <v>9.7938144329896906E-2</v>
      </c>
      <c r="V23" s="106">
        <v>19</v>
      </c>
      <c r="W23" s="109">
        <v>9.7435897435897437E-2</v>
      </c>
      <c r="X23" s="106">
        <v>20</v>
      </c>
      <c r="Y23" s="109">
        <v>9.950248756218906E-2</v>
      </c>
      <c r="Z23" s="106">
        <v>21</v>
      </c>
      <c r="AA23" s="109">
        <v>2.441860465116279E-2</v>
      </c>
      <c r="AB23" s="106">
        <v>22</v>
      </c>
      <c r="AC23" s="109">
        <v>2.4691358024691357E-2</v>
      </c>
      <c r="AD23" s="106">
        <v>23</v>
      </c>
      <c r="AE23" s="109">
        <v>2.5302530253025302E-2</v>
      </c>
      <c r="AF23" s="106">
        <v>24</v>
      </c>
      <c r="AG23" s="109">
        <v>2.5477707006369428E-2</v>
      </c>
      <c r="AH23" s="106">
        <v>25</v>
      </c>
      <c r="AI23" s="109">
        <v>2.5906735751295335E-2</v>
      </c>
      <c r="AJ23" s="106">
        <v>27</v>
      </c>
      <c r="AK23" s="109">
        <f t="shared" ref="AK23:AK25" si="50">AJ23/AJ$6</f>
        <v>2.6470588235294117E-2</v>
      </c>
      <c r="AL23" s="106">
        <v>30</v>
      </c>
      <c r="AM23" s="109">
        <f t="shared" ref="AM23:AM25" si="51">AL23/AL$6</f>
        <v>2.8735632183908046E-2</v>
      </c>
      <c r="AN23" s="106">
        <v>2</v>
      </c>
      <c r="AO23" s="109">
        <f>AN23/AN$6</f>
        <v>0.22222222222222221</v>
      </c>
      <c r="AP23" s="106"/>
      <c r="AQ23" s="109" t="e">
        <f t="shared" ref="AQ23:AS25" si="52">AP23/AP$6</f>
        <v>#DIV/0!</v>
      </c>
      <c r="AR23" s="106"/>
      <c r="AS23" s="109" t="e">
        <f t="shared" si="52"/>
        <v>#DIV/0!</v>
      </c>
      <c r="AT23" s="106"/>
      <c r="AU23" s="109" t="e">
        <f t="shared" ref="AU23" si="53">AT23/AT$6</f>
        <v>#DIV/0!</v>
      </c>
      <c r="AV23" s="106"/>
      <c r="AW23" s="109" t="e">
        <f t="shared" ref="AW23" si="54">AV23/AV$6</f>
        <v>#DIV/0!</v>
      </c>
      <c r="AX23" s="106"/>
      <c r="AY23" s="109" t="e">
        <f t="shared" ref="AY23" si="55">AX23/AX$6</f>
        <v>#DIV/0!</v>
      </c>
      <c r="AZ23" s="106"/>
      <c r="BA23" s="109" t="e">
        <f t="shared" ref="BA23" si="56">AZ23/AZ$6</f>
        <v>#DIV/0!</v>
      </c>
      <c r="BB23" s="106"/>
      <c r="BC23" s="109" t="e">
        <f t="shared" ref="BC23" si="57">BB23/BB$6</f>
        <v>#DIV/0!</v>
      </c>
      <c r="BD23" s="106"/>
      <c r="BE23" s="109" t="e">
        <f t="shared" ref="BE23" si="58">BD23/BD$6</f>
        <v>#DIV/0!</v>
      </c>
      <c r="BF23" s="106"/>
      <c r="BG23" s="109" t="e">
        <f t="shared" ref="BG23" si="59">BF23/BF$6</f>
        <v>#DIV/0!</v>
      </c>
    </row>
    <row r="24" spans="1:59" x14ac:dyDescent="0.25">
      <c r="A24" s="66" t="s">
        <v>57</v>
      </c>
      <c r="B24" s="106">
        <v>16</v>
      </c>
      <c r="C24" s="109">
        <v>0.25396825396825395</v>
      </c>
      <c r="D24" s="106">
        <v>20</v>
      </c>
      <c r="E24" s="109">
        <v>0.23255813953488372</v>
      </c>
      <c r="F24" s="106">
        <v>27</v>
      </c>
      <c r="G24" s="109">
        <v>0.24107142857142858</v>
      </c>
      <c r="H24" s="106">
        <v>31</v>
      </c>
      <c r="I24" s="109">
        <v>0.23134328358208955</v>
      </c>
      <c r="J24" s="106">
        <v>33</v>
      </c>
      <c r="K24" s="109">
        <v>0.22</v>
      </c>
      <c r="L24" s="106">
        <v>33</v>
      </c>
      <c r="M24" s="109">
        <v>0.21710526315789475</v>
      </c>
      <c r="N24" s="106">
        <v>36</v>
      </c>
      <c r="O24" s="109">
        <v>0.21818181818181817</v>
      </c>
      <c r="P24" s="106">
        <v>43</v>
      </c>
      <c r="Q24" s="109">
        <v>0.23626373626373626</v>
      </c>
      <c r="R24" s="106">
        <v>46</v>
      </c>
      <c r="S24" s="109">
        <v>0.24468085106382978</v>
      </c>
      <c r="T24" s="106">
        <v>47</v>
      </c>
      <c r="U24" s="109">
        <v>0.2422680412371134</v>
      </c>
      <c r="V24" s="106">
        <v>47</v>
      </c>
      <c r="W24" s="109">
        <v>0.24102564102564103</v>
      </c>
      <c r="X24" s="106">
        <v>48</v>
      </c>
      <c r="Y24" s="109">
        <v>0.23880597014925373</v>
      </c>
      <c r="Z24" s="106">
        <v>48</v>
      </c>
      <c r="AA24" s="109">
        <v>5.5813953488372092E-2</v>
      </c>
      <c r="AB24" s="106">
        <v>49</v>
      </c>
      <c r="AC24" s="109">
        <v>5.4994388327721661E-2</v>
      </c>
      <c r="AD24" s="106">
        <v>50</v>
      </c>
      <c r="AE24" s="109">
        <v>5.5005500550055007E-2</v>
      </c>
      <c r="AF24" s="106">
        <v>52</v>
      </c>
      <c r="AG24" s="109">
        <v>5.5201698513800426E-2</v>
      </c>
      <c r="AH24" s="106">
        <v>53</v>
      </c>
      <c r="AI24" s="109">
        <v>5.4922279792746116E-2</v>
      </c>
      <c r="AJ24" s="106">
        <v>58</v>
      </c>
      <c r="AK24" s="109">
        <f t="shared" si="50"/>
        <v>5.6862745098039215E-2</v>
      </c>
      <c r="AL24" s="106">
        <v>58</v>
      </c>
      <c r="AM24" s="109">
        <f t="shared" si="51"/>
        <v>5.5555555555555552E-2</v>
      </c>
      <c r="AN24" s="106">
        <v>2</v>
      </c>
      <c r="AO24" s="109">
        <f>AN24/AN$6</f>
        <v>0.22222222222222221</v>
      </c>
      <c r="AP24" s="106"/>
      <c r="AQ24" s="109" t="e">
        <f t="shared" si="52"/>
        <v>#DIV/0!</v>
      </c>
      <c r="AR24" s="106"/>
      <c r="AS24" s="109" t="e">
        <f t="shared" si="52"/>
        <v>#DIV/0!</v>
      </c>
      <c r="AT24" s="106"/>
      <c r="AU24" s="109" t="e">
        <f t="shared" ref="AU24" si="60">AT24/AT$6</f>
        <v>#DIV/0!</v>
      </c>
      <c r="AV24" s="106"/>
      <c r="AW24" s="109" t="e">
        <f t="shared" ref="AW24" si="61">AV24/AV$6</f>
        <v>#DIV/0!</v>
      </c>
      <c r="AX24" s="106"/>
      <c r="AY24" s="109" t="e">
        <f t="shared" ref="AY24" si="62">AX24/AX$6</f>
        <v>#DIV/0!</v>
      </c>
      <c r="AZ24" s="106"/>
      <c r="BA24" s="109" t="e">
        <f t="shared" ref="BA24" si="63">AZ24/AZ$6</f>
        <v>#DIV/0!</v>
      </c>
      <c r="BB24" s="106"/>
      <c r="BC24" s="109" t="e">
        <f t="shared" ref="BC24" si="64">BB24/BB$6</f>
        <v>#DIV/0!</v>
      </c>
      <c r="BD24" s="106"/>
      <c r="BE24" s="109" t="e">
        <f t="shared" ref="BE24" si="65">BD24/BD$6</f>
        <v>#DIV/0!</v>
      </c>
      <c r="BF24" s="106"/>
      <c r="BG24" s="109" t="e">
        <f t="shared" ref="BG24" si="66">BF24/BF$6</f>
        <v>#DIV/0!</v>
      </c>
    </row>
    <row r="25" spans="1:59" x14ac:dyDescent="0.25">
      <c r="A25" s="67" t="s">
        <v>58</v>
      </c>
      <c r="B25" s="106">
        <v>44</v>
      </c>
      <c r="C25" s="109">
        <v>0.69841269841269837</v>
      </c>
      <c r="D25" s="106">
        <v>61</v>
      </c>
      <c r="E25" s="109">
        <v>0.70930232558139539</v>
      </c>
      <c r="F25" s="106">
        <v>78</v>
      </c>
      <c r="G25" s="109">
        <v>0.6964285714285714</v>
      </c>
      <c r="H25" s="106">
        <v>95</v>
      </c>
      <c r="I25" s="109">
        <v>0.70895522388059706</v>
      </c>
      <c r="J25" s="106">
        <v>105</v>
      </c>
      <c r="K25" s="109">
        <v>0.7</v>
      </c>
      <c r="L25" s="106">
        <v>107</v>
      </c>
      <c r="M25" s="109">
        <v>0.70394736842105265</v>
      </c>
      <c r="N25" s="106">
        <v>116</v>
      </c>
      <c r="O25" s="109">
        <v>0.70303030303030301</v>
      </c>
      <c r="P25" s="106">
        <v>122</v>
      </c>
      <c r="Q25" s="109">
        <v>0.67032967032967028</v>
      </c>
      <c r="R25" s="106">
        <v>124</v>
      </c>
      <c r="S25" s="109">
        <v>0.65957446808510634</v>
      </c>
      <c r="T25" s="106">
        <v>128</v>
      </c>
      <c r="U25" s="109">
        <v>0.65979381443298968</v>
      </c>
      <c r="V25" s="106">
        <v>129</v>
      </c>
      <c r="W25" s="109">
        <v>0.66153846153846152</v>
      </c>
      <c r="X25" s="106">
        <v>133</v>
      </c>
      <c r="Y25" s="109">
        <v>0.6616915422885572</v>
      </c>
      <c r="Z25" s="106">
        <v>133</v>
      </c>
      <c r="AA25" s="109">
        <v>0.15465116279069768</v>
      </c>
      <c r="AB25" s="106">
        <v>135</v>
      </c>
      <c r="AC25" s="109">
        <v>0.15151515151515152</v>
      </c>
      <c r="AD25" s="106">
        <v>135</v>
      </c>
      <c r="AE25" s="109">
        <v>0.14851485148514851</v>
      </c>
      <c r="AF25" s="106">
        <v>135</v>
      </c>
      <c r="AG25" s="109">
        <v>0.14331210191082802</v>
      </c>
      <c r="AH25" s="106">
        <v>140</v>
      </c>
      <c r="AI25" s="109">
        <v>0.14507772020725387</v>
      </c>
      <c r="AJ25" s="106">
        <v>142</v>
      </c>
      <c r="AK25" s="109">
        <f t="shared" si="50"/>
        <v>0.13921568627450981</v>
      </c>
      <c r="AL25" s="106">
        <v>143</v>
      </c>
      <c r="AM25" s="109">
        <f t="shared" si="51"/>
        <v>0.13697318007662834</v>
      </c>
      <c r="AN25" s="106">
        <v>0</v>
      </c>
      <c r="AO25" s="109">
        <f>AN25/AN$6</f>
        <v>0</v>
      </c>
      <c r="AP25" s="106"/>
      <c r="AQ25" s="109" t="e">
        <f t="shared" si="52"/>
        <v>#DIV/0!</v>
      </c>
      <c r="AR25" s="106"/>
      <c r="AS25" s="109" t="e">
        <f t="shared" si="52"/>
        <v>#DIV/0!</v>
      </c>
      <c r="AT25" s="106"/>
      <c r="AU25" s="109" t="e">
        <f t="shared" ref="AU25" si="67">AT25/AT$6</f>
        <v>#DIV/0!</v>
      </c>
      <c r="AV25" s="106"/>
      <c r="AW25" s="109" t="e">
        <f t="shared" ref="AW25" si="68">AV25/AV$6</f>
        <v>#DIV/0!</v>
      </c>
      <c r="AX25" s="106"/>
      <c r="AY25" s="109" t="e">
        <f t="shared" ref="AY25" si="69">AX25/AX$6</f>
        <v>#DIV/0!</v>
      </c>
      <c r="AZ25" s="106"/>
      <c r="BA25" s="109" t="e">
        <f t="shared" ref="BA25" si="70">AZ25/AZ$6</f>
        <v>#DIV/0!</v>
      </c>
      <c r="BB25" s="106"/>
      <c r="BC25" s="109" t="e">
        <f t="shared" ref="BC25" si="71">BB25/BB$6</f>
        <v>#DIV/0!</v>
      </c>
      <c r="BD25" s="106"/>
      <c r="BE25" s="109" t="e">
        <f t="shared" ref="BE25" si="72">BD25/BD$6</f>
        <v>#DIV/0!</v>
      </c>
      <c r="BF25" s="106"/>
      <c r="BG25" s="109" t="e">
        <f t="shared" ref="BG25" si="73">BF25/BF$6</f>
        <v>#DIV/0!</v>
      </c>
    </row>
    <row r="26" spans="1:59" x14ac:dyDescent="0.25">
      <c r="B26" s="105"/>
      <c r="C26" s="104"/>
      <c r="D26" s="108"/>
      <c r="E26" s="104"/>
      <c r="F26" s="105"/>
      <c r="G26" s="104"/>
      <c r="H26" s="105"/>
      <c r="I26" s="104"/>
      <c r="J26" s="105"/>
      <c r="K26" s="104"/>
      <c r="L26" s="105"/>
      <c r="M26" s="104"/>
      <c r="N26" s="105"/>
      <c r="O26" s="104"/>
      <c r="P26" s="105"/>
      <c r="Q26" s="104"/>
      <c r="R26" s="105"/>
      <c r="S26" s="104"/>
      <c r="T26" s="105"/>
      <c r="U26" s="104"/>
      <c r="V26" s="105"/>
      <c r="W26" s="104"/>
      <c r="X26" s="105"/>
      <c r="Y26" s="104"/>
      <c r="Z26" s="105"/>
      <c r="AA26" s="104"/>
      <c r="AB26" s="105"/>
      <c r="AC26" s="104"/>
      <c r="AD26" s="105"/>
      <c r="AE26" s="104"/>
      <c r="AF26" s="105"/>
      <c r="AG26" s="104"/>
      <c r="AH26" s="105"/>
      <c r="AI26" s="104"/>
      <c r="AJ26" s="105"/>
      <c r="AK26" s="104"/>
      <c r="AL26" s="105"/>
      <c r="AM26" s="104"/>
      <c r="AN26" s="105"/>
      <c r="AO26" s="104"/>
      <c r="AP26" s="105"/>
      <c r="AQ26" s="104"/>
      <c r="AR26" s="105"/>
      <c r="AS26" s="104"/>
      <c r="AT26" s="105"/>
      <c r="AU26" s="104"/>
      <c r="AV26" s="105"/>
      <c r="AW26" s="104"/>
      <c r="AX26" s="105"/>
      <c r="AY26" s="104"/>
      <c r="AZ26" s="105"/>
      <c r="BA26" s="104"/>
      <c r="BB26" s="105"/>
      <c r="BC26" s="104"/>
      <c r="BD26" s="105"/>
      <c r="BE26" s="104"/>
      <c r="BF26" s="105"/>
      <c r="BG26" s="104"/>
    </row>
    <row r="27" spans="1:59" x14ac:dyDescent="0.25">
      <c r="A27" s="95" t="s">
        <v>22</v>
      </c>
      <c r="B27" s="105"/>
      <c r="C27" s="104"/>
      <c r="D27" s="108"/>
      <c r="E27" s="104"/>
      <c r="F27" s="105"/>
      <c r="G27" s="104"/>
      <c r="H27" s="105"/>
      <c r="I27" s="104"/>
      <c r="J27" s="105"/>
      <c r="K27" s="104"/>
      <c r="L27" s="105"/>
      <c r="M27" s="104"/>
      <c r="N27" s="105"/>
      <c r="O27" s="104"/>
      <c r="P27" s="105"/>
      <c r="Q27" s="104"/>
      <c r="R27" s="105"/>
      <c r="S27" s="104"/>
      <c r="T27" s="105"/>
      <c r="U27" s="104"/>
      <c r="V27" s="105"/>
      <c r="W27" s="104"/>
      <c r="X27" s="105"/>
      <c r="Y27" s="104"/>
      <c r="Z27" s="105"/>
      <c r="AA27" s="104"/>
      <c r="AB27" s="105"/>
      <c r="AC27" s="104"/>
      <c r="AD27" s="105"/>
      <c r="AE27" s="104"/>
      <c r="AF27" s="105"/>
      <c r="AG27" s="104"/>
      <c r="AH27" s="105"/>
      <c r="AI27" s="104"/>
      <c r="AJ27" s="105"/>
      <c r="AK27" s="104"/>
      <c r="AL27" s="105"/>
      <c r="AM27" s="104"/>
      <c r="AN27" s="105"/>
      <c r="AO27" s="104"/>
      <c r="AP27" s="105"/>
      <c r="AQ27" s="104"/>
      <c r="AR27" s="105"/>
      <c r="AS27" s="104"/>
      <c r="AT27" s="105"/>
      <c r="AU27" s="104"/>
      <c r="AV27" s="105"/>
      <c r="AW27" s="104"/>
      <c r="AX27" s="105"/>
      <c r="AY27" s="104"/>
      <c r="AZ27" s="105"/>
      <c r="BA27" s="104"/>
      <c r="BB27" s="105"/>
      <c r="BC27" s="104"/>
      <c r="BD27" s="105"/>
      <c r="BE27" s="104"/>
      <c r="BF27" s="105"/>
      <c r="BG27" s="104"/>
    </row>
    <row r="28" spans="1:59" x14ac:dyDescent="0.25">
      <c r="A28" s="64" t="s">
        <v>68</v>
      </c>
      <c r="B28" s="106">
        <v>3</v>
      </c>
      <c r="C28" s="109">
        <v>1.3100436681222707E-2</v>
      </c>
      <c r="D28" s="107">
        <v>4</v>
      </c>
      <c r="E28" s="109">
        <v>1.3513513513513514E-2</v>
      </c>
      <c r="F28" s="106">
        <v>5</v>
      </c>
      <c r="G28" s="109">
        <v>1.2690355329949238E-2</v>
      </c>
      <c r="H28" s="106">
        <v>6</v>
      </c>
      <c r="I28" s="109">
        <v>1.2605042016806723E-2</v>
      </c>
      <c r="J28" s="106">
        <v>7</v>
      </c>
      <c r="K28" s="109">
        <v>1.2727272727272728E-2</v>
      </c>
      <c r="L28" s="106">
        <v>7</v>
      </c>
      <c r="M28" s="109">
        <v>1.2345679012345678E-2</v>
      </c>
      <c r="N28" s="106">
        <v>7</v>
      </c>
      <c r="O28" s="109">
        <v>1.1532125205930808E-2</v>
      </c>
      <c r="P28" s="106">
        <v>7</v>
      </c>
      <c r="Q28" s="109">
        <v>1.0463378176382661E-2</v>
      </c>
      <c r="R28" s="106">
        <v>8</v>
      </c>
      <c r="S28" s="109">
        <v>1.0958904109589041E-2</v>
      </c>
      <c r="T28" s="106">
        <v>9</v>
      </c>
      <c r="U28" s="109">
        <v>1.1688311688311689E-2</v>
      </c>
      <c r="V28" s="106">
        <v>10</v>
      </c>
      <c r="W28" s="109">
        <v>1.2422360248447204E-2</v>
      </c>
      <c r="X28" s="106">
        <v>10</v>
      </c>
      <c r="Y28" s="109">
        <v>1.1990407673860911E-2</v>
      </c>
      <c r="Z28" s="106">
        <v>13</v>
      </c>
      <c r="AA28" s="109">
        <v>1.5116279069767442E-2</v>
      </c>
      <c r="AB28" s="106">
        <v>15</v>
      </c>
      <c r="AC28" s="109">
        <v>1.6835016835016835E-2</v>
      </c>
      <c r="AD28" s="106">
        <v>16</v>
      </c>
      <c r="AE28" s="109">
        <v>1.7601760176017601E-2</v>
      </c>
      <c r="AF28" s="106">
        <v>18</v>
      </c>
      <c r="AG28" s="109">
        <v>1.9108280254777069E-2</v>
      </c>
      <c r="AH28" s="106">
        <v>18</v>
      </c>
      <c r="AI28" s="109">
        <v>1.8652849740932641E-2</v>
      </c>
      <c r="AJ28" s="106">
        <v>19</v>
      </c>
      <c r="AK28" s="109">
        <f t="shared" ref="AK28:AK29" si="74">AJ28/AJ$6</f>
        <v>1.8627450980392157E-2</v>
      </c>
      <c r="AL28" s="106">
        <v>21</v>
      </c>
      <c r="AM28" s="109">
        <f t="shared" ref="AM28:AM29" si="75">AL28/AL$6</f>
        <v>2.0114942528735632E-2</v>
      </c>
      <c r="AN28" s="106">
        <v>0</v>
      </c>
      <c r="AO28" s="109">
        <f>AN28/AN$6</f>
        <v>0</v>
      </c>
      <c r="AP28" s="106"/>
      <c r="AQ28" s="109" t="e">
        <f t="shared" ref="AQ28:AS29" si="76">AP28/AP$6</f>
        <v>#DIV/0!</v>
      </c>
      <c r="AR28" s="106"/>
      <c r="AS28" s="109" t="e">
        <f t="shared" si="76"/>
        <v>#DIV/0!</v>
      </c>
      <c r="AT28" s="106"/>
      <c r="AU28" s="109" t="e">
        <f t="shared" ref="AU28" si="77">AT28/AT$6</f>
        <v>#DIV/0!</v>
      </c>
      <c r="AV28" s="106"/>
      <c r="AW28" s="109" t="e">
        <f t="shared" ref="AW28" si="78">AV28/AV$6</f>
        <v>#DIV/0!</v>
      </c>
      <c r="AX28" s="106"/>
      <c r="AY28" s="109" t="e">
        <f t="shared" ref="AY28" si="79">AX28/AX$6</f>
        <v>#DIV/0!</v>
      </c>
      <c r="AZ28" s="106"/>
      <c r="BA28" s="109" t="e">
        <f t="shared" ref="BA28" si="80">AZ28/AZ$6</f>
        <v>#DIV/0!</v>
      </c>
      <c r="BB28" s="106"/>
      <c r="BC28" s="109" t="e">
        <f t="shared" ref="BC28" si="81">BB28/BB$6</f>
        <v>#DIV/0!</v>
      </c>
      <c r="BD28" s="106"/>
      <c r="BE28" s="109" t="e">
        <f t="shared" ref="BE28" si="82">BD28/BD$6</f>
        <v>#DIV/0!</v>
      </c>
      <c r="BF28" s="106"/>
      <c r="BG28" s="109" t="e">
        <f t="shared" ref="BG28" si="83">BF28/BF$6</f>
        <v>#DIV/0!</v>
      </c>
    </row>
    <row r="29" spans="1:59" x14ac:dyDescent="0.25">
      <c r="A29" s="67" t="s">
        <v>69</v>
      </c>
      <c r="B29" s="106">
        <v>225</v>
      </c>
      <c r="C29" s="109">
        <v>0.98253275109170302</v>
      </c>
      <c r="D29" s="107">
        <v>291</v>
      </c>
      <c r="E29" s="109">
        <v>0.98310810810810811</v>
      </c>
      <c r="F29" s="106">
        <v>388</v>
      </c>
      <c r="G29" s="109">
        <v>0.98477157360406087</v>
      </c>
      <c r="H29" s="106">
        <v>469</v>
      </c>
      <c r="I29" s="109">
        <v>0.98529411764705888</v>
      </c>
      <c r="J29" s="106">
        <v>543</v>
      </c>
      <c r="K29" s="109">
        <v>0.9872727272727273</v>
      </c>
      <c r="L29" s="106">
        <v>560</v>
      </c>
      <c r="M29" s="109">
        <v>0.98765432098765427</v>
      </c>
      <c r="N29" s="106">
        <v>600</v>
      </c>
      <c r="O29" s="109">
        <v>0.98846787479406917</v>
      </c>
      <c r="P29" s="106">
        <v>662</v>
      </c>
      <c r="Q29" s="109">
        <v>0.98953662182361735</v>
      </c>
      <c r="R29" s="106">
        <v>722</v>
      </c>
      <c r="S29" s="109">
        <v>0.989041095890411</v>
      </c>
      <c r="T29" s="106">
        <v>761</v>
      </c>
      <c r="U29" s="109">
        <v>0.98831168831168836</v>
      </c>
      <c r="V29" s="106">
        <v>795</v>
      </c>
      <c r="W29" s="109">
        <v>0.98757763975155277</v>
      </c>
      <c r="X29" s="106">
        <v>824</v>
      </c>
      <c r="Y29" s="109">
        <v>0.98800959232613905</v>
      </c>
      <c r="Z29" s="106">
        <v>847</v>
      </c>
      <c r="AA29" s="109">
        <v>0.98488372093023258</v>
      </c>
      <c r="AB29" s="106">
        <v>876</v>
      </c>
      <c r="AC29" s="109">
        <v>0.98316498316498313</v>
      </c>
      <c r="AD29" s="106">
        <v>893</v>
      </c>
      <c r="AE29" s="109">
        <v>0.98239823982398244</v>
      </c>
      <c r="AF29" s="106">
        <v>924</v>
      </c>
      <c r="AG29" s="109">
        <v>0.98089171974522293</v>
      </c>
      <c r="AH29" s="106">
        <v>947</v>
      </c>
      <c r="AI29" s="109">
        <v>0.98134715025906738</v>
      </c>
      <c r="AJ29" s="106">
        <v>1001</v>
      </c>
      <c r="AK29" s="109">
        <f t="shared" si="74"/>
        <v>0.9813725490196078</v>
      </c>
      <c r="AL29" s="106">
        <v>1023</v>
      </c>
      <c r="AM29" s="109">
        <f t="shared" si="75"/>
        <v>0.97988505747126442</v>
      </c>
      <c r="AN29" s="106">
        <v>9</v>
      </c>
      <c r="AO29" s="109">
        <f>AN29/AN$6</f>
        <v>1</v>
      </c>
      <c r="AP29" s="106"/>
      <c r="AQ29" s="109" t="e">
        <f t="shared" si="76"/>
        <v>#DIV/0!</v>
      </c>
      <c r="AR29" s="106"/>
      <c r="AS29" s="109" t="e">
        <f t="shared" si="76"/>
        <v>#DIV/0!</v>
      </c>
      <c r="AT29" s="106"/>
      <c r="AU29" s="109" t="e">
        <f t="shared" ref="AU29" si="84">AT29/AT$6</f>
        <v>#DIV/0!</v>
      </c>
      <c r="AV29" s="106"/>
      <c r="AW29" s="109" t="e">
        <f t="shared" ref="AW29" si="85">AV29/AV$6</f>
        <v>#DIV/0!</v>
      </c>
      <c r="AX29" s="106"/>
      <c r="AY29" s="109" t="e">
        <f t="shared" ref="AY29" si="86">AX29/AX$6</f>
        <v>#DIV/0!</v>
      </c>
      <c r="AZ29" s="106"/>
      <c r="BA29" s="109" t="e">
        <f t="shared" ref="BA29" si="87">AZ29/AZ$6</f>
        <v>#DIV/0!</v>
      </c>
      <c r="BB29" s="106"/>
      <c r="BC29" s="109" t="e">
        <f t="shared" ref="BC29" si="88">BB29/BB$6</f>
        <v>#DIV/0!</v>
      </c>
      <c r="BD29" s="106"/>
      <c r="BE29" s="109" t="e">
        <f t="shared" ref="BE29" si="89">BD29/BD$6</f>
        <v>#DIV/0!</v>
      </c>
      <c r="BF29" s="106"/>
      <c r="BG29" s="109" t="e">
        <f t="shared" ref="BG29" si="90">BF29/BF$6</f>
        <v>#DIV/0!</v>
      </c>
    </row>
    <row r="30" spans="1:59" x14ac:dyDescent="0.25">
      <c r="A30" s="70"/>
      <c r="B30" s="105"/>
      <c r="C30" s="104"/>
      <c r="D30" s="108"/>
      <c r="E30" s="104"/>
      <c r="F30" s="105"/>
      <c r="G30" s="104"/>
      <c r="H30" s="105"/>
      <c r="I30" s="104"/>
      <c r="J30" s="105"/>
      <c r="K30" s="104"/>
      <c r="L30" s="105"/>
      <c r="M30" s="104"/>
      <c r="N30" s="105"/>
      <c r="O30" s="104"/>
      <c r="P30" s="105"/>
      <c r="Q30" s="104"/>
      <c r="R30" s="105"/>
      <c r="S30" s="104"/>
      <c r="T30" s="105"/>
      <c r="U30" s="104"/>
      <c r="V30" s="105"/>
      <c r="W30" s="104"/>
      <c r="X30" s="105"/>
      <c r="Y30" s="104"/>
      <c r="Z30" s="105"/>
      <c r="AA30" s="104"/>
      <c r="AB30" s="105"/>
      <c r="AC30" s="104"/>
      <c r="AD30" s="105"/>
      <c r="AE30" s="104"/>
      <c r="AF30" s="105"/>
      <c r="AG30" s="104"/>
      <c r="AH30" s="105"/>
      <c r="AI30" s="104"/>
      <c r="AJ30" s="105"/>
      <c r="AK30" s="104"/>
      <c r="AL30" s="105"/>
      <c r="AM30" s="104"/>
      <c r="AN30" s="105"/>
      <c r="AO30" s="109">
        <f>AN30/AN$6</f>
        <v>0</v>
      </c>
      <c r="AP30" s="105"/>
      <c r="AQ30" s="104"/>
      <c r="AR30" s="105"/>
      <c r="AS30" s="104"/>
      <c r="AT30" s="105"/>
      <c r="AU30" s="104"/>
      <c r="AV30" s="105"/>
      <c r="AW30" s="104"/>
      <c r="AX30" s="105"/>
      <c r="AY30" s="104"/>
      <c r="AZ30" s="105"/>
      <c r="BA30" s="104"/>
      <c r="BB30" s="105"/>
      <c r="BC30" s="104"/>
      <c r="BD30" s="105"/>
      <c r="BE30" s="104"/>
      <c r="BF30" s="105"/>
      <c r="BG30" s="104"/>
    </row>
    <row r="31" spans="1:59" x14ac:dyDescent="0.25">
      <c r="B31" s="105"/>
      <c r="C31" s="104"/>
      <c r="D31" s="108"/>
      <c r="E31" s="104"/>
      <c r="F31" s="105"/>
      <c r="G31" s="104"/>
      <c r="H31" s="105"/>
      <c r="I31" s="104"/>
      <c r="J31" s="105"/>
      <c r="K31" s="104"/>
      <c r="L31" s="105"/>
      <c r="M31" s="104"/>
      <c r="N31" s="105"/>
      <c r="O31" s="104"/>
      <c r="P31" s="105"/>
      <c r="Q31" s="104"/>
      <c r="R31" s="105"/>
      <c r="S31" s="104"/>
      <c r="T31" s="105"/>
      <c r="U31" s="104"/>
      <c r="V31" s="105"/>
      <c r="W31" s="104"/>
      <c r="X31" s="105"/>
      <c r="Y31" s="104"/>
      <c r="Z31" s="105"/>
      <c r="AA31" s="104"/>
      <c r="AB31" s="105"/>
      <c r="AC31" s="104"/>
      <c r="AD31" s="105"/>
      <c r="AE31" s="104"/>
      <c r="AF31" s="105"/>
      <c r="AG31" s="104"/>
      <c r="AH31" s="105"/>
      <c r="AI31" s="104"/>
      <c r="AJ31" s="105"/>
      <c r="AK31" s="104"/>
      <c r="AL31" s="105"/>
      <c r="AM31" s="104"/>
      <c r="AN31" s="105"/>
      <c r="AO31" s="104"/>
      <c r="AP31" s="105"/>
      <c r="AQ31" s="104"/>
      <c r="AR31" s="105"/>
      <c r="AS31" s="104"/>
      <c r="AT31" s="105"/>
      <c r="AU31" s="104"/>
      <c r="AV31" s="105"/>
      <c r="AW31" s="104"/>
      <c r="AX31" s="105"/>
      <c r="AY31" s="104"/>
      <c r="AZ31" s="105"/>
      <c r="BA31" s="104"/>
      <c r="BB31" s="105"/>
      <c r="BC31" s="104"/>
      <c r="BD31" s="105"/>
      <c r="BE31" s="104"/>
      <c r="BF31" s="105"/>
      <c r="BG31" s="104"/>
    </row>
    <row r="32" spans="1:59" x14ac:dyDescent="0.25">
      <c r="A32" s="95" t="s">
        <v>30</v>
      </c>
      <c r="B32" s="105"/>
      <c r="C32" s="104"/>
      <c r="D32" s="108"/>
      <c r="E32" s="104"/>
      <c r="F32" s="105"/>
      <c r="G32" s="104"/>
      <c r="H32" s="105"/>
      <c r="I32" s="104"/>
      <c r="J32" s="105"/>
      <c r="K32" s="104"/>
      <c r="L32" s="105"/>
      <c r="M32" s="104"/>
      <c r="N32" s="105"/>
      <c r="O32" s="104"/>
      <c r="P32" s="105"/>
      <c r="Q32" s="104"/>
      <c r="R32" s="105"/>
      <c r="S32" s="104"/>
      <c r="T32" s="105"/>
      <c r="U32" s="104"/>
      <c r="V32" s="105"/>
      <c r="W32" s="104"/>
      <c r="X32" s="105"/>
      <c r="Y32" s="104"/>
      <c r="Z32" s="105"/>
      <c r="AA32" s="104"/>
      <c r="AB32" s="105"/>
      <c r="AC32" s="104"/>
      <c r="AD32" s="105"/>
      <c r="AE32" s="104"/>
      <c r="AF32" s="105"/>
      <c r="AG32" s="104"/>
      <c r="AH32" s="105"/>
      <c r="AI32" s="104"/>
      <c r="AJ32" s="105"/>
      <c r="AK32" s="104"/>
      <c r="AL32" s="105"/>
      <c r="AM32" s="104"/>
      <c r="AN32" s="105"/>
      <c r="AO32" s="104"/>
      <c r="AP32" s="105"/>
      <c r="AQ32" s="104"/>
      <c r="AR32" s="105"/>
      <c r="AS32" s="104"/>
      <c r="AT32" s="105"/>
      <c r="AU32" s="104"/>
      <c r="AV32" s="105"/>
      <c r="AW32" s="104"/>
      <c r="AX32" s="105"/>
      <c r="AY32" s="104"/>
      <c r="AZ32" s="105"/>
      <c r="BA32" s="104"/>
      <c r="BB32" s="105"/>
      <c r="BC32" s="104"/>
      <c r="BD32" s="105"/>
      <c r="BE32" s="104"/>
      <c r="BF32" s="105"/>
      <c r="BG32" s="104"/>
    </row>
    <row r="33" spans="1:59" x14ac:dyDescent="0.25">
      <c r="A33" s="81" t="s">
        <v>70</v>
      </c>
      <c r="B33" s="106">
        <v>172</v>
      </c>
      <c r="C33" s="109">
        <v>0.75109170305676853</v>
      </c>
      <c r="D33" s="107">
        <v>261</v>
      </c>
      <c r="E33" s="109">
        <v>0.8817567567567568</v>
      </c>
      <c r="F33" s="106">
        <v>360</v>
      </c>
      <c r="G33" s="109">
        <v>0.91370558375634514</v>
      </c>
      <c r="H33" s="106">
        <v>427</v>
      </c>
      <c r="I33" s="109">
        <v>0.8970588235294118</v>
      </c>
      <c r="J33" s="106">
        <v>495</v>
      </c>
      <c r="K33" s="109">
        <v>0.9</v>
      </c>
      <c r="L33" s="106">
        <v>509</v>
      </c>
      <c r="M33" s="109">
        <v>0.89770723104056438</v>
      </c>
      <c r="N33" s="106">
        <v>543</v>
      </c>
      <c r="O33" s="109">
        <v>0.89456342668863265</v>
      </c>
      <c r="P33" s="106">
        <v>584</v>
      </c>
      <c r="Q33" s="109">
        <v>0.87294469357249627</v>
      </c>
      <c r="R33" s="106">
        <v>644</v>
      </c>
      <c r="S33" s="109">
        <v>0.88219178082191785</v>
      </c>
      <c r="T33" s="106">
        <v>690</v>
      </c>
      <c r="U33" s="109">
        <v>0.89610389610389607</v>
      </c>
      <c r="V33" s="106">
        <v>708</v>
      </c>
      <c r="W33" s="109">
        <v>0.87950310559006206</v>
      </c>
      <c r="X33" s="106">
        <v>741</v>
      </c>
      <c r="Y33" s="109">
        <v>0.88848920863309355</v>
      </c>
      <c r="Z33" s="106">
        <v>779</v>
      </c>
      <c r="AA33" s="109">
        <v>0.90581395348837213</v>
      </c>
      <c r="AB33" s="106">
        <v>792</v>
      </c>
      <c r="AC33" s="109">
        <v>0.88888888888888884</v>
      </c>
      <c r="AD33" s="106">
        <v>804</v>
      </c>
      <c r="AE33" s="109">
        <v>0.88448844884488453</v>
      </c>
      <c r="AF33" s="106">
        <v>850</v>
      </c>
      <c r="AG33" s="109">
        <v>0.90233545647558389</v>
      </c>
      <c r="AH33" s="106">
        <v>871</v>
      </c>
      <c r="AI33" s="109">
        <v>0.90259067357512957</v>
      </c>
      <c r="AJ33" s="106">
        <v>933</v>
      </c>
      <c r="AK33" s="109">
        <f t="shared" ref="AK33:AK34" si="91">AJ33/AJ$6</f>
        <v>0.91470588235294115</v>
      </c>
      <c r="AL33" s="106">
        <v>943</v>
      </c>
      <c r="AM33" s="109">
        <f t="shared" ref="AM33:AM34" si="92">AL33/AL$6</f>
        <v>0.90325670498084287</v>
      </c>
      <c r="AN33" s="106">
        <v>4</v>
      </c>
      <c r="AO33" s="109">
        <f>AN33/AN$6</f>
        <v>0.44444444444444442</v>
      </c>
      <c r="AP33" s="106"/>
      <c r="AQ33" s="109" t="e">
        <f t="shared" ref="AQ33:AS34" si="93">AP33/AP$6</f>
        <v>#DIV/0!</v>
      </c>
      <c r="AR33" s="106"/>
      <c r="AS33" s="109" t="e">
        <f t="shared" si="93"/>
        <v>#DIV/0!</v>
      </c>
      <c r="AT33" s="106"/>
      <c r="AU33" s="109" t="e">
        <f t="shared" ref="AU33" si="94">AT33/AT$6</f>
        <v>#DIV/0!</v>
      </c>
      <c r="AV33" s="106"/>
      <c r="AW33" s="109" t="e">
        <f t="shared" ref="AW33" si="95">AV33/AV$6</f>
        <v>#DIV/0!</v>
      </c>
      <c r="AX33" s="106"/>
      <c r="AY33" s="109" t="e">
        <f t="shared" ref="AY33" si="96">AX33/AX$6</f>
        <v>#DIV/0!</v>
      </c>
      <c r="AZ33" s="106"/>
      <c r="BA33" s="109" t="e">
        <f t="shared" ref="BA33" si="97">AZ33/AZ$6</f>
        <v>#DIV/0!</v>
      </c>
      <c r="BB33" s="106"/>
      <c r="BC33" s="109" t="e">
        <f t="shared" ref="BC33" si="98">BB33/BB$6</f>
        <v>#DIV/0!</v>
      </c>
      <c r="BD33" s="106"/>
      <c r="BE33" s="109" t="e">
        <f t="shared" ref="BE33" si="99">BD33/BD$6</f>
        <v>#DIV/0!</v>
      </c>
      <c r="BF33" s="106"/>
      <c r="BG33" s="109" t="e">
        <f t="shared" ref="BG33" si="100">BF33/BF$6</f>
        <v>#DIV/0!</v>
      </c>
    </row>
    <row r="34" spans="1:59" x14ac:dyDescent="0.25">
      <c r="A34" s="82" t="s">
        <v>71</v>
      </c>
      <c r="B34" s="106">
        <v>57</v>
      </c>
      <c r="C34" s="109">
        <v>0.24890829694323144</v>
      </c>
      <c r="D34" s="107">
        <v>36</v>
      </c>
      <c r="E34" s="109">
        <v>0.12162162162162163</v>
      </c>
      <c r="F34" s="106">
        <v>35</v>
      </c>
      <c r="G34" s="109">
        <v>8.8832487309644673E-2</v>
      </c>
      <c r="H34" s="106">
        <v>50</v>
      </c>
      <c r="I34" s="109">
        <v>0.10504201680672269</v>
      </c>
      <c r="J34" s="106">
        <v>57</v>
      </c>
      <c r="K34" s="109">
        <v>0.10363636363636364</v>
      </c>
      <c r="L34" s="106">
        <v>60</v>
      </c>
      <c r="M34" s="109">
        <v>0.10582010582010581</v>
      </c>
      <c r="N34" s="106">
        <v>66</v>
      </c>
      <c r="O34" s="109">
        <v>0.10873146622734761</v>
      </c>
      <c r="P34" s="106">
        <v>87</v>
      </c>
      <c r="Q34" s="109">
        <v>0.13004484304932734</v>
      </c>
      <c r="R34" s="106">
        <v>87</v>
      </c>
      <c r="S34" s="109">
        <v>0.11917808219178082</v>
      </c>
      <c r="T34" s="106">
        <v>81</v>
      </c>
      <c r="U34" s="109">
        <v>0.10519480519480519</v>
      </c>
      <c r="V34" s="106">
        <v>98</v>
      </c>
      <c r="W34" s="109">
        <v>0.12173913043478261</v>
      </c>
      <c r="X34" s="106">
        <v>92</v>
      </c>
      <c r="Y34" s="109">
        <v>0.11031175059952038</v>
      </c>
      <c r="Z34" s="106">
        <v>80</v>
      </c>
      <c r="AA34" s="109">
        <v>9.3023255813953487E-2</v>
      </c>
      <c r="AB34" s="106">
        <v>95</v>
      </c>
      <c r="AC34" s="109">
        <v>0.10662177328843996</v>
      </c>
      <c r="AD34" s="106">
        <v>101</v>
      </c>
      <c r="AE34" s="109">
        <v>0.1111111111111111</v>
      </c>
      <c r="AF34" s="106">
        <v>83</v>
      </c>
      <c r="AG34" s="109">
        <v>8.8110403397027595E-2</v>
      </c>
      <c r="AH34" s="106">
        <v>84</v>
      </c>
      <c r="AI34" s="109">
        <v>8.7046632124352333E-2</v>
      </c>
      <c r="AJ34" s="106">
        <v>77</v>
      </c>
      <c r="AK34" s="109">
        <f t="shared" si="91"/>
        <v>7.5490196078431368E-2</v>
      </c>
      <c r="AL34" s="106">
        <v>91</v>
      </c>
      <c r="AM34" s="109">
        <f t="shared" si="92"/>
        <v>8.7164750957854406E-2</v>
      </c>
      <c r="AN34" s="106">
        <v>5</v>
      </c>
      <c r="AO34" s="109">
        <f>AN34/AN$6</f>
        <v>0.55555555555555558</v>
      </c>
      <c r="AP34" s="106"/>
      <c r="AQ34" s="109" t="e">
        <f t="shared" si="93"/>
        <v>#DIV/0!</v>
      </c>
      <c r="AR34" s="106"/>
      <c r="AS34" s="109" t="e">
        <f t="shared" si="93"/>
        <v>#DIV/0!</v>
      </c>
      <c r="AT34" s="106"/>
      <c r="AU34" s="109" t="e">
        <f t="shared" ref="AU34" si="101">AT34/AT$6</f>
        <v>#DIV/0!</v>
      </c>
      <c r="AV34" s="106"/>
      <c r="AW34" s="109" t="e">
        <f t="shared" ref="AW34" si="102">AV34/AV$6</f>
        <v>#DIV/0!</v>
      </c>
      <c r="AX34" s="106"/>
      <c r="AY34" s="109" t="e">
        <f t="shared" ref="AY34" si="103">AX34/AX$6</f>
        <v>#DIV/0!</v>
      </c>
      <c r="AZ34" s="106"/>
      <c r="BA34" s="109" t="e">
        <f t="shared" ref="BA34" si="104">AZ34/AZ$6</f>
        <v>#DIV/0!</v>
      </c>
      <c r="BB34" s="106"/>
      <c r="BC34" s="109" t="e">
        <f t="shared" ref="BC34" si="105">BB34/BB$6</f>
        <v>#DIV/0!</v>
      </c>
      <c r="BD34" s="106"/>
      <c r="BE34" s="109" t="e">
        <f t="shared" ref="BE34" si="106">BD34/BD$6</f>
        <v>#DIV/0!</v>
      </c>
      <c r="BF34" s="106"/>
      <c r="BG34" s="109" t="e">
        <f t="shared" ref="BG34" si="107">BF34/BF$6</f>
        <v>#DIV/0!</v>
      </c>
    </row>
    <row r="35" spans="1:59" x14ac:dyDescent="0.25">
      <c r="B35" s="105"/>
      <c r="C35" s="104"/>
      <c r="D35" s="108"/>
      <c r="E35" s="104"/>
      <c r="F35" s="105"/>
      <c r="G35" s="104"/>
      <c r="H35" s="105"/>
      <c r="I35" s="104"/>
      <c r="J35" s="105"/>
      <c r="K35" s="104"/>
      <c r="L35" s="105"/>
      <c r="M35" s="104"/>
      <c r="N35" s="105"/>
      <c r="O35" s="104"/>
      <c r="P35" s="105"/>
      <c r="Q35" s="104"/>
      <c r="R35" s="105"/>
      <c r="S35" s="104"/>
      <c r="T35" s="105"/>
      <c r="U35" s="104"/>
      <c r="V35" s="105"/>
      <c r="W35" s="104"/>
      <c r="X35" s="105"/>
      <c r="Y35" s="104"/>
      <c r="Z35" s="105"/>
      <c r="AA35" s="104"/>
      <c r="AB35" s="105"/>
      <c r="AC35" s="104"/>
      <c r="AD35" s="105"/>
      <c r="AE35" s="104"/>
      <c r="AF35" s="105"/>
      <c r="AG35" s="104"/>
      <c r="AH35" s="105"/>
      <c r="AI35" s="104"/>
      <c r="AJ35" s="105"/>
      <c r="AK35" s="104"/>
      <c r="AL35" s="105"/>
      <c r="AM35" s="104"/>
      <c r="AN35" s="105"/>
      <c r="AO35" s="109"/>
      <c r="AP35" s="105"/>
      <c r="AQ35" s="104"/>
      <c r="AR35" s="105"/>
      <c r="AS35" s="104"/>
      <c r="AT35" s="105"/>
      <c r="AU35" s="104"/>
      <c r="AV35" s="105"/>
      <c r="AW35" s="104"/>
      <c r="AX35" s="105"/>
      <c r="AY35" s="104"/>
      <c r="AZ35" s="105"/>
      <c r="BA35" s="104"/>
      <c r="BB35" s="105"/>
      <c r="BC35" s="104"/>
      <c r="BD35" s="105"/>
      <c r="BE35" s="104"/>
      <c r="BF35" s="105"/>
      <c r="BG35" s="104"/>
    </row>
    <row r="36" spans="1:59" x14ac:dyDescent="0.25">
      <c r="A36" s="95" t="s">
        <v>31</v>
      </c>
      <c r="B36" s="106">
        <v>0</v>
      </c>
      <c r="C36" s="109">
        <v>0</v>
      </c>
      <c r="D36" s="107"/>
      <c r="E36" s="109">
        <v>0</v>
      </c>
      <c r="F36" s="106"/>
      <c r="G36" s="109">
        <v>0</v>
      </c>
      <c r="H36" s="106"/>
      <c r="I36" s="109">
        <v>0</v>
      </c>
      <c r="J36" s="106"/>
      <c r="K36" s="109">
        <v>0</v>
      </c>
      <c r="L36" s="106"/>
      <c r="M36" s="109">
        <v>0</v>
      </c>
      <c r="N36" s="106"/>
      <c r="O36" s="109">
        <v>0</v>
      </c>
      <c r="P36" s="106"/>
      <c r="Q36" s="109">
        <v>0</v>
      </c>
      <c r="R36" s="106"/>
      <c r="S36" s="109">
        <v>0</v>
      </c>
      <c r="T36" s="106"/>
      <c r="U36" s="109">
        <v>0</v>
      </c>
      <c r="V36" s="106"/>
      <c r="W36" s="109">
        <v>0</v>
      </c>
      <c r="X36" s="106"/>
      <c r="Y36" s="109">
        <v>0</v>
      </c>
      <c r="Z36" s="106"/>
      <c r="AA36" s="109">
        <v>0</v>
      </c>
      <c r="AB36" s="106"/>
      <c r="AC36" s="109">
        <v>0</v>
      </c>
      <c r="AD36" s="106"/>
      <c r="AE36" s="109">
        <v>0</v>
      </c>
      <c r="AF36" s="106"/>
      <c r="AG36" s="109">
        <v>0</v>
      </c>
      <c r="AH36" s="106"/>
      <c r="AI36" s="109">
        <v>0</v>
      </c>
      <c r="AJ36" s="106"/>
      <c r="AK36" s="109">
        <f>AJ36/AJ$6</f>
        <v>0</v>
      </c>
      <c r="AL36" s="106"/>
      <c r="AM36" s="109">
        <f>AL36/AL$6</f>
        <v>0</v>
      </c>
      <c r="AN36" s="106"/>
      <c r="AO36" s="109">
        <f>AN36/AN$6</f>
        <v>0</v>
      </c>
      <c r="AP36" s="106"/>
      <c r="AQ36" s="109" t="e">
        <f t="shared" ref="AQ36:AS36" si="108">AP36/AP$6</f>
        <v>#DIV/0!</v>
      </c>
      <c r="AR36" s="106"/>
      <c r="AS36" s="109" t="e">
        <f t="shared" si="108"/>
        <v>#DIV/0!</v>
      </c>
      <c r="AT36" s="106"/>
      <c r="AU36" s="109" t="e">
        <f t="shared" ref="AU36" si="109">AT36/AT$6</f>
        <v>#DIV/0!</v>
      </c>
      <c r="AV36" s="106"/>
      <c r="AW36" s="109" t="e">
        <f t="shared" ref="AW36" si="110">AV36/AV$6</f>
        <v>#DIV/0!</v>
      </c>
      <c r="AX36" s="106"/>
      <c r="AY36" s="109" t="e">
        <f t="shared" ref="AY36" si="111">AX36/AX$6</f>
        <v>#DIV/0!</v>
      </c>
      <c r="AZ36" s="106"/>
      <c r="BA36" s="109" t="e">
        <f t="shared" ref="BA36" si="112">AZ36/AZ$6</f>
        <v>#DIV/0!</v>
      </c>
      <c r="BB36" s="106"/>
      <c r="BC36" s="109" t="e">
        <f t="shared" ref="BC36" si="113">BB36/BB$6</f>
        <v>#DIV/0!</v>
      </c>
      <c r="BD36" s="106"/>
      <c r="BE36" s="109" t="e">
        <f t="shared" ref="BE36" si="114">BD36/BD$6</f>
        <v>#DIV/0!</v>
      </c>
      <c r="BF36" s="106"/>
      <c r="BG36" s="109" t="e">
        <f t="shared" ref="BG36" si="115">BF36/BF$6</f>
        <v>#DIV/0!</v>
      </c>
    </row>
    <row r="37" spans="1:59" x14ac:dyDescent="0.25">
      <c r="B37" s="105"/>
      <c r="C37" s="104"/>
      <c r="D37" s="108"/>
      <c r="E37" s="104"/>
      <c r="F37" s="105"/>
      <c r="G37" s="104"/>
      <c r="H37" s="105"/>
      <c r="I37" s="104"/>
      <c r="J37" s="105"/>
      <c r="K37" s="104"/>
      <c r="L37" s="105"/>
      <c r="M37" s="104"/>
      <c r="N37" s="105"/>
      <c r="O37" s="104"/>
      <c r="P37" s="105"/>
      <c r="Q37" s="104"/>
      <c r="R37" s="105"/>
      <c r="S37" s="104"/>
      <c r="T37" s="105"/>
      <c r="U37" s="104"/>
      <c r="V37" s="105"/>
      <c r="W37" s="104"/>
      <c r="X37" s="105"/>
      <c r="Y37" s="104"/>
      <c r="Z37" s="105"/>
      <c r="AA37" s="104"/>
      <c r="AB37" s="105"/>
      <c r="AC37" s="104"/>
      <c r="AD37" s="105"/>
      <c r="AE37" s="104"/>
      <c r="AF37" s="105"/>
      <c r="AG37" s="104"/>
      <c r="AH37" s="105"/>
      <c r="AI37" s="104"/>
      <c r="AJ37" s="105"/>
      <c r="AK37" s="104"/>
      <c r="AL37" s="105"/>
      <c r="AM37" s="104"/>
      <c r="AN37" s="105"/>
      <c r="AO37" s="109"/>
      <c r="AP37" s="105"/>
      <c r="AQ37" s="104"/>
      <c r="AR37" s="105"/>
      <c r="AS37" s="104"/>
      <c r="AT37" s="105"/>
      <c r="AU37" s="104"/>
      <c r="AV37" s="105"/>
      <c r="AW37" s="104"/>
      <c r="AX37" s="105"/>
      <c r="AY37" s="104"/>
      <c r="AZ37" s="105"/>
      <c r="BA37" s="104"/>
      <c r="BB37" s="105"/>
      <c r="BC37" s="104"/>
      <c r="BD37" s="105"/>
      <c r="BE37" s="104"/>
      <c r="BF37" s="105"/>
      <c r="BG37" s="104"/>
    </row>
    <row r="38" spans="1:59" x14ac:dyDescent="0.25">
      <c r="A38" s="95" t="s">
        <v>32</v>
      </c>
      <c r="B38" s="106">
        <v>1</v>
      </c>
      <c r="C38" s="109">
        <v>4.3668122270742356E-3</v>
      </c>
      <c r="D38" s="107"/>
      <c r="E38" s="109">
        <v>0</v>
      </c>
      <c r="F38" s="106"/>
      <c r="G38" s="109">
        <v>0</v>
      </c>
      <c r="H38" s="106"/>
      <c r="I38" s="109">
        <v>0</v>
      </c>
      <c r="J38" s="106"/>
      <c r="K38" s="109">
        <v>0</v>
      </c>
      <c r="L38" s="106"/>
      <c r="M38" s="109">
        <v>0</v>
      </c>
      <c r="N38" s="106"/>
      <c r="O38" s="109">
        <v>0</v>
      </c>
      <c r="P38" s="106"/>
      <c r="Q38" s="109">
        <v>0</v>
      </c>
      <c r="R38" s="106"/>
      <c r="S38" s="109">
        <v>0</v>
      </c>
      <c r="T38" s="106"/>
      <c r="U38" s="109">
        <v>0</v>
      </c>
      <c r="V38" s="106"/>
      <c r="W38" s="109">
        <v>0</v>
      </c>
      <c r="X38" s="106"/>
      <c r="Y38" s="109">
        <v>0</v>
      </c>
      <c r="Z38" s="106"/>
      <c r="AA38" s="109">
        <v>0</v>
      </c>
      <c r="AB38" s="106"/>
      <c r="AC38" s="109">
        <v>0</v>
      </c>
      <c r="AD38" s="106"/>
      <c r="AE38" s="109">
        <v>0</v>
      </c>
      <c r="AF38" s="106"/>
      <c r="AG38" s="109">
        <v>0</v>
      </c>
      <c r="AH38" s="106"/>
      <c r="AI38" s="109">
        <v>0</v>
      </c>
      <c r="AJ38" s="106"/>
      <c r="AK38" s="109">
        <f>AJ38/AJ$6</f>
        <v>0</v>
      </c>
      <c r="AL38" s="106"/>
      <c r="AM38" s="109">
        <f>AL38/AL$6</f>
        <v>0</v>
      </c>
      <c r="AN38" s="106"/>
      <c r="AO38" s="109">
        <f>AN38/AN$6</f>
        <v>0</v>
      </c>
      <c r="AP38" s="106"/>
      <c r="AQ38" s="109" t="e">
        <f t="shared" ref="AQ38:AS38" si="116">AP38/AP$6</f>
        <v>#DIV/0!</v>
      </c>
      <c r="AR38" s="106"/>
      <c r="AS38" s="109" t="e">
        <f t="shared" si="116"/>
        <v>#DIV/0!</v>
      </c>
      <c r="AT38" s="106"/>
      <c r="AU38" s="109" t="e">
        <f t="shared" ref="AU38" si="117">AT38/AT$6</f>
        <v>#DIV/0!</v>
      </c>
      <c r="AV38" s="106"/>
      <c r="AW38" s="109" t="e">
        <f t="shared" ref="AW38" si="118">AV38/AV$6</f>
        <v>#DIV/0!</v>
      </c>
      <c r="AX38" s="106"/>
      <c r="AY38" s="109" t="e">
        <f t="shared" ref="AY38" si="119">AX38/AX$6</f>
        <v>#DIV/0!</v>
      </c>
      <c r="AZ38" s="106"/>
      <c r="BA38" s="109" t="e">
        <f t="shared" ref="BA38" si="120">AZ38/AZ$6</f>
        <v>#DIV/0!</v>
      </c>
      <c r="BB38" s="106"/>
      <c r="BC38" s="109" t="e">
        <f t="shared" ref="BC38" si="121">BB38/BB$6</f>
        <v>#DIV/0!</v>
      </c>
      <c r="BD38" s="106"/>
      <c r="BE38" s="109" t="e">
        <f t="shared" ref="BE38" si="122">BD38/BD$6</f>
        <v>#DIV/0!</v>
      </c>
      <c r="BF38" s="106"/>
      <c r="BG38" s="109" t="e">
        <f t="shared" ref="BG38" si="123">BF38/BF$6</f>
        <v>#DIV/0!</v>
      </c>
    </row>
    <row r="39" spans="1:59" x14ac:dyDescent="0.25">
      <c r="B39" s="105"/>
      <c r="C39" s="104"/>
      <c r="D39" s="108"/>
      <c r="E39" s="104"/>
      <c r="F39" s="105"/>
      <c r="G39" s="104"/>
      <c r="H39" s="105"/>
      <c r="I39" s="104"/>
      <c r="J39" s="105"/>
      <c r="K39" s="104"/>
      <c r="L39" s="105"/>
      <c r="M39" s="104"/>
      <c r="N39" s="105"/>
      <c r="O39" s="104"/>
      <c r="P39" s="105"/>
      <c r="Q39" s="104"/>
      <c r="R39" s="105"/>
      <c r="S39" s="104"/>
      <c r="T39" s="105"/>
      <c r="U39" s="104"/>
      <c r="V39" s="105"/>
      <c r="W39" s="104"/>
      <c r="X39" s="105"/>
      <c r="Y39" s="104"/>
      <c r="Z39" s="105"/>
      <c r="AA39" s="104"/>
      <c r="AB39" s="105"/>
      <c r="AC39" s="104"/>
      <c r="AD39" s="105"/>
      <c r="AE39" s="104"/>
      <c r="AF39" s="105"/>
      <c r="AG39" s="104"/>
      <c r="AH39" s="105"/>
      <c r="AI39" s="104"/>
      <c r="AJ39" s="105"/>
      <c r="AK39" s="104"/>
      <c r="AL39" s="105"/>
      <c r="AM39" s="104"/>
      <c r="AN39" s="105"/>
      <c r="AO39" s="109"/>
      <c r="AP39" s="105"/>
      <c r="AQ39" s="104"/>
      <c r="AR39" s="105"/>
      <c r="AS39" s="104"/>
      <c r="AT39" s="105"/>
      <c r="AU39" s="104"/>
      <c r="AV39" s="105"/>
      <c r="AW39" s="104"/>
      <c r="AX39" s="105"/>
      <c r="AY39" s="104"/>
      <c r="AZ39" s="105"/>
      <c r="BA39" s="104"/>
      <c r="BB39" s="105"/>
      <c r="BC39" s="104"/>
      <c r="BD39" s="105"/>
      <c r="BE39" s="104"/>
      <c r="BF39" s="105"/>
      <c r="BG39" s="104"/>
    </row>
    <row r="40" spans="1:59" x14ac:dyDescent="0.25">
      <c r="A40" s="95" t="s">
        <v>33</v>
      </c>
      <c r="B40" s="106">
        <v>0</v>
      </c>
      <c r="C40" s="109">
        <v>0</v>
      </c>
      <c r="D40" s="107"/>
      <c r="E40" s="109">
        <v>0</v>
      </c>
      <c r="F40" s="106"/>
      <c r="G40" s="109">
        <v>0</v>
      </c>
      <c r="H40" s="106"/>
      <c r="I40" s="109">
        <v>0</v>
      </c>
      <c r="J40" s="106"/>
      <c r="K40" s="109">
        <v>0</v>
      </c>
      <c r="L40" s="106"/>
      <c r="M40" s="109">
        <v>0</v>
      </c>
      <c r="N40" s="106"/>
      <c r="O40" s="109">
        <v>0</v>
      </c>
      <c r="P40" s="106"/>
      <c r="Q40" s="109">
        <v>0</v>
      </c>
      <c r="R40" s="106"/>
      <c r="S40" s="109">
        <v>0</v>
      </c>
      <c r="T40" s="106"/>
      <c r="U40" s="109">
        <v>0</v>
      </c>
      <c r="V40" s="106"/>
      <c r="W40" s="109">
        <v>0</v>
      </c>
      <c r="X40" s="106"/>
      <c r="Y40" s="109">
        <v>0</v>
      </c>
      <c r="Z40" s="106"/>
      <c r="AA40" s="109">
        <v>0</v>
      </c>
      <c r="AB40" s="106"/>
      <c r="AC40" s="109">
        <v>0</v>
      </c>
      <c r="AD40" s="106"/>
      <c r="AE40" s="109">
        <v>0</v>
      </c>
      <c r="AF40" s="106"/>
      <c r="AG40" s="109">
        <v>0</v>
      </c>
      <c r="AH40" s="106"/>
      <c r="AI40" s="109">
        <v>0</v>
      </c>
      <c r="AJ40" s="106"/>
      <c r="AK40" s="109">
        <f>AJ40/AJ$6</f>
        <v>0</v>
      </c>
      <c r="AL40" s="106"/>
      <c r="AM40" s="109">
        <f>AL40/AL$6</f>
        <v>0</v>
      </c>
      <c r="AN40" s="106"/>
      <c r="AO40" s="109">
        <f>AN40/AN$6</f>
        <v>0</v>
      </c>
      <c r="AP40" s="106"/>
      <c r="AQ40" s="109" t="e">
        <f t="shared" ref="AQ40:AS40" si="124">AP40/AP$6</f>
        <v>#DIV/0!</v>
      </c>
      <c r="AR40" s="106"/>
      <c r="AS40" s="109" t="e">
        <f t="shared" si="124"/>
        <v>#DIV/0!</v>
      </c>
      <c r="AT40" s="106"/>
      <c r="AU40" s="109" t="e">
        <f t="shared" ref="AU40" si="125">AT40/AT$6</f>
        <v>#DIV/0!</v>
      </c>
      <c r="AV40" s="106"/>
      <c r="AW40" s="109" t="e">
        <f t="shared" ref="AW40" si="126">AV40/AV$6</f>
        <v>#DIV/0!</v>
      </c>
      <c r="AX40" s="106"/>
      <c r="AY40" s="109" t="e">
        <f t="shared" ref="AY40" si="127">AX40/AX$6</f>
        <v>#DIV/0!</v>
      </c>
      <c r="AZ40" s="106"/>
      <c r="BA40" s="109" t="e">
        <f t="shared" ref="BA40" si="128">AZ40/AZ$6</f>
        <v>#DIV/0!</v>
      </c>
      <c r="BB40" s="106"/>
      <c r="BC40" s="109" t="e">
        <f t="shared" ref="BC40" si="129">BB40/BB$6</f>
        <v>#DIV/0!</v>
      </c>
      <c r="BD40" s="106"/>
      <c r="BE40" s="109" t="e">
        <f t="shared" ref="BE40" si="130">BD40/BD$6</f>
        <v>#DIV/0!</v>
      </c>
      <c r="BF40" s="106"/>
      <c r="BG40" s="109" t="e">
        <f t="shared" ref="BG40" si="131">BF40/BF$6</f>
        <v>#DIV/0!</v>
      </c>
    </row>
    <row r="41" spans="1:59" x14ac:dyDescent="0.25">
      <c r="A41" s="113"/>
      <c r="B41" s="111"/>
      <c r="C41" s="109"/>
      <c r="D41" s="112"/>
      <c r="E41" s="109"/>
      <c r="F41" s="111"/>
      <c r="G41" s="109"/>
      <c r="H41" s="111"/>
      <c r="I41" s="109"/>
      <c r="J41" s="111"/>
      <c r="K41" s="109"/>
      <c r="L41" s="111"/>
      <c r="M41" s="109"/>
      <c r="N41" s="111"/>
      <c r="O41" s="109"/>
      <c r="P41" s="111"/>
      <c r="Q41" s="109"/>
      <c r="R41" s="111"/>
      <c r="S41" s="109"/>
      <c r="T41" s="111"/>
      <c r="U41" s="109"/>
      <c r="V41" s="111"/>
      <c r="W41" s="109"/>
      <c r="X41" s="111"/>
      <c r="Y41" s="109"/>
      <c r="Z41" s="111"/>
      <c r="AA41" s="109"/>
      <c r="AB41" s="111"/>
      <c r="AC41" s="109"/>
      <c r="AD41" s="111"/>
      <c r="AE41" s="109"/>
      <c r="AF41" s="111"/>
      <c r="AG41" s="109"/>
      <c r="AH41" s="111"/>
      <c r="AI41" s="109"/>
      <c r="AJ41" s="111"/>
      <c r="AK41" s="109"/>
      <c r="AL41" s="111"/>
      <c r="AM41" s="109"/>
      <c r="AN41" s="111"/>
      <c r="AO41" s="109"/>
      <c r="AP41" s="111"/>
      <c r="AQ41" s="109"/>
      <c r="AR41" s="111"/>
      <c r="AS41" s="109"/>
      <c r="AT41" s="111"/>
      <c r="AU41" s="109"/>
      <c r="AV41" s="111"/>
      <c r="AW41" s="109"/>
      <c r="AX41" s="111"/>
      <c r="AY41" s="109"/>
      <c r="AZ41" s="111"/>
      <c r="BA41" s="109"/>
      <c r="BB41" s="111"/>
      <c r="BC41" s="109"/>
      <c r="BD41" s="111"/>
      <c r="BE41" s="109"/>
      <c r="BF41" s="111"/>
      <c r="BG41" s="109"/>
    </row>
    <row r="42" spans="1:59" x14ac:dyDescent="0.25">
      <c r="A42" s="69" t="s">
        <v>80</v>
      </c>
      <c r="B42" s="105"/>
      <c r="C42" s="104"/>
      <c r="D42" s="108"/>
      <c r="E42" s="104"/>
      <c r="F42" s="105"/>
      <c r="G42" s="104"/>
      <c r="H42" s="105"/>
      <c r="I42" s="104"/>
      <c r="J42" s="105"/>
      <c r="K42" s="104"/>
      <c r="L42" s="105"/>
      <c r="M42" s="104"/>
      <c r="N42" s="105"/>
      <c r="O42" s="104"/>
      <c r="P42" s="105"/>
      <c r="Q42" s="104"/>
      <c r="R42" s="105"/>
      <c r="S42" s="104"/>
      <c r="T42" s="105"/>
      <c r="U42" s="104"/>
      <c r="V42" s="105"/>
      <c r="W42" s="104"/>
      <c r="X42" s="105"/>
      <c r="Y42" s="104"/>
      <c r="Z42" s="105"/>
      <c r="AA42" s="104"/>
      <c r="AB42" s="105"/>
      <c r="AC42" s="104"/>
      <c r="AD42" s="105"/>
      <c r="AE42" s="104"/>
      <c r="AF42" s="105"/>
      <c r="AG42" s="104"/>
      <c r="AH42" s="105"/>
      <c r="AI42" s="104"/>
      <c r="AJ42" s="105"/>
      <c r="AK42" s="104"/>
      <c r="AL42" s="105"/>
      <c r="AM42" s="104"/>
      <c r="AN42" s="105"/>
      <c r="AO42" s="104"/>
      <c r="AP42" s="105"/>
      <c r="AQ42" s="104"/>
      <c r="AR42" s="105"/>
      <c r="AS42" s="104"/>
      <c r="AT42" s="105"/>
      <c r="AU42" s="104"/>
      <c r="AV42" s="105"/>
      <c r="AW42" s="104"/>
      <c r="AX42" s="105"/>
      <c r="AY42" s="104"/>
      <c r="AZ42" s="105"/>
      <c r="BA42" s="104"/>
      <c r="BB42" s="105"/>
      <c r="BC42" s="104"/>
      <c r="BD42" s="105"/>
      <c r="BE42" s="104"/>
      <c r="BF42" s="105"/>
      <c r="BG42" s="104"/>
    </row>
    <row r="43" spans="1:59" x14ac:dyDescent="0.25">
      <c r="A43" s="83" t="s">
        <v>42</v>
      </c>
      <c r="B43" s="106">
        <v>158</v>
      </c>
      <c r="C43" s="109">
        <v>0.68995633187772931</v>
      </c>
      <c r="D43" s="107">
        <v>205</v>
      </c>
      <c r="E43" s="109">
        <v>0.69256756756756754</v>
      </c>
      <c r="F43" s="106">
        <v>291</v>
      </c>
      <c r="G43" s="109"/>
      <c r="H43" s="106">
        <v>361</v>
      </c>
      <c r="I43" s="109">
        <v>0.75840336134453779</v>
      </c>
      <c r="J43" s="106">
        <v>425</v>
      </c>
      <c r="K43" s="109">
        <v>0.77272727272727271</v>
      </c>
      <c r="L43" s="106">
        <v>443</v>
      </c>
      <c r="M43" s="109">
        <v>0.78130511463844798</v>
      </c>
      <c r="N43" s="106">
        <v>466</v>
      </c>
      <c r="O43" s="109">
        <v>0.76771004942339371</v>
      </c>
      <c r="P43" s="106">
        <v>517</v>
      </c>
      <c r="Q43" s="109">
        <v>0.77279521674140506</v>
      </c>
      <c r="R43" s="106">
        <v>569</v>
      </c>
      <c r="S43" s="109">
        <v>0.77945205479452051</v>
      </c>
      <c r="T43" s="106">
        <v>592</v>
      </c>
      <c r="U43" s="109">
        <v>0.76883116883116887</v>
      </c>
      <c r="V43" s="106">
        <v>622</v>
      </c>
      <c r="W43" s="109">
        <v>0.7726708074534161</v>
      </c>
      <c r="X43" s="106">
        <v>637</v>
      </c>
      <c r="Y43" s="109">
        <v>0.76378896882494007</v>
      </c>
      <c r="Z43" s="106">
        <v>661</v>
      </c>
      <c r="AA43" s="109">
        <v>0.76860465116279075</v>
      </c>
      <c r="AB43" s="106">
        <v>676</v>
      </c>
      <c r="AC43" s="109">
        <v>0.75869809203142535</v>
      </c>
      <c r="AD43" s="106">
        <v>694</v>
      </c>
      <c r="AE43" s="109">
        <v>0.76347634763476346</v>
      </c>
      <c r="AF43" s="106">
        <v>725</v>
      </c>
      <c r="AG43" s="109">
        <v>0.76963906581740982</v>
      </c>
      <c r="AH43" s="106">
        <v>748</v>
      </c>
      <c r="AI43" s="109">
        <v>0.77512953367875648</v>
      </c>
      <c r="AJ43" s="106">
        <v>772</v>
      </c>
      <c r="AK43" s="109">
        <f t="shared" ref="AK43:AK45" si="132">AJ43/AJ$6</f>
        <v>0.75686274509803919</v>
      </c>
      <c r="AL43" s="106">
        <v>783</v>
      </c>
      <c r="AM43" s="109">
        <f t="shared" ref="AM43:AM45" si="133">AL43/AL$6</f>
        <v>0.75</v>
      </c>
      <c r="AN43" s="106">
        <v>9</v>
      </c>
      <c r="AO43" s="109">
        <f t="shared" ref="AO43:AO45" si="134">AN43/AN$6</f>
        <v>1</v>
      </c>
      <c r="AP43" s="106"/>
      <c r="AQ43" s="109" t="e">
        <f t="shared" ref="AQ43:AS45" si="135">AP43/AP$6</f>
        <v>#DIV/0!</v>
      </c>
      <c r="AR43" s="106"/>
      <c r="AS43" s="109" t="e">
        <f t="shared" si="135"/>
        <v>#DIV/0!</v>
      </c>
      <c r="AT43" s="106"/>
      <c r="AU43" s="109" t="e">
        <f t="shared" ref="AU43" si="136">AT43/AT$6</f>
        <v>#DIV/0!</v>
      </c>
      <c r="AV43" s="106"/>
      <c r="AW43" s="109" t="e">
        <f t="shared" ref="AW43" si="137">AV43/AV$6</f>
        <v>#DIV/0!</v>
      </c>
      <c r="AX43" s="106"/>
      <c r="AY43" s="109" t="e">
        <f t="shared" ref="AY43" si="138">AX43/AX$6</f>
        <v>#DIV/0!</v>
      </c>
      <c r="AZ43" s="106"/>
      <c r="BA43" s="109" t="e">
        <f t="shared" ref="BA43" si="139">AZ43/AZ$6</f>
        <v>#DIV/0!</v>
      </c>
      <c r="BB43" s="106"/>
      <c r="BC43" s="109" t="e">
        <f t="shared" ref="BC43" si="140">BB43/BB$6</f>
        <v>#DIV/0!</v>
      </c>
      <c r="BD43" s="106"/>
      <c r="BE43" s="109" t="e">
        <f t="shared" ref="BE43" si="141">BD43/BD$6</f>
        <v>#DIV/0!</v>
      </c>
      <c r="BF43" s="106"/>
      <c r="BG43" s="109" t="e">
        <f t="shared" ref="BG43" si="142">BF43/BF$6</f>
        <v>#DIV/0!</v>
      </c>
    </row>
    <row r="44" spans="1:59" x14ac:dyDescent="0.25">
      <c r="A44" s="84" t="s">
        <v>72</v>
      </c>
      <c r="B44" s="106">
        <v>44</v>
      </c>
      <c r="C44" s="109">
        <v>0.19213973799126638</v>
      </c>
      <c r="D44" s="107" t="s">
        <v>81</v>
      </c>
      <c r="E44" s="109">
        <v>0.16216216216216217</v>
      </c>
      <c r="F44" s="106">
        <v>49</v>
      </c>
      <c r="G44" s="109"/>
      <c r="H44" s="106">
        <v>49</v>
      </c>
      <c r="I44" s="109">
        <v>0.10294117647058823</v>
      </c>
      <c r="J44" s="106">
        <v>49</v>
      </c>
      <c r="K44" s="109">
        <v>8.9090909090909096E-2</v>
      </c>
      <c r="L44" s="106">
        <v>48</v>
      </c>
      <c r="M44" s="109">
        <v>8.4656084656084651E-2</v>
      </c>
      <c r="N44" s="106">
        <v>49</v>
      </c>
      <c r="O44" s="109">
        <v>8.0724876441515644E-2</v>
      </c>
      <c r="P44" s="106">
        <v>49</v>
      </c>
      <c r="Q44" s="109">
        <v>7.3243647234678619E-2</v>
      </c>
      <c r="R44" s="106">
        <v>49</v>
      </c>
      <c r="S44" s="109">
        <v>6.7123287671232879E-2</v>
      </c>
      <c r="T44" s="106">
        <v>48</v>
      </c>
      <c r="U44" s="109">
        <v>6.2337662337662338E-2</v>
      </c>
      <c r="V44" s="106">
        <v>49</v>
      </c>
      <c r="W44" s="109">
        <v>6.0869565217391307E-2</v>
      </c>
      <c r="X44" s="106">
        <v>49</v>
      </c>
      <c r="Y44" s="109">
        <v>5.8752997601918468E-2</v>
      </c>
      <c r="Z44" s="106">
        <v>51</v>
      </c>
      <c r="AA44" s="109">
        <v>5.9302325581395351E-2</v>
      </c>
      <c r="AB44" s="106">
        <v>51</v>
      </c>
      <c r="AC44" s="109">
        <v>5.7239057239057242E-2</v>
      </c>
      <c r="AD44" s="106">
        <v>52</v>
      </c>
      <c r="AE44" s="109">
        <v>5.7205720572057209E-2</v>
      </c>
      <c r="AF44" s="106">
        <v>53</v>
      </c>
      <c r="AG44" s="109">
        <v>5.6263269639065819E-2</v>
      </c>
      <c r="AH44" s="106">
        <v>53</v>
      </c>
      <c r="AI44" s="109">
        <v>5.4922279792746116E-2</v>
      </c>
      <c r="AJ44" s="106">
        <v>53</v>
      </c>
      <c r="AK44" s="109">
        <f t="shared" si="132"/>
        <v>5.1960784313725493E-2</v>
      </c>
      <c r="AL44" s="106">
        <v>52</v>
      </c>
      <c r="AM44" s="109">
        <f t="shared" si="133"/>
        <v>4.9808429118773943E-2</v>
      </c>
      <c r="AN44" s="106">
        <v>0</v>
      </c>
      <c r="AO44" s="109">
        <f t="shared" si="134"/>
        <v>0</v>
      </c>
      <c r="AP44" s="106"/>
      <c r="AQ44" s="109" t="e">
        <f t="shared" si="135"/>
        <v>#DIV/0!</v>
      </c>
      <c r="AR44" s="106"/>
      <c r="AS44" s="109" t="e">
        <f t="shared" si="135"/>
        <v>#DIV/0!</v>
      </c>
      <c r="AT44" s="106"/>
      <c r="AU44" s="109" t="e">
        <f t="shared" ref="AU44" si="143">AT44/AT$6</f>
        <v>#DIV/0!</v>
      </c>
      <c r="AV44" s="106"/>
      <c r="AW44" s="109" t="e">
        <f t="shared" ref="AW44" si="144">AV44/AV$6</f>
        <v>#DIV/0!</v>
      </c>
      <c r="AX44" s="106"/>
      <c r="AY44" s="109" t="e">
        <f t="shared" ref="AY44" si="145">AX44/AX$6</f>
        <v>#DIV/0!</v>
      </c>
      <c r="AZ44" s="106"/>
      <c r="BA44" s="109" t="e">
        <f t="shared" ref="BA44" si="146">AZ44/AZ$6</f>
        <v>#DIV/0!</v>
      </c>
      <c r="BB44" s="106"/>
      <c r="BC44" s="109" t="e">
        <f t="shared" ref="BC44" si="147">BB44/BB$6</f>
        <v>#DIV/0!</v>
      </c>
      <c r="BD44" s="106"/>
      <c r="BE44" s="109" t="e">
        <f t="shared" ref="BE44" si="148">BD44/BD$6</f>
        <v>#DIV/0!</v>
      </c>
      <c r="BF44" s="106"/>
      <c r="BG44" s="109" t="e">
        <f t="shared" ref="BG44" si="149">BF44/BF$6</f>
        <v>#DIV/0!</v>
      </c>
    </row>
    <row r="45" spans="1:59" x14ac:dyDescent="0.25">
      <c r="A45" s="85" t="s">
        <v>73</v>
      </c>
      <c r="B45" s="106">
        <v>100</v>
      </c>
      <c r="C45" s="109">
        <v>0.4366812227074236</v>
      </c>
      <c r="D45" s="107">
        <v>118</v>
      </c>
      <c r="E45" s="109">
        <v>0.39864864864864863</v>
      </c>
      <c r="F45" s="106">
        <v>128</v>
      </c>
      <c r="G45" s="109"/>
      <c r="H45" s="106">
        <v>140</v>
      </c>
      <c r="I45" s="109">
        <v>0.29411764705882354</v>
      </c>
      <c r="J45" s="106">
        <v>150</v>
      </c>
      <c r="K45" s="109">
        <v>0.27272727272727271</v>
      </c>
      <c r="L45" s="106">
        <v>150</v>
      </c>
      <c r="M45" s="109">
        <v>0.26455026455026454</v>
      </c>
      <c r="N45" s="106">
        <v>166</v>
      </c>
      <c r="O45" s="109">
        <v>0.27347611202635913</v>
      </c>
      <c r="P45" s="106">
        <v>177</v>
      </c>
      <c r="Q45" s="109">
        <v>0.26457399103139012</v>
      </c>
      <c r="R45" s="106">
        <v>185</v>
      </c>
      <c r="S45" s="109">
        <v>0.25342465753424659</v>
      </c>
      <c r="T45" s="106">
        <v>203</v>
      </c>
      <c r="U45" s="109">
        <v>0.26363636363636361</v>
      </c>
      <c r="V45" s="106">
        <v>207</v>
      </c>
      <c r="W45" s="109">
        <v>0.25714285714285712</v>
      </c>
      <c r="X45" s="106">
        <v>220</v>
      </c>
      <c r="Y45" s="109">
        <v>0.26378896882494007</v>
      </c>
      <c r="Z45" s="106">
        <v>221</v>
      </c>
      <c r="AA45" s="109">
        <v>0.25697674418604649</v>
      </c>
      <c r="AB45" s="106">
        <v>237</v>
      </c>
      <c r="AC45" s="109">
        <v>0.265993265993266</v>
      </c>
      <c r="AD45" s="106">
        <v>237</v>
      </c>
      <c r="AE45" s="109">
        <v>0.26072607260726072</v>
      </c>
      <c r="AF45" s="106">
        <v>240</v>
      </c>
      <c r="AG45" s="109">
        <v>0.25477707006369427</v>
      </c>
      <c r="AH45" s="106">
        <v>240</v>
      </c>
      <c r="AI45" s="109">
        <v>0.24870466321243523</v>
      </c>
      <c r="AJ45" s="106">
        <v>269</v>
      </c>
      <c r="AK45" s="109">
        <f t="shared" si="132"/>
        <v>0.26372549019607844</v>
      </c>
      <c r="AL45" s="106">
        <v>282</v>
      </c>
      <c r="AM45" s="109">
        <f t="shared" si="133"/>
        <v>0.27011494252873564</v>
      </c>
      <c r="AN45" s="106">
        <v>0</v>
      </c>
      <c r="AO45" s="109">
        <f t="shared" si="134"/>
        <v>0</v>
      </c>
      <c r="AP45" s="106"/>
      <c r="AQ45" s="109" t="e">
        <f t="shared" si="135"/>
        <v>#DIV/0!</v>
      </c>
      <c r="AR45" s="106"/>
      <c r="AS45" s="109" t="e">
        <f t="shared" si="135"/>
        <v>#DIV/0!</v>
      </c>
      <c r="AT45" s="106"/>
      <c r="AU45" s="109" t="e">
        <f t="shared" ref="AU45" si="150">AT45/AT$6</f>
        <v>#DIV/0!</v>
      </c>
      <c r="AV45" s="106"/>
      <c r="AW45" s="109" t="e">
        <f t="shared" ref="AW45" si="151">AV45/AV$6</f>
        <v>#DIV/0!</v>
      </c>
      <c r="AX45" s="106"/>
      <c r="AY45" s="109" t="e">
        <f t="shared" ref="AY45" si="152">AX45/AX$6</f>
        <v>#DIV/0!</v>
      </c>
      <c r="AZ45" s="106"/>
      <c r="BA45" s="109" t="e">
        <f t="shared" ref="BA45" si="153">AZ45/AZ$6</f>
        <v>#DIV/0!</v>
      </c>
      <c r="BB45" s="106"/>
      <c r="BC45" s="109" t="e">
        <f t="shared" ref="BC45" si="154">BB45/BB$6</f>
        <v>#DIV/0!</v>
      </c>
      <c r="BD45" s="106"/>
      <c r="BE45" s="109" t="e">
        <f t="shared" ref="BE45" si="155">BD45/BD$6</f>
        <v>#DIV/0!</v>
      </c>
      <c r="BF45" s="106"/>
      <c r="BG45" s="109" t="e">
        <f t="shared" ref="BG45" si="156">BF45/BF$6</f>
        <v>#DIV/0!</v>
      </c>
    </row>
    <row r="46" spans="1:59" x14ac:dyDescent="0.25">
      <c r="A46" s="71"/>
      <c r="B46" s="111"/>
      <c r="C46" s="109"/>
      <c r="D46" s="112"/>
      <c r="E46" s="109"/>
      <c r="F46" s="111"/>
      <c r="G46" s="109"/>
      <c r="H46" s="111"/>
      <c r="I46" s="109"/>
      <c r="J46" s="111"/>
      <c r="K46" s="109"/>
      <c r="L46" s="111"/>
      <c r="M46" s="109"/>
      <c r="N46" s="111"/>
      <c r="O46" s="109"/>
      <c r="P46" s="111"/>
      <c r="Q46" s="109"/>
      <c r="R46" s="111"/>
      <c r="S46" s="109"/>
      <c r="T46" s="111"/>
      <c r="U46" s="109"/>
      <c r="V46" s="111"/>
      <c r="W46" s="109"/>
      <c r="X46" s="111"/>
      <c r="Y46" s="109"/>
      <c r="Z46" s="111"/>
      <c r="AA46" s="109"/>
      <c r="AB46" s="111"/>
      <c r="AC46" s="109"/>
      <c r="AD46" s="111"/>
      <c r="AE46" s="109"/>
      <c r="AF46" s="111"/>
      <c r="AG46" s="109"/>
      <c r="AH46" s="111"/>
      <c r="AI46" s="109"/>
      <c r="AJ46" s="111"/>
      <c r="AK46" s="109"/>
      <c r="AL46" s="111"/>
      <c r="AM46" s="109"/>
      <c r="AN46" s="111"/>
      <c r="AO46" s="109"/>
      <c r="AP46" s="111"/>
      <c r="AQ46" s="109"/>
      <c r="AR46" s="111"/>
      <c r="AS46" s="109"/>
      <c r="AT46" s="111"/>
      <c r="AU46" s="109"/>
      <c r="AV46" s="111"/>
      <c r="AW46" s="109"/>
      <c r="AX46" s="111"/>
      <c r="AY46" s="109"/>
      <c r="AZ46" s="111"/>
      <c r="BA46" s="109"/>
      <c r="BB46" s="111"/>
      <c r="BC46" s="109"/>
      <c r="BD46" s="111"/>
      <c r="BE46" s="109"/>
      <c r="BF46" s="111"/>
      <c r="BG46" s="109"/>
    </row>
    <row r="47" spans="1:59" x14ac:dyDescent="0.25">
      <c r="A47" s="69" t="s">
        <v>17</v>
      </c>
      <c r="B47" s="105"/>
      <c r="C47" s="104"/>
      <c r="D47" s="108"/>
      <c r="E47" s="104"/>
      <c r="F47" s="105"/>
      <c r="G47" s="104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</row>
    <row r="48" spans="1:59" x14ac:dyDescent="0.25">
      <c r="A48" s="86" t="s">
        <v>66</v>
      </c>
      <c r="B48" s="106">
        <v>120</v>
      </c>
      <c r="C48" s="109">
        <v>0.5240174672489083</v>
      </c>
      <c r="D48" s="107">
        <v>158</v>
      </c>
      <c r="E48" s="109">
        <v>0.53378378378378377</v>
      </c>
      <c r="F48" s="106">
        <v>194</v>
      </c>
      <c r="G48" s="109">
        <v>0.49238578680203043</v>
      </c>
      <c r="H48" s="106">
        <v>194</v>
      </c>
      <c r="I48" s="109">
        <v>0.40756302521008403</v>
      </c>
      <c r="J48" s="106">
        <v>251</v>
      </c>
      <c r="K48" s="109">
        <v>0.48109243697478993</v>
      </c>
      <c r="L48" s="106">
        <v>259</v>
      </c>
      <c r="M48" s="109">
        <v>0.48109243697478993</v>
      </c>
      <c r="N48" s="106">
        <v>274</v>
      </c>
      <c r="O48" s="109">
        <v>0.48109243697478993</v>
      </c>
      <c r="P48" s="106">
        <v>300</v>
      </c>
      <c r="Q48" s="109">
        <v>0.48109243697478993</v>
      </c>
      <c r="R48" s="106">
        <v>329</v>
      </c>
      <c r="S48" s="109">
        <v>0.48109243697478993</v>
      </c>
      <c r="T48" s="106">
        <v>351</v>
      </c>
      <c r="U48" s="109">
        <v>0.48109243697478993</v>
      </c>
      <c r="V48" s="106">
        <v>367</v>
      </c>
      <c r="W48" s="109">
        <v>0.48109243697478993</v>
      </c>
      <c r="X48" s="106">
        <v>385</v>
      </c>
      <c r="Y48" s="109">
        <v>0.48109243697478993</v>
      </c>
      <c r="Z48" s="106">
        <v>401</v>
      </c>
      <c r="AA48" s="109">
        <v>0.46627906976744188</v>
      </c>
      <c r="AB48" s="106">
        <v>417</v>
      </c>
      <c r="AC48" s="109">
        <v>0.46801346801346799</v>
      </c>
      <c r="AD48" s="106">
        <v>427</v>
      </c>
      <c r="AE48" s="109">
        <v>0.46974697469746973</v>
      </c>
      <c r="AF48" s="106">
        <v>438</v>
      </c>
      <c r="AG48" s="109">
        <v>0.46496815286624205</v>
      </c>
      <c r="AH48" s="106">
        <v>450</v>
      </c>
      <c r="AI48" s="109">
        <v>0.46632124352331605</v>
      </c>
      <c r="AJ48" s="106">
        <v>486</v>
      </c>
      <c r="AK48" s="109">
        <f t="shared" ref="AK48:AK56" si="157">AJ48/AJ$6</f>
        <v>0.47647058823529409</v>
      </c>
      <c r="AL48" s="106">
        <v>501</v>
      </c>
      <c r="AM48" s="109">
        <f t="shared" ref="AM48:AM56" si="158">AL48/AL$6</f>
        <v>0.47988505747126436</v>
      </c>
      <c r="AN48" s="106">
        <v>0</v>
      </c>
      <c r="AO48" s="109">
        <f t="shared" ref="AO48:AO56" si="159">AN48/AN$6</f>
        <v>0</v>
      </c>
      <c r="AP48" s="106"/>
      <c r="AQ48" s="109" t="e">
        <f>AP48/AP$6</f>
        <v>#DIV/0!</v>
      </c>
      <c r="AR48" s="106"/>
      <c r="AS48" s="109" t="e">
        <f>AR48/AR$6</f>
        <v>#DIV/0!</v>
      </c>
      <c r="AT48" s="106"/>
      <c r="AU48" s="109" t="e">
        <f>AT48/AT$6</f>
        <v>#DIV/0!</v>
      </c>
      <c r="AV48" s="106"/>
      <c r="AW48" s="109" t="e">
        <f>AV48/AV$6</f>
        <v>#DIV/0!</v>
      </c>
      <c r="AX48" s="106"/>
      <c r="AY48" s="109" t="e">
        <f>AX48/AX$6</f>
        <v>#DIV/0!</v>
      </c>
      <c r="AZ48" s="106"/>
      <c r="BA48" s="109" t="e">
        <f>AZ48/AZ$6</f>
        <v>#DIV/0!</v>
      </c>
      <c r="BB48" s="106"/>
      <c r="BC48" s="109" t="e">
        <f>BB48/BB$6</f>
        <v>#DIV/0!</v>
      </c>
      <c r="BD48" s="106"/>
      <c r="BE48" s="109" t="e">
        <f>BD48/BD$6</f>
        <v>#DIV/0!</v>
      </c>
      <c r="BF48" s="106"/>
      <c r="BG48" s="109" t="e">
        <f>BF48/BF$6</f>
        <v>#DIV/0!</v>
      </c>
    </row>
    <row r="49" spans="1:59" x14ac:dyDescent="0.25">
      <c r="A49" s="87" t="s">
        <v>49</v>
      </c>
      <c r="B49" s="106">
        <v>73</v>
      </c>
      <c r="C49" s="109">
        <v>0.31877729257641924</v>
      </c>
      <c r="D49" s="107">
        <v>90</v>
      </c>
      <c r="E49" s="109">
        <v>0.30405405405405406</v>
      </c>
      <c r="F49" s="106">
        <v>121</v>
      </c>
      <c r="G49" s="109">
        <v>0.30710659898477155</v>
      </c>
      <c r="H49" s="106">
        <v>121</v>
      </c>
      <c r="I49" s="109">
        <v>0.25420168067226889</v>
      </c>
      <c r="J49" s="106">
        <v>181</v>
      </c>
      <c r="K49" s="109">
        <v>0.31512605042016806</v>
      </c>
      <c r="L49" s="106">
        <v>190</v>
      </c>
      <c r="M49" s="109">
        <v>0.31512605042016806</v>
      </c>
      <c r="N49" s="106">
        <v>201</v>
      </c>
      <c r="O49" s="109">
        <v>0.31512605042016806</v>
      </c>
      <c r="P49" s="106">
        <v>220</v>
      </c>
      <c r="Q49" s="109">
        <v>0.31512605042016806</v>
      </c>
      <c r="R49" s="106">
        <v>246</v>
      </c>
      <c r="S49" s="109">
        <v>0.31512605042016806</v>
      </c>
      <c r="T49" s="106">
        <v>258</v>
      </c>
      <c r="U49" s="109">
        <v>0.31512605042016806</v>
      </c>
      <c r="V49" s="106">
        <v>275</v>
      </c>
      <c r="W49" s="109">
        <v>0.31512605042016806</v>
      </c>
      <c r="X49" s="106">
        <v>277</v>
      </c>
      <c r="Y49" s="109">
        <v>0.31512605042016806</v>
      </c>
      <c r="Z49" s="106">
        <v>287</v>
      </c>
      <c r="AA49" s="109">
        <v>0.33372093023255817</v>
      </c>
      <c r="AB49" s="106">
        <v>296</v>
      </c>
      <c r="AC49" s="109">
        <v>0.33221099887766553</v>
      </c>
      <c r="AD49" s="106">
        <v>303</v>
      </c>
      <c r="AE49" s="109">
        <v>0.33333333333333331</v>
      </c>
      <c r="AF49" s="106">
        <v>321</v>
      </c>
      <c r="AG49" s="109">
        <v>0.34076433121019106</v>
      </c>
      <c r="AH49" s="106">
        <v>325</v>
      </c>
      <c r="AI49" s="109">
        <v>0.33678756476683935</v>
      </c>
      <c r="AJ49" s="106">
        <v>336</v>
      </c>
      <c r="AK49" s="109">
        <f t="shared" si="157"/>
        <v>0.32941176470588235</v>
      </c>
      <c r="AL49" s="106">
        <v>341</v>
      </c>
      <c r="AM49" s="109">
        <f t="shared" si="158"/>
        <v>0.32662835249042144</v>
      </c>
      <c r="AN49" s="106">
        <v>0</v>
      </c>
      <c r="AO49" s="109">
        <f t="shared" si="159"/>
        <v>0</v>
      </c>
      <c r="AP49" s="106"/>
      <c r="AQ49" s="109" t="e">
        <f>AP49/AP$6</f>
        <v>#DIV/0!</v>
      </c>
      <c r="AR49" s="106"/>
      <c r="AS49" s="109" t="e">
        <f>AR49/AR$6</f>
        <v>#DIV/0!</v>
      </c>
      <c r="AT49" s="106"/>
      <c r="AU49" s="109" t="e">
        <f t="shared" ref="AU49" si="160">AT49/AT$6</f>
        <v>#DIV/0!</v>
      </c>
      <c r="AV49" s="106"/>
      <c r="AW49" s="109" t="e">
        <f t="shared" ref="AW49" si="161">AV49/AV$6</f>
        <v>#DIV/0!</v>
      </c>
      <c r="AX49" s="106"/>
      <c r="AY49" s="109" t="e">
        <f t="shared" ref="AY49" si="162">AX49/AX$6</f>
        <v>#DIV/0!</v>
      </c>
      <c r="AZ49" s="106"/>
      <c r="BA49" s="109" t="e">
        <f t="shared" ref="BA49" si="163">AZ49/AZ$6</f>
        <v>#DIV/0!</v>
      </c>
      <c r="BB49" s="106"/>
      <c r="BC49" s="109" t="e">
        <f t="shared" ref="BC49" si="164">BB49/BB$6</f>
        <v>#DIV/0!</v>
      </c>
      <c r="BD49" s="106"/>
      <c r="BE49" s="109" t="e">
        <f t="shared" ref="BE49" si="165">BD49/BD$6</f>
        <v>#DIV/0!</v>
      </c>
      <c r="BF49" s="106"/>
      <c r="BG49" s="109" t="e">
        <f t="shared" ref="BG49" si="166">BF49/BF$6</f>
        <v>#DIV/0!</v>
      </c>
    </row>
    <row r="50" spans="1:59" x14ac:dyDescent="0.25">
      <c r="A50" s="88" t="s">
        <v>67</v>
      </c>
      <c r="B50" s="106">
        <v>49</v>
      </c>
      <c r="C50" s="109">
        <v>0.21397379912663755</v>
      </c>
      <c r="D50" s="107">
        <v>65</v>
      </c>
      <c r="E50" s="109">
        <v>0.2195945945945946</v>
      </c>
      <c r="F50" s="106">
        <v>106</v>
      </c>
      <c r="G50" s="109">
        <v>0.26903553299492383</v>
      </c>
      <c r="H50" s="106">
        <v>106</v>
      </c>
      <c r="I50" s="109">
        <v>0.22268907563025211</v>
      </c>
      <c r="J50" s="106">
        <v>150</v>
      </c>
      <c r="K50" s="109">
        <v>0.26470588235294118</v>
      </c>
      <c r="L50" s="106">
        <v>152</v>
      </c>
      <c r="M50" s="109">
        <v>0.26470588235294118</v>
      </c>
      <c r="N50" s="106">
        <v>165</v>
      </c>
      <c r="O50" s="109">
        <v>0.26470588235294118</v>
      </c>
      <c r="P50" s="106">
        <v>182</v>
      </c>
      <c r="Q50" s="109">
        <v>0.26470588235294118</v>
      </c>
      <c r="R50" s="106">
        <v>188</v>
      </c>
      <c r="S50" s="109">
        <v>0.26470588235294118</v>
      </c>
      <c r="T50" s="106">
        <v>194</v>
      </c>
      <c r="U50" s="109">
        <v>0.26470588235294118</v>
      </c>
      <c r="V50" s="106">
        <v>195</v>
      </c>
      <c r="W50" s="109">
        <v>0.26470588235294118</v>
      </c>
      <c r="X50" s="106">
        <v>202</v>
      </c>
      <c r="Y50" s="109">
        <v>0.26470588235294118</v>
      </c>
      <c r="Z50" s="106">
        <v>203</v>
      </c>
      <c r="AA50" s="109">
        <v>0.23604651162790696</v>
      </c>
      <c r="AB50" s="106">
        <v>207</v>
      </c>
      <c r="AC50" s="109">
        <v>0.23232323232323232</v>
      </c>
      <c r="AD50" s="106">
        <v>209</v>
      </c>
      <c r="AE50" s="109">
        <v>0.22992299229922991</v>
      </c>
      <c r="AF50" s="106">
        <v>212</v>
      </c>
      <c r="AG50" s="109">
        <v>0.22505307855626328</v>
      </c>
      <c r="AH50" s="106">
        <v>219</v>
      </c>
      <c r="AI50" s="109">
        <v>0.22694300518134716</v>
      </c>
      <c r="AJ50" s="106">
        <v>228</v>
      </c>
      <c r="AK50" s="109">
        <f t="shared" si="157"/>
        <v>0.22352941176470589</v>
      </c>
      <c r="AL50" s="106">
        <v>232</v>
      </c>
      <c r="AM50" s="109">
        <f t="shared" si="158"/>
        <v>0.22222222222222221</v>
      </c>
      <c r="AN50" s="106">
        <v>0</v>
      </c>
      <c r="AO50" s="109">
        <f t="shared" si="159"/>
        <v>0</v>
      </c>
      <c r="AP50" s="106"/>
      <c r="AQ50" s="109" t="e">
        <f>AP50/AP$6</f>
        <v>#DIV/0!</v>
      </c>
      <c r="AR50" s="106"/>
      <c r="AS50" s="109" t="e">
        <f>AR50/AR$6</f>
        <v>#DIV/0!</v>
      </c>
      <c r="AT50" s="106"/>
      <c r="AU50" s="109" t="e">
        <f t="shared" ref="AU50" si="167">AT50/AT$6</f>
        <v>#DIV/0!</v>
      </c>
      <c r="AV50" s="106"/>
      <c r="AW50" s="109" t="e">
        <f t="shared" ref="AW50" si="168">AV50/AV$6</f>
        <v>#DIV/0!</v>
      </c>
      <c r="AX50" s="106"/>
      <c r="AY50" s="109" t="e">
        <f t="shared" ref="AY50" si="169">AX50/AX$6</f>
        <v>#DIV/0!</v>
      </c>
      <c r="AZ50" s="106"/>
      <c r="BA50" s="109" t="e">
        <f t="shared" ref="BA50" si="170">AZ50/AZ$6</f>
        <v>#DIV/0!</v>
      </c>
      <c r="BB50" s="106"/>
      <c r="BC50" s="109" t="e">
        <f t="shared" ref="BC50" si="171">BB50/BB$6</f>
        <v>#DIV/0!</v>
      </c>
      <c r="BD50" s="106"/>
      <c r="BE50" s="109" t="e">
        <f t="shared" ref="BE50" si="172">BD50/BD$6</f>
        <v>#DIV/0!</v>
      </c>
      <c r="BF50" s="106"/>
      <c r="BG50" s="109" t="e">
        <f t="shared" ref="BG50" si="173">BF50/BF$6</f>
        <v>#DIV/0!</v>
      </c>
    </row>
    <row r="51" spans="1:59" x14ac:dyDescent="0.25">
      <c r="A51" s="89" t="s">
        <v>74</v>
      </c>
      <c r="B51" s="106">
        <v>6</v>
      </c>
      <c r="C51" s="109">
        <v>2.6200873362445413E-2</v>
      </c>
      <c r="D51" s="107">
        <v>7</v>
      </c>
      <c r="E51" s="109">
        <v>2.364864864864865E-2</v>
      </c>
      <c r="F51" s="106">
        <v>7</v>
      </c>
      <c r="G51" s="109">
        <v>1.7766497461928935E-2</v>
      </c>
      <c r="H51" s="106">
        <v>7</v>
      </c>
      <c r="I51" s="109">
        <v>1.4705882352941176E-2</v>
      </c>
      <c r="J51" s="106">
        <v>7</v>
      </c>
      <c r="K51" s="109">
        <v>1.4705882352941176E-2</v>
      </c>
      <c r="L51" s="106">
        <v>7</v>
      </c>
      <c r="M51" s="109">
        <v>1.4705882352941176E-2</v>
      </c>
      <c r="N51" s="106">
        <v>7</v>
      </c>
      <c r="O51" s="109">
        <v>1.4705882352941176E-2</v>
      </c>
      <c r="P51" s="106">
        <v>7</v>
      </c>
      <c r="Q51" s="109">
        <v>1.4705882352941176E-2</v>
      </c>
      <c r="R51" s="106">
        <v>8</v>
      </c>
      <c r="S51" s="109">
        <v>1.4705882352941176E-2</v>
      </c>
      <c r="T51" s="106">
        <v>7</v>
      </c>
      <c r="U51" s="109">
        <v>1.4705882352941176E-2</v>
      </c>
      <c r="V51" s="106">
        <v>8</v>
      </c>
      <c r="W51" s="109">
        <v>1.4705882352941176E-2</v>
      </c>
      <c r="X51" s="106">
        <v>8</v>
      </c>
      <c r="Y51" s="109">
        <v>1.4705882352941176E-2</v>
      </c>
      <c r="Z51" s="106">
        <v>8</v>
      </c>
      <c r="AA51" s="109">
        <v>9.3023255813953487E-3</v>
      </c>
      <c r="AB51" s="106">
        <v>8</v>
      </c>
      <c r="AC51" s="109">
        <v>8.9786756453423128E-3</v>
      </c>
      <c r="AD51" s="106">
        <v>8</v>
      </c>
      <c r="AE51" s="109">
        <v>8.8008800880088004E-3</v>
      </c>
      <c r="AF51" s="106">
        <v>8</v>
      </c>
      <c r="AG51" s="109">
        <v>8.4925690021231421E-3</v>
      </c>
      <c r="AH51" s="106">
        <v>8</v>
      </c>
      <c r="AI51" s="109">
        <v>8.2901554404145074E-3</v>
      </c>
      <c r="AJ51" s="106">
        <v>8</v>
      </c>
      <c r="AK51" s="109">
        <f t="shared" si="157"/>
        <v>7.8431372549019607E-3</v>
      </c>
      <c r="AL51" s="106">
        <v>7</v>
      </c>
      <c r="AM51" s="109">
        <f t="shared" si="158"/>
        <v>6.7049808429118776E-3</v>
      </c>
      <c r="AN51" s="106">
        <v>0</v>
      </c>
      <c r="AO51" s="109">
        <f t="shared" si="159"/>
        <v>0</v>
      </c>
      <c r="AP51" s="106"/>
      <c r="AQ51" s="109" t="e">
        <f>AP51/AP$6</f>
        <v>#DIV/0!</v>
      </c>
      <c r="AR51" s="106"/>
      <c r="AS51" s="109" t="e">
        <f>AR51/AR$6</f>
        <v>#DIV/0!</v>
      </c>
      <c r="AT51" s="106"/>
      <c r="AU51" s="109" t="e">
        <f t="shared" ref="AU51" si="174">AT51/AT$6</f>
        <v>#DIV/0!</v>
      </c>
      <c r="AV51" s="106"/>
      <c r="AW51" s="109" t="e">
        <f t="shared" ref="AW51" si="175">AV51/AV$6</f>
        <v>#DIV/0!</v>
      </c>
      <c r="AX51" s="106"/>
      <c r="AY51" s="109" t="e">
        <f t="shared" ref="AY51" si="176">AX51/AX$6</f>
        <v>#DIV/0!</v>
      </c>
      <c r="AZ51" s="106"/>
      <c r="BA51" s="109" t="e">
        <f t="shared" ref="BA51" si="177">AZ51/AZ$6</f>
        <v>#DIV/0!</v>
      </c>
      <c r="BB51" s="106"/>
      <c r="BC51" s="109" t="e">
        <f t="shared" ref="BC51" si="178">BB51/BB$6</f>
        <v>#DIV/0!</v>
      </c>
      <c r="BD51" s="106"/>
      <c r="BE51" s="109" t="e">
        <f t="shared" ref="BE51" si="179">BD51/BD$6</f>
        <v>#DIV/0!</v>
      </c>
      <c r="BF51" s="106"/>
      <c r="BG51" s="109" t="e">
        <f t="shared" ref="BG51" si="180">BF51/BF$6</f>
        <v>#DIV/0!</v>
      </c>
    </row>
    <row r="52" spans="1:59" x14ac:dyDescent="0.25">
      <c r="A52" s="85" t="s">
        <v>75</v>
      </c>
      <c r="B52" s="106">
        <v>2</v>
      </c>
      <c r="C52" s="109">
        <v>8.7336244541484712E-3</v>
      </c>
      <c r="D52" s="107">
        <v>2</v>
      </c>
      <c r="E52" s="109">
        <v>6.7567567567567571E-3</v>
      </c>
      <c r="F52" s="106">
        <v>2</v>
      </c>
      <c r="G52" s="109">
        <v>5.076142131979695E-3</v>
      </c>
      <c r="H52" s="106">
        <v>2</v>
      </c>
      <c r="I52" s="109">
        <v>4.2016806722689074E-3</v>
      </c>
      <c r="J52" s="106">
        <v>2</v>
      </c>
      <c r="K52" s="109">
        <v>4.2016806722689074E-3</v>
      </c>
      <c r="L52" s="106">
        <v>2</v>
      </c>
      <c r="M52" s="109">
        <v>4.2016806722689074E-3</v>
      </c>
      <c r="N52" s="106">
        <v>2</v>
      </c>
      <c r="O52" s="109">
        <v>4.2016806722689074E-3</v>
      </c>
      <c r="P52" s="106">
        <v>2</v>
      </c>
      <c r="Q52" s="109">
        <v>4.2016806722689074E-3</v>
      </c>
      <c r="R52" s="106">
        <v>2</v>
      </c>
      <c r="S52" s="109">
        <v>4.2016806722689074E-3</v>
      </c>
      <c r="T52" s="106">
        <v>2</v>
      </c>
      <c r="U52" s="109">
        <v>4.2016806722689074E-3</v>
      </c>
      <c r="V52" s="106">
        <v>2</v>
      </c>
      <c r="W52" s="109">
        <v>4.2016806722689074E-3</v>
      </c>
      <c r="X52" s="106">
        <v>2</v>
      </c>
      <c r="Y52" s="109">
        <v>4.2016806722689074E-3</v>
      </c>
      <c r="Z52" s="106">
        <v>2</v>
      </c>
      <c r="AA52" s="109">
        <v>2.3255813953488372E-3</v>
      </c>
      <c r="AB52" s="106">
        <v>2</v>
      </c>
      <c r="AC52" s="109">
        <v>2.2446689113355782E-3</v>
      </c>
      <c r="AD52" s="106">
        <v>2</v>
      </c>
      <c r="AE52" s="109">
        <v>2.2002200220022001E-3</v>
      </c>
      <c r="AF52" s="106">
        <v>2</v>
      </c>
      <c r="AG52" s="109">
        <v>2.1231422505307855E-3</v>
      </c>
      <c r="AH52" s="106">
        <v>2</v>
      </c>
      <c r="AI52" s="109">
        <v>2.0725388601036268E-3</v>
      </c>
      <c r="AJ52" s="106">
        <v>2</v>
      </c>
      <c r="AK52" s="109">
        <f t="shared" si="157"/>
        <v>1.9607843137254902E-3</v>
      </c>
      <c r="AL52" s="106">
        <v>2</v>
      </c>
      <c r="AM52" s="109">
        <f t="shared" si="158"/>
        <v>1.9157088122605363E-3</v>
      </c>
      <c r="AN52" s="106">
        <v>0</v>
      </c>
      <c r="AO52" s="109">
        <f t="shared" si="159"/>
        <v>0</v>
      </c>
      <c r="AP52" s="106"/>
      <c r="AQ52" s="109" t="e">
        <f>AP52/AP$6</f>
        <v>#DIV/0!</v>
      </c>
      <c r="AR52" s="106"/>
      <c r="AS52" s="109" t="e">
        <f>AR52/AR$6</f>
        <v>#DIV/0!</v>
      </c>
      <c r="AT52" s="106"/>
      <c r="AU52" s="109" t="e">
        <f t="shared" ref="AU52" si="181">AT52/AT$6</f>
        <v>#DIV/0!</v>
      </c>
      <c r="AV52" s="106"/>
      <c r="AW52" s="109" t="e">
        <f t="shared" ref="AW52" si="182">AV52/AV$6</f>
        <v>#DIV/0!</v>
      </c>
      <c r="AX52" s="106"/>
      <c r="AY52" s="109" t="e">
        <f t="shared" ref="AY52" si="183">AX52/AX$6</f>
        <v>#DIV/0!</v>
      </c>
      <c r="AZ52" s="106"/>
      <c r="BA52" s="109" t="e">
        <f t="shared" ref="BA52" si="184">AZ52/AZ$6</f>
        <v>#DIV/0!</v>
      </c>
      <c r="BB52" s="106"/>
      <c r="BC52" s="109" t="e">
        <f t="shared" ref="BC52" si="185">BB52/BB$6</f>
        <v>#DIV/0!</v>
      </c>
      <c r="BD52" s="106"/>
      <c r="BE52" s="109" t="e">
        <f t="shared" ref="BE52" si="186">BD52/BD$6</f>
        <v>#DIV/0!</v>
      </c>
      <c r="BF52" s="106"/>
      <c r="BG52" s="109" t="e">
        <f t="shared" ref="BG52" si="187">BF52/BF$6</f>
        <v>#DIV/0!</v>
      </c>
    </row>
    <row r="53" spans="1:59" x14ac:dyDescent="0.25">
      <c r="A53" s="90" t="s">
        <v>76</v>
      </c>
      <c r="B53" s="106">
        <v>4</v>
      </c>
      <c r="C53" s="109">
        <v>1.7467248908296942E-2</v>
      </c>
      <c r="D53" s="107">
        <v>5</v>
      </c>
      <c r="E53" s="109">
        <v>1.6891891891891893E-2</v>
      </c>
      <c r="F53" s="106">
        <v>5</v>
      </c>
      <c r="G53" s="109">
        <v>1.2690355329949238E-2</v>
      </c>
      <c r="H53" s="106">
        <v>5</v>
      </c>
      <c r="I53" s="109">
        <v>1.050420168067227E-2</v>
      </c>
      <c r="J53" s="106">
        <v>9</v>
      </c>
      <c r="K53" s="109">
        <v>1.2605042016806723E-2</v>
      </c>
      <c r="L53" s="106">
        <v>11</v>
      </c>
      <c r="M53" s="109">
        <v>1.2605042016806723E-2</v>
      </c>
      <c r="N53" s="106">
        <v>12</v>
      </c>
      <c r="O53" s="109">
        <v>1.2605042016806723E-2</v>
      </c>
      <c r="P53" s="106">
        <v>12</v>
      </c>
      <c r="Q53" s="109">
        <v>1.2605042016806723E-2</v>
      </c>
      <c r="R53" s="106">
        <v>12</v>
      </c>
      <c r="S53" s="109">
        <v>1.2605042016806723E-2</v>
      </c>
      <c r="T53" s="106">
        <v>12</v>
      </c>
      <c r="U53" s="109">
        <v>1.2605042016806723E-2</v>
      </c>
      <c r="V53" s="106">
        <v>12</v>
      </c>
      <c r="W53" s="109">
        <v>1.2605042016806723E-2</v>
      </c>
      <c r="X53" s="106">
        <v>12</v>
      </c>
      <c r="Y53" s="109">
        <v>1.2605042016806723E-2</v>
      </c>
      <c r="Z53" s="106">
        <v>12</v>
      </c>
      <c r="AA53" s="109">
        <v>1.3953488372093023E-2</v>
      </c>
      <c r="AB53" s="106">
        <v>13</v>
      </c>
      <c r="AC53" s="109">
        <v>1.4590347923681257E-2</v>
      </c>
      <c r="AD53" s="106">
        <v>13</v>
      </c>
      <c r="AE53" s="109">
        <v>1.4301430143014302E-2</v>
      </c>
      <c r="AF53" s="106">
        <v>13</v>
      </c>
      <c r="AG53" s="109">
        <v>1.3800424628450107E-2</v>
      </c>
      <c r="AH53" s="106">
        <v>13</v>
      </c>
      <c r="AI53" s="109">
        <v>1.3471502590673576E-2</v>
      </c>
      <c r="AJ53" s="106">
        <v>14</v>
      </c>
      <c r="AK53" s="109">
        <f t="shared" si="157"/>
        <v>1.3725490196078431E-2</v>
      </c>
      <c r="AL53" s="106">
        <v>14</v>
      </c>
      <c r="AM53" s="109">
        <f t="shared" si="158"/>
        <v>1.3409961685823755E-2</v>
      </c>
      <c r="AN53" s="106">
        <v>0</v>
      </c>
      <c r="AO53" s="109">
        <f t="shared" si="159"/>
        <v>0</v>
      </c>
      <c r="AP53" s="106"/>
      <c r="AQ53" s="109" t="e">
        <f>AP53/AP$6</f>
        <v>#DIV/0!</v>
      </c>
      <c r="AR53" s="106"/>
      <c r="AS53" s="109" t="e">
        <f>AR53/AR$6</f>
        <v>#DIV/0!</v>
      </c>
      <c r="AT53" s="106"/>
      <c r="AU53" s="109" t="e">
        <f t="shared" ref="AU53" si="188">AT53/AT$6</f>
        <v>#DIV/0!</v>
      </c>
      <c r="AV53" s="106"/>
      <c r="AW53" s="109" t="e">
        <f t="shared" ref="AW53" si="189">AV53/AV$6</f>
        <v>#DIV/0!</v>
      </c>
      <c r="AX53" s="106"/>
      <c r="AY53" s="109" t="e">
        <f t="shared" ref="AY53" si="190">AX53/AX$6</f>
        <v>#DIV/0!</v>
      </c>
      <c r="AZ53" s="106"/>
      <c r="BA53" s="109" t="e">
        <f t="shared" ref="BA53" si="191">AZ53/AZ$6</f>
        <v>#DIV/0!</v>
      </c>
      <c r="BB53" s="106"/>
      <c r="BC53" s="109" t="e">
        <f t="shared" ref="BC53" si="192">BB53/BB$6</f>
        <v>#DIV/0!</v>
      </c>
      <c r="BD53" s="106"/>
      <c r="BE53" s="109" t="e">
        <f t="shared" ref="BE53" si="193">BD53/BD$6</f>
        <v>#DIV/0!</v>
      </c>
      <c r="BF53" s="106"/>
      <c r="BG53" s="109" t="e">
        <f t="shared" ref="BG53" si="194">BF53/BF$6</f>
        <v>#DIV/0!</v>
      </c>
    </row>
    <row r="54" spans="1:59" x14ac:dyDescent="0.25">
      <c r="A54" s="91" t="s">
        <v>77</v>
      </c>
      <c r="B54" s="106">
        <v>3</v>
      </c>
      <c r="C54" s="109">
        <v>1.3100436681222707E-2</v>
      </c>
      <c r="D54" s="107">
        <v>3</v>
      </c>
      <c r="E54" s="109">
        <v>1.0135135135135136E-2</v>
      </c>
      <c r="F54" s="106">
        <v>3</v>
      </c>
      <c r="G54" s="109">
        <v>7.6142131979695434E-3</v>
      </c>
      <c r="H54" s="106">
        <v>3</v>
      </c>
      <c r="I54" s="109">
        <v>6.3025210084033615E-3</v>
      </c>
      <c r="J54" s="106">
        <v>3</v>
      </c>
      <c r="K54" s="109">
        <v>6.3025210084033615E-3</v>
      </c>
      <c r="L54" s="106">
        <v>3</v>
      </c>
      <c r="M54" s="109">
        <v>6.3025210084033615E-3</v>
      </c>
      <c r="N54" s="106">
        <v>3</v>
      </c>
      <c r="O54" s="109">
        <v>6.3025210084033615E-3</v>
      </c>
      <c r="P54" s="106">
        <v>4</v>
      </c>
      <c r="Q54" s="109">
        <v>6.3025210084033615E-3</v>
      </c>
      <c r="R54" s="106">
        <v>4</v>
      </c>
      <c r="S54" s="109">
        <v>6.3025210084033615E-3</v>
      </c>
      <c r="T54" s="106">
        <v>4</v>
      </c>
      <c r="U54" s="109">
        <v>6.3025210084033615E-3</v>
      </c>
      <c r="V54" s="106">
        <v>4</v>
      </c>
      <c r="W54" s="109">
        <v>6.3025210084033615E-3</v>
      </c>
      <c r="X54" s="106">
        <v>4</v>
      </c>
      <c r="Y54" s="109">
        <v>6.3025210084033615E-3</v>
      </c>
      <c r="Z54" s="106">
        <v>4</v>
      </c>
      <c r="AA54" s="109">
        <v>4.6511627906976744E-3</v>
      </c>
      <c r="AB54" s="106">
        <v>4</v>
      </c>
      <c r="AC54" s="109">
        <v>4.4893378226711564E-3</v>
      </c>
      <c r="AD54" s="106">
        <v>4</v>
      </c>
      <c r="AE54" s="109">
        <v>4.4004400440044002E-3</v>
      </c>
      <c r="AF54" s="106">
        <v>4</v>
      </c>
      <c r="AG54" s="109">
        <v>4.246284501061571E-3</v>
      </c>
      <c r="AH54" s="106">
        <v>4</v>
      </c>
      <c r="AI54" s="109">
        <v>4.1450777202072537E-3</v>
      </c>
      <c r="AJ54" s="106">
        <v>5</v>
      </c>
      <c r="AK54" s="109">
        <f t="shared" si="157"/>
        <v>4.9019607843137254E-3</v>
      </c>
      <c r="AL54" s="106">
        <v>5</v>
      </c>
      <c r="AM54" s="109">
        <f t="shared" si="158"/>
        <v>4.7892720306513406E-3</v>
      </c>
      <c r="AN54" s="106">
        <v>0</v>
      </c>
      <c r="AO54" s="109">
        <f t="shared" si="159"/>
        <v>0</v>
      </c>
      <c r="AP54" s="106"/>
      <c r="AQ54" s="109" t="e">
        <f>AP54/AP$6</f>
        <v>#DIV/0!</v>
      </c>
      <c r="AR54" s="106"/>
      <c r="AS54" s="109" t="e">
        <f>AR54/AR$6</f>
        <v>#DIV/0!</v>
      </c>
      <c r="AT54" s="106"/>
      <c r="AU54" s="109" t="e">
        <f t="shared" ref="AU54" si="195">AT54/AT$6</f>
        <v>#DIV/0!</v>
      </c>
      <c r="AV54" s="106"/>
      <c r="AW54" s="109" t="e">
        <f t="shared" ref="AW54" si="196">AV54/AV$6</f>
        <v>#DIV/0!</v>
      </c>
      <c r="AX54" s="106"/>
      <c r="AY54" s="109" t="e">
        <f t="shared" ref="AY54" si="197">AX54/AX$6</f>
        <v>#DIV/0!</v>
      </c>
      <c r="AZ54" s="106"/>
      <c r="BA54" s="109" t="e">
        <f t="shared" ref="BA54" si="198">AZ54/AZ$6</f>
        <v>#DIV/0!</v>
      </c>
      <c r="BB54" s="106"/>
      <c r="BC54" s="109" t="e">
        <f t="shared" ref="BC54" si="199">BB54/BB$6</f>
        <v>#DIV/0!</v>
      </c>
      <c r="BD54" s="106"/>
      <c r="BE54" s="109" t="e">
        <f t="shared" ref="BE54" si="200">BD54/BD$6</f>
        <v>#DIV/0!</v>
      </c>
      <c r="BF54" s="106"/>
      <c r="BG54" s="109" t="e">
        <f t="shared" ref="BG54" si="201">BF54/BF$6</f>
        <v>#DIV/0!</v>
      </c>
    </row>
    <row r="55" spans="1:59" x14ac:dyDescent="0.25">
      <c r="A55" s="92" t="s">
        <v>78</v>
      </c>
      <c r="B55" s="106">
        <v>0</v>
      </c>
      <c r="C55" s="109">
        <v>0</v>
      </c>
      <c r="D55" s="107">
        <v>0</v>
      </c>
      <c r="E55" s="109">
        <v>0</v>
      </c>
      <c r="F55" s="106">
        <v>0</v>
      </c>
      <c r="G55" s="109">
        <v>0</v>
      </c>
      <c r="H55" s="106">
        <v>0</v>
      </c>
      <c r="I55" s="109">
        <v>0</v>
      </c>
      <c r="J55" s="106">
        <v>0</v>
      </c>
      <c r="K55" s="109">
        <v>0</v>
      </c>
      <c r="L55" s="106">
        <v>0</v>
      </c>
      <c r="M55" s="109">
        <v>0</v>
      </c>
      <c r="N55" s="106">
        <v>0</v>
      </c>
      <c r="O55" s="109">
        <v>0</v>
      </c>
      <c r="P55" s="106">
        <v>0</v>
      </c>
      <c r="Q55" s="109">
        <v>0</v>
      </c>
      <c r="R55" s="106">
        <v>0</v>
      </c>
      <c r="S55" s="109">
        <v>0</v>
      </c>
      <c r="T55" s="106">
        <v>0</v>
      </c>
      <c r="U55" s="109">
        <v>0</v>
      </c>
      <c r="V55" s="106">
        <v>0</v>
      </c>
      <c r="W55" s="109">
        <v>0</v>
      </c>
      <c r="X55" s="106">
        <v>0</v>
      </c>
      <c r="Y55" s="109">
        <v>0</v>
      </c>
      <c r="Z55" s="106">
        <v>0</v>
      </c>
      <c r="AA55" s="109">
        <v>0</v>
      </c>
      <c r="AB55" s="106">
        <v>0</v>
      </c>
      <c r="AC55" s="109">
        <v>0</v>
      </c>
      <c r="AD55" s="106">
        <v>0</v>
      </c>
      <c r="AE55" s="109">
        <v>0</v>
      </c>
      <c r="AF55" s="106">
        <v>0</v>
      </c>
      <c r="AG55" s="109">
        <v>0</v>
      </c>
      <c r="AH55" s="106">
        <v>0</v>
      </c>
      <c r="AI55" s="109">
        <v>0</v>
      </c>
      <c r="AJ55" s="106">
        <v>0</v>
      </c>
      <c r="AK55" s="109">
        <f t="shared" si="157"/>
        <v>0</v>
      </c>
      <c r="AL55" s="106">
        <v>0</v>
      </c>
      <c r="AM55" s="109">
        <f t="shared" si="158"/>
        <v>0</v>
      </c>
      <c r="AN55" s="106">
        <v>0</v>
      </c>
      <c r="AO55" s="109">
        <f t="shared" si="159"/>
        <v>0</v>
      </c>
      <c r="AP55" s="106"/>
      <c r="AQ55" s="109" t="e">
        <f>AP55/AP$6</f>
        <v>#DIV/0!</v>
      </c>
      <c r="AR55" s="106"/>
      <c r="AS55" s="109" t="e">
        <f>AR55/AR$6</f>
        <v>#DIV/0!</v>
      </c>
      <c r="AT55" s="106"/>
      <c r="AU55" s="109" t="e">
        <f t="shared" ref="AU55" si="202">AT55/AT$6</f>
        <v>#DIV/0!</v>
      </c>
      <c r="AV55" s="106"/>
      <c r="AW55" s="109" t="e">
        <f t="shared" ref="AW55" si="203">AV55/AV$6</f>
        <v>#DIV/0!</v>
      </c>
      <c r="AX55" s="106"/>
      <c r="AY55" s="109" t="e">
        <f t="shared" ref="AY55" si="204">AX55/AX$6</f>
        <v>#DIV/0!</v>
      </c>
      <c r="AZ55" s="106"/>
      <c r="BA55" s="109" t="e">
        <f t="shared" ref="BA55" si="205">AZ55/AZ$6</f>
        <v>#DIV/0!</v>
      </c>
      <c r="BB55" s="106"/>
      <c r="BC55" s="109" t="e">
        <f t="shared" ref="BC55" si="206">BB55/BB$6</f>
        <v>#DIV/0!</v>
      </c>
      <c r="BD55" s="106"/>
      <c r="BE55" s="109" t="e">
        <f t="shared" ref="BE55" si="207">BD55/BD$6</f>
        <v>#DIV/0!</v>
      </c>
      <c r="BF55" s="106"/>
      <c r="BG55" s="109" t="e">
        <f t="shared" ref="BG55" si="208">BF55/BF$6</f>
        <v>#DIV/0!</v>
      </c>
    </row>
    <row r="56" spans="1:59" x14ac:dyDescent="0.25">
      <c r="A56" s="93" t="s">
        <v>79</v>
      </c>
      <c r="B56" s="106">
        <v>9</v>
      </c>
      <c r="C56" s="109">
        <v>3.9301310043668124E-2</v>
      </c>
      <c r="D56" s="107">
        <v>9</v>
      </c>
      <c r="E56" s="109">
        <v>3.0405405405405407E-2</v>
      </c>
      <c r="F56" s="106">
        <v>9</v>
      </c>
      <c r="G56" s="109">
        <v>2.2842639593908629E-2</v>
      </c>
      <c r="H56" s="106">
        <v>9</v>
      </c>
      <c r="I56" s="109">
        <v>1.8907563025210083E-2</v>
      </c>
      <c r="J56" s="106">
        <v>9</v>
      </c>
      <c r="K56" s="109">
        <v>1.8907563025210083E-2</v>
      </c>
      <c r="L56" s="106">
        <v>9</v>
      </c>
      <c r="M56" s="109">
        <v>1.8907563025210083E-2</v>
      </c>
      <c r="N56" s="106">
        <v>9</v>
      </c>
      <c r="O56" s="109">
        <v>1.8907563025210083E-2</v>
      </c>
      <c r="P56" s="106">
        <v>9</v>
      </c>
      <c r="Q56" s="109">
        <v>1.8907563025210083E-2</v>
      </c>
      <c r="R56" s="106">
        <v>8</v>
      </c>
      <c r="S56" s="109">
        <v>1.8907563025210083E-2</v>
      </c>
      <c r="T56" s="106">
        <v>9</v>
      </c>
      <c r="U56" s="109">
        <v>1.8907563025210083E-2</v>
      </c>
      <c r="V56" s="106">
        <v>9</v>
      </c>
      <c r="W56" s="109">
        <v>1.8907563025210083E-2</v>
      </c>
      <c r="X56" s="106">
        <v>9</v>
      </c>
      <c r="Y56" s="109">
        <v>1.8907563025210083E-2</v>
      </c>
      <c r="Z56" s="106">
        <v>9</v>
      </c>
      <c r="AA56" s="109">
        <v>1.0465116279069767E-2</v>
      </c>
      <c r="AB56" s="106">
        <v>9</v>
      </c>
      <c r="AC56" s="109">
        <v>1.0101010101010102E-2</v>
      </c>
      <c r="AD56" s="106">
        <v>9</v>
      </c>
      <c r="AE56" s="109">
        <v>9.9009900990099011E-3</v>
      </c>
      <c r="AF56" s="106">
        <v>9</v>
      </c>
      <c r="AG56" s="109">
        <v>9.5541401273885346E-3</v>
      </c>
      <c r="AH56" s="106">
        <v>9</v>
      </c>
      <c r="AI56" s="109">
        <v>9.3264248704663204E-3</v>
      </c>
      <c r="AJ56" s="106">
        <v>10</v>
      </c>
      <c r="AK56" s="109">
        <f t="shared" si="157"/>
        <v>9.8039215686274508E-3</v>
      </c>
      <c r="AL56" s="106">
        <v>11</v>
      </c>
      <c r="AM56" s="109">
        <f t="shared" si="158"/>
        <v>1.0536398467432951E-2</v>
      </c>
      <c r="AN56" s="106">
        <v>0</v>
      </c>
      <c r="AO56" s="109">
        <f t="shared" si="159"/>
        <v>0</v>
      </c>
      <c r="AP56" s="106"/>
      <c r="AQ56" s="109" t="e">
        <f>AP56/AP$6</f>
        <v>#DIV/0!</v>
      </c>
      <c r="AR56" s="106"/>
      <c r="AS56" s="109" t="e">
        <f>AR56/AR$6</f>
        <v>#DIV/0!</v>
      </c>
      <c r="AT56" s="106"/>
      <c r="AU56" s="109" t="e">
        <f t="shared" ref="AU56" si="209">AT56/AT$6</f>
        <v>#DIV/0!</v>
      </c>
      <c r="AV56" s="106"/>
      <c r="AW56" s="109" t="e">
        <f t="shared" ref="AW56" si="210">AV56/AV$6</f>
        <v>#DIV/0!</v>
      </c>
      <c r="AX56" s="106"/>
      <c r="AY56" s="109" t="e">
        <f t="shared" ref="AY56" si="211">AX56/AX$6</f>
        <v>#DIV/0!</v>
      </c>
      <c r="AZ56" s="106"/>
      <c r="BA56" s="109" t="e">
        <f t="shared" ref="BA56" si="212">AZ56/AZ$6</f>
        <v>#DIV/0!</v>
      </c>
      <c r="BB56" s="106"/>
      <c r="BC56" s="109" t="e">
        <f t="shared" ref="BC56" si="213">BB56/BB$6</f>
        <v>#DIV/0!</v>
      </c>
      <c r="BD56" s="106"/>
      <c r="BE56" s="109" t="e">
        <f t="shared" ref="BE56" si="214">BD56/BD$6</f>
        <v>#DIV/0!</v>
      </c>
      <c r="BF56" s="106"/>
      <c r="BG56" s="109" t="e">
        <f t="shared" ref="BG56" si="215">BF56/BF$6</f>
        <v>#DIV/0!</v>
      </c>
    </row>
  </sheetData>
  <conditionalFormatting sqref="A9">
    <cfRule type="cellIs" dxfId="108" priority="44" stopIfTrue="1" operator="equal">
      <formula>"Non correct / à corriger"</formula>
    </cfRule>
    <cfRule type="cellIs" dxfId="107" priority="45" stopIfTrue="1" operator="equal">
      <formula>"A améliorer"</formula>
    </cfRule>
    <cfRule type="cellIs" dxfId="106" priority="46" stopIfTrue="1" operator="equal">
      <formula>"Correct"</formula>
    </cfRule>
  </conditionalFormatting>
  <conditionalFormatting sqref="A10">
    <cfRule type="cellIs" dxfId="105" priority="41" stopIfTrue="1" operator="equal">
      <formula>"Non correct / à corriger"</formula>
    </cfRule>
    <cfRule type="cellIs" dxfId="104" priority="42" stopIfTrue="1" operator="equal">
      <formula>"A améliorer"</formula>
    </cfRule>
    <cfRule type="cellIs" dxfId="103" priority="43" stopIfTrue="1" operator="equal">
      <formula>"Correct"</formula>
    </cfRule>
  </conditionalFormatting>
  <conditionalFormatting sqref="A11">
    <cfRule type="cellIs" dxfId="102" priority="38" stopIfTrue="1" operator="equal">
      <formula>"Non correct / à corriger"</formula>
    </cfRule>
    <cfRule type="cellIs" dxfId="101" priority="39" stopIfTrue="1" operator="equal">
      <formula>"A améliorer"</formula>
    </cfRule>
    <cfRule type="cellIs" dxfId="100" priority="40" stopIfTrue="1" operator="equal">
      <formula>"Correct"</formula>
    </cfRule>
  </conditionalFormatting>
  <conditionalFormatting sqref="A28:A30">
    <cfRule type="cellIs" dxfId="99" priority="36" stopIfTrue="1" operator="equal">
      <formula>"Non"</formula>
    </cfRule>
    <cfRule type="cellIs" dxfId="98" priority="37" stopIfTrue="1" operator="equal">
      <formula>"Oui"</formula>
    </cfRule>
  </conditionalFormatting>
  <conditionalFormatting sqref="A8">
    <cfRule type="cellIs" dxfId="97" priority="34" stopIfTrue="1" operator="equal">
      <formula>"Non"</formula>
    </cfRule>
    <cfRule type="cellIs" dxfId="96" priority="35" stopIfTrue="1" operator="equal">
      <formula>"Oui"</formula>
    </cfRule>
  </conditionalFormatting>
  <conditionalFormatting sqref="A6">
    <cfRule type="cellIs" dxfId="95" priority="32" stopIfTrue="1" operator="equal">
      <formula>"Non"</formula>
    </cfRule>
    <cfRule type="cellIs" dxfId="94" priority="33" stopIfTrue="1" operator="equal">
      <formula>"Oui"</formula>
    </cfRule>
  </conditionalFormatting>
  <conditionalFormatting sqref="A15">
    <cfRule type="cellIs" dxfId="93" priority="29" stopIfTrue="1" operator="equal">
      <formula>"Non correct / à corriger"</formula>
    </cfRule>
    <cfRule type="cellIs" dxfId="92" priority="30" stopIfTrue="1" operator="equal">
      <formula>"A améliorer"</formula>
    </cfRule>
    <cfRule type="cellIs" dxfId="91" priority="31" stopIfTrue="1" operator="equal">
      <formula>"Correct"</formula>
    </cfRule>
  </conditionalFormatting>
  <conditionalFormatting sqref="A16">
    <cfRule type="cellIs" dxfId="90" priority="26" stopIfTrue="1" operator="equal">
      <formula>"Non correct / à corriger"</formula>
    </cfRule>
    <cfRule type="cellIs" dxfId="89" priority="27" stopIfTrue="1" operator="equal">
      <formula>"A améliorer"</formula>
    </cfRule>
    <cfRule type="cellIs" dxfId="88" priority="28" stopIfTrue="1" operator="equal">
      <formula>"Correct"</formula>
    </cfRule>
  </conditionalFormatting>
  <conditionalFormatting sqref="A17">
    <cfRule type="cellIs" dxfId="87" priority="23" stopIfTrue="1" operator="equal">
      <formula>"Non correct / à corriger"</formula>
    </cfRule>
    <cfRule type="cellIs" dxfId="86" priority="24" stopIfTrue="1" operator="equal">
      <formula>"A améliorer"</formula>
    </cfRule>
    <cfRule type="cellIs" dxfId="85" priority="25" stopIfTrue="1" operator="equal">
      <formula>"Correct"</formula>
    </cfRule>
  </conditionalFormatting>
  <conditionalFormatting sqref="A13">
    <cfRule type="cellIs" dxfId="84" priority="21" stopIfTrue="1" operator="equal">
      <formula>"Non"</formula>
    </cfRule>
    <cfRule type="cellIs" dxfId="83" priority="22" stopIfTrue="1" operator="equal">
      <formula>"Oui"</formula>
    </cfRule>
  </conditionalFormatting>
  <conditionalFormatting sqref="A19">
    <cfRule type="cellIs" dxfId="82" priority="18" stopIfTrue="1" operator="equal">
      <formula>"Non correct / à corriger"</formula>
    </cfRule>
    <cfRule type="cellIs" dxfId="81" priority="19" stopIfTrue="1" operator="equal">
      <formula>"A améliorer"</formula>
    </cfRule>
    <cfRule type="cellIs" dxfId="80" priority="20" stopIfTrue="1" operator="equal">
      <formula>"Correct"</formula>
    </cfRule>
  </conditionalFormatting>
  <conditionalFormatting sqref="A20">
    <cfRule type="cellIs" dxfId="79" priority="15" stopIfTrue="1" operator="equal">
      <formula>"Non correct / à corriger"</formula>
    </cfRule>
    <cfRule type="cellIs" dxfId="78" priority="16" stopIfTrue="1" operator="equal">
      <formula>"A améliorer"</formula>
    </cfRule>
    <cfRule type="cellIs" dxfId="77" priority="17" stopIfTrue="1" operator="equal">
      <formula>"Correct"</formula>
    </cfRule>
  </conditionalFormatting>
  <conditionalFormatting sqref="A21">
    <cfRule type="cellIs" dxfId="76" priority="12" stopIfTrue="1" operator="equal">
      <formula>"Non correct / à corriger"</formula>
    </cfRule>
    <cfRule type="cellIs" dxfId="75" priority="13" stopIfTrue="1" operator="equal">
      <formula>"A améliorer"</formula>
    </cfRule>
    <cfRule type="cellIs" dxfId="74" priority="14" stopIfTrue="1" operator="equal">
      <formula>"Correct"</formula>
    </cfRule>
  </conditionalFormatting>
  <conditionalFormatting sqref="A23">
    <cfRule type="cellIs" dxfId="73" priority="9" stopIfTrue="1" operator="equal">
      <formula>"Non correct / à corriger"</formula>
    </cfRule>
    <cfRule type="cellIs" dxfId="72" priority="10" stopIfTrue="1" operator="equal">
      <formula>"A améliorer"</formula>
    </cfRule>
    <cfRule type="cellIs" dxfId="71" priority="11" stopIfTrue="1" operator="equal">
      <formula>"Correct"</formula>
    </cfRule>
  </conditionalFormatting>
  <conditionalFormatting sqref="A24">
    <cfRule type="cellIs" dxfId="70" priority="6" stopIfTrue="1" operator="equal">
      <formula>"Non correct / à corriger"</formula>
    </cfRule>
    <cfRule type="cellIs" dxfId="69" priority="7" stopIfTrue="1" operator="equal">
      <formula>"A améliorer"</formula>
    </cfRule>
    <cfRule type="cellIs" dxfId="68" priority="8" stopIfTrue="1" operator="equal">
      <formula>"Correct"</formula>
    </cfRule>
  </conditionalFormatting>
  <conditionalFormatting sqref="A25">
    <cfRule type="cellIs" dxfId="67" priority="3" stopIfTrue="1" operator="equal">
      <formula>"Non correct / à corriger"</formula>
    </cfRule>
    <cfRule type="cellIs" dxfId="66" priority="4" stopIfTrue="1" operator="equal">
      <formula>"A améliorer"</formula>
    </cfRule>
    <cfRule type="cellIs" dxfId="65" priority="5" stopIfTrue="1" operator="equal">
      <formula>"Correct"</formula>
    </cfRule>
  </conditionalFormatting>
  <conditionalFormatting sqref="AQ1:AQ3 AS1:AS3 AU1:AU3 AW1:AW3 AY1:AY3 BA1:BA3 BC1:BC3 BE1:BE3 BG1:BG3 BG5:BG1048576 BE5:BE1048576 BC5:BC1048576 BA5:BA1048576 AY5:AY1048576 AW5:AW1048576 AU5:AU1048576 AS5:AS1048576 AQ5:AQ1048576">
    <cfRule type="containsErrors" dxfId="64" priority="47">
      <formula>ISERROR(AQ1)</formula>
    </cfRule>
  </conditionalFormatting>
  <conditionalFormatting sqref="BG4 BE4 BC4 BA4 AY4 AW4 AU4 AS4 AQ4">
    <cfRule type="containsErrors" dxfId="63" priority="1">
      <formula>ISERROR(AQ4)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Liste complète_FVI</vt:lpstr>
      <vt:lpstr>Fiche non clos à améliorer</vt:lpstr>
      <vt:lpstr>Fiche récente</vt:lpstr>
      <vt:lpstr>Indicateurs</vt:lpstr>
      <vt:lpstr>Historique données</vt:lpstr>
      <vt:lpstr>'Fiche récente'!Criteres</vt:lpstr>
      <vt:lpstr>'Fiche récente'!Extraire</vt:lpstr>
      <vt:lpstr>Pour_Suivi</vt:lpstr>
      <vt:lpstr>Suivi</vt:lpstr>
      <vt:lpstr>'Fiche récente'!Tableau3</vt:lpstr>
      <vt:lpstr>Tableau3</vt:lpstr>
    </vt:vector>
  </TitlesOfParts>
  <Company>Vinci Construction Fance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PFRIMMER Sabrina</cp:lastModifiedBy>
  <cp:lastPrinted>2019-11-05T11:01:46Z</cp:lastPrinted>
  <dcterms:created xsi:type="dcterms:W3CDTF">2019-10-29T19:43:37Z</dcterms:created>
  <dcterms:modified xsi:type="dcterms:W3CDTF">2019-11-05T14:03:26Z</dcterms:modified>
</cp:coreProperties>
</file>