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2AD0C435-426B-4EED-9E42-40A03E63DAE3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Liste complète_FVI" sheetId="1" r:id="rId1"/>
    <sheet name="Fiche non clos à améliorer" sheetId="3" r:id="rId2"/>
    <sheet name="Fiche récente" sheetId="5" r:id="rId3"/>
  </sheets>
  <externalReferences>
    <externalReference r:id="rId4"/>
  </externalReferences>
  <definedNames>
    <definedName name="Tableau3" localSheetId="2">Tableau24[]</definedName>
    <definedName name="Tableau3">Tableau24[]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5" l="1"/>
  <c r="B6" i="5"/>
  <c r="D5" i="5"/>
  <c r="B5" i="5"/>
  <c r="D4" i="5"/>
  <c r="B4" i="5"/>
  <c r="D3" i="5"/>
  <c r="B3" i="5"/>
  <c r="B2" i="5" l="1"/>
  <c r="F3" i="1"/>
  <c r="B3" i="1"/>
  <c r="F6" i="1"/>
  <c r="F5" i="1"/>
  <c r="F4" i="1"/>
  <c r="B6" i="1"/>
  <c r="B5" i="1"/>
  <c r="B4" i="1"/>
  <c r="C6" i="1"/>
  <c r="C5" i="1"/>
  <c r="C4" i="1"/>
  <c r="B4" i="3"/>
  <c r="B3" i="3"/>
  <c r="B6" i="3" l="1"/>
  <c r="B5" i="3"/>
  <c r="B2" i="3" l="1"/>
  <c r="A6" i="3"/>
  <c r="A5" i="3"/>
  <c r="A4" i="3"/>
  <c r="A3" i="3"/>
  <c r="A2" i="3"/>
  <c r="G6" i="1"/>
  <c r="G5" i="1"/>
  <c r="G4" i="1"/>
</calcChain>
</file>

<file path=xl/sharedStrings.xml><?xml version="1.0" encoding="utf-8"?>
<sst xmlns="http://schemas.openxmlformats.org/spreadsheetml/2006/main" count="350" uniqueCount="60">
  <si>
    <t>Liste complète des visites de chantier du SGMOE</t>
  </si>
  <si>
    <t>Date de génération :</t>
  </si>
  <si>
    <t>Nb de fiches de visites :</t>
  </si>
  <si>
    <t>Nb Fiches à clôturer :</t>
  </si>
  <si>
    <t>en OL :</t>
  </si>
  <si>
    <t xml:space="preserve"> en OA :</t>
  </si>
  <si>
    <t>en Environnement :</t>
  </si>
  <si>
    <t>Identification du contrôle</t>
  </si>
  <si>
    <t>Validation de la visite</t>
  </si>
  <si>
    <t>Clôture de la visite</t>
  </si>
  <si>
    <t>Chrono</t>
  </si>
  <si>
    <t>Date de la visite</t>
  </si>
  <si>
    <t>Rédacteur</t>
  </si>
  <si>
    <t>Code objet - ouvrage</t>
  </si>
  <si>
    <t>Zone</t>
  </si>
  <si>
    <t>Entité concernée</t>
  </si>
  <si>
    <t>Domaines</t>
  </si>
  <si>
    <t>Activités</t>
  </si>
  <si>
    <t>Participants</t>
  </si>
  <si>
    <t>Description de la visite</t>
  </si>
  <si>
    <t>Etat de la constatation</t>
  </si>
  <si>
    <t>Pièces jointes</t>
  </si>
  <si>
    <t>Situation à risque détectée</t>
  </si>
  <si>
    <t>Envoi en validation à</t>
  </si>
  <si>
    <t>Date d'envoi en validation</t>
  </si>
  <si>
    <t>Commentaires</t>
  </si>
  <si>
    <t>Valideur</t>
  </si>
  <si>
    <t>Décision</t>
  </si>
  <si>
    <t>Date de validation</t>
  </si>
  <si>
    <t>Responsable de la clôture</t>
  </si>
  <si>
    <t>Date de clôture</t>
  </si>
  <si>
    <t>FNC associée</t>
  </si>
  <si>
    <t>CDE associé</t>
  </si>
  <si>
    <t>FAC associée</t>
  </si>
  <si>
    <t>Diffusion à</t>
  </si>
  <si>
    <t>Pièces jointes2</t>
  </si>
  <si>
    <t>Commentaires3</t>
  </si>
  <si>
    <t>Pièces jointes4</t>
  </si>
  <si>
    <t>FVI-PAND-MOE-00347</t>
  </si>
  <si>
    <t>RERDT-02400</t>
  </si>
  <si>
    <t>RD 222</t>
  </si>
  <si>
    <t>SGI - Sous-Groupement Infrastructure</t>
  </si>
  <si>
    <t>Qualité</t>
  </si>
  <si>
    <t>Terrassement, OA, Assainissement, Réseau, Aménagement paysager</t>
  </si>
  <si>
    <t/>
  </si>
  <si>
    <t>Non</t>
  </si>
  <si>
    <t>FVI-PAND-MOE-00346</t>
  </si>
  <si>
    <t>DBGEN-06700</t>
  </si>
  <si>
    <t>D136 Chemin agricole</t>
  </si>
  <si>
    <t>Assainissement</t>
  </si>
  <si>
    <t>Validé</t>
  </si>
  <si>
    <t>RAS</t>
  </si>
  <si>
    <t>Liste des visites de chantier non clos du SGMOE avec constatation "Non correct" ou "A améliorer" incluant les situations à risque</t>
  </si>
  <si>
    <t>Pascal ANDRE</t>
  </si>
  <si>
    <t>Philippe ZINK</t>
  </si>
  <si>
    <t>Florian SAILLARD</t>
  </si>
  <si>
    <t>Non correct / à corriger</t>
  </si>
  <si>
    <t>A améliorer</t>
  </si>
  <si>
    <t>Correct</t>
  </si>
  <si>
    <t>Liste complète des visites de chantier du SGMOE depuis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</si>
</sst>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horizontal="right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4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4" borderId="0" xfId="0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NumberFormat="1" applyFont="1" applyAlignment="1">
      <alignment horizontal="center" vertical="center" wrapText="1"/>
    </xf>
    <xf numFmtId="14" fontId="1" fillId="3" borderId="2" xfId="0" applyNumberFormat="1" applyFont="1" applyFill="1" applyBorder="1" applyAlignment="1">
      <alignment vertic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14" fontId="0" fillId="0" borderId="0" xfId="0" applyNumberFormat="1" applyAlignment="1">
      <alignment horizontal="left" vertical="top"/>
    </xf>
    <xf numFmtId="14" fontId="4" fillId="0" borderId="0" xfId="0" applyNumberFormat="1" applyFont="1" applyAlignment="1">
      <alignment horizontal="left" vertical="center" wrapText="1"/>
    </xf>
    <xf numFmtId="14" fontId="0" fillId="4" borderId="0" xfId="0" applyNumberFormat="1" applyFill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vertical="top" wrapText="1"/>
    </xf>
    <xf numFmtId="14" fontId="0" fillId="3" borderId="2" xfId="0" applyNumberFormat="1" applyFill="1" applyBorder="1" applyAlignment="1">
      <alignment horizontal="left" vertical="center" wrapText="1"/>
    </xf>
    <xf numFmtId="14" fontId="1" fillId="3" borderId="0" xfId="0" applyNumberFormat="1" applyFont="1" applyFill="1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2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0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128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</dxfs>
  <tableStyles count="1" defaultTableStyle="TableStyleMedium2" defaultPivotStyle="PivotStyleLight16">
    <tableStyle name="Style de tableau 1" pivot="0" count="8" xr9:uid="{00000000-0011-0000-FFFF-FFFF00000000}">
      <tableStyleElement type="wholeTable" dxfId="127"/>
      <tableStyleElement type="headerRow" dxfId="126"/>
      <tableStyleElement type="firstColumn" dxfId="125"/>
      <tableStyleElement type="lastColumn" dxfId="124"/>
      <tableStyleElement type="firstRowStripe" dxfId="123"/>
      <tableStyleElement type="secondRowStripe" dxfId="122"/>
      <tableStyleElement type="firstColumnStripe" dxfId="121"/>
      <tableStyleElement type="secondColumnStripe" dxfId="12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</xdr:row>
          <xdr:rowOff>19050</xdr:rowOff>
        </xdr:from>
        <xdr:to>
          <xdr:col>2</xdr:col>
          <xdr:colOff>1914525</xdr:colOff>
          <xdr:row>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Liste complète_FVI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1</xdr:row>
          <xdr:rowOff>28575</xdr:rowOff>
        </xdr:from>
        <xdr:to>
          <xdr:col>4</xdr:col>
          <xdr:colOff>533400</xdr:colOff>
          <xdr:row>3</xdr:row>
          <xdr:rowOff>9525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Activer Filtres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1</xdr:row>
          <xdr:rowOff>28575</xdr:rowOff>
        </xdr:from>
        <xdr:to>
          <xdr:col>5</xdr:col>
          <xdr:colOff>762000</xdr:colOff>
          <xdr:row>3</xdr:row>
          <xdr:rowOff>9525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Désactiver Filtres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85725</xdr:rowOff>
        </xdr:from>
        <xdr:to>
          <xdr:col>5</xdr:col>
          <xdr:colOff>123825</xdr:colOff>
          <xdr:row>3</xdr:row>
          <xdr:rowOff>66675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Liste complète_FVI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_FVI%202019-10-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complète_FVI"/>
      <sheetName val="Fiche non clos à améliorer"/>
      <sheetName val="Fiche récente"/>
      <sheetName val="Suivi"/>
      <sheetName val="Suivi (2)"/>
      <sheetName val="Analyse risque"/>
    </sheetNames>
    <sheetDataSet>
      <sheetData sheetId="0">
        <row r="2">
          <cell r="A2" t="str">
            <v>Date de génération :</v>
          </cell>
        </row>
        <row r="3">
          <cell r="A3" t="str">
            <v>Nb de fiches de visites :</v>
          </cell>
        </row>
        <row r="4">
          <cell r="A4" t="str">
            <v>en OL :</v>
          </cell>
        </row>
        <row r="5">
          <cell r="A5" t="str">
            <v xml:space="preserve"> en OA :</v>
          </cell>
        </row>
        <row r="6">
          <cell r="A6" t="str">
            <v>en Environnement :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9:AB15" totalsRowShown="0" headerRowDxfId="119" dataDxfId="118">
  <autoFilter ref="A9:AB15" xr:uid="{00000000-0009-0000-0100-000002000000}"/>
  <sortState xmlns:xlrd2="http://schemas.microsoft.com/office/spreadsheetml/2017/richdata2" ref="A10:AB15">
    <sortCondition descending="1" ref="B9:B15"/>
  </sortState>
  <tableColumns count="28">
    <tableColumn id="1" xr3:uid="{00000000-0010-0000-0000-000001000000}" name="Chrono" dataDxfId="117"/>
    <tableColumn id="2" xr3:uid="{00000000-0010-0000-0000-000002000000}" name="Date de la visite" dataDxfId="116"/>
    <tableColumn id="3" xr3:uid="{00000000-0010-0000-0000-000003000000}" name="Rédacteur" dataDxfId="115"/>
    <tableColumn id="4" xr3:uid="{00000000-0010-0000-0000-000004000000}" name="Code objet - ouvrage" dataDxfId="114"/>
    <tableColumn id="5" xr3:uid="{00000000-0010-0000-0000-000005000000}" name="Zone" dataDxfId="113"/>
    <tableColumn id="6" xr3:uid="{00000000-0010-0000-0000-000006000000}" name="Entité concernée" dataDxfId="112"/>
    <tableColumn id="7" xr3:uid="{00000000-0010-0000-0000-000007000000}" name="Domaines" dataDxfId="111"/>
    <tableColumn id="8" xr3:uid="{00000000-0010-0000-0000-000008000000}" name="Activités" dataDxfId="110"/>
    <tableColumn id="9" xr3:uid="{00000000-0010-0000-0000-000009000000}" name="Participants" dataDxfId="109"/>
    <tableColumn id="10" xr3:uid="{00000000-0010-0000-0000-00000A000000}" name="Description de la visite" dataDxfId="108"/>
    <tableColumn id="11" xr3:uid="{00000000-0010-0000-0000-00000B000000}" name="Etat de la constatation" dataDxfId="107"/>
    <tableColumn id="12" xr3:uid="{00000000-0010-0000-0000-00000C000000}" name="Pièces jointes" dataDxfId="106"/>
    <tableColumn id="13" xr3:uid="{00000000-0010-0000-0000-00000D000000}" name="Situation à risque détectée" dataDxfId="105"/>
    <tableColumn id="14" xr3:uid="{00000000-0010-0000-0000-00000E000000}" name="Envoi en validation à" dataDxfId="104"/>
    <tableColumn id="15" xr3:uid="{00000000-0010-0000-0000-00000F000000}" name="Date d'envoi en validation" dataDxfId="103"/>
    <tableColumn id="16" xr3:uid="{00000000-0010-0000-0000-000010000000}" name="Commentaires" dataDxfId="102"/>
    <tableColumn id="17" xr3:uid="{00000000-0010-0000-0000-000011000000}" name="Pièces jointes2" dataDxfId="101"/>
    <tableColumn id="18" xr3:uid="{00000000-0010-0000-0000-000012000000}" name="Valideur" dataDxfId="100"/>
    <tableColumn id="19" xr3:uid="{00000000-0010-0000-0000-000013000000}" name="Décision" dataDxfId="99"/>
    <tableColumn id="20" xr3:uid="{00000000-0010-0000-0000-000014000000}" name="Date de validation" dataDxfId="98"/>
    <tableColumn id="21" xr3:uid="{00000000-0010-0000-0000-000015000000}" name="Commentaires3" dataDxfId="97"/>
    <tableColumn id="22" xr3:uid="{00000000-0010-0000-0000-000016000000}" name="Pièces jointes4" dataDxfId="96"/>
    <tableColumn id="23" xr3:uid="{00000000-0010-0000-0000-000017000000}" name="Responsable de la clôture" dataDxfId="95"/>
    <tableColumn id="24" xr3:uid="{00000000-0010-0000-0000-000018000000}" name="Date de clôture" dataDxfId="94"/>
    <tableColumn id="25" xr3:uid="{00000000-0010-0000-0000-000019000000}" name="FNC associée" dataDxfId="93"/>
    <tableColumn id="26" xr3:uid="{00000000-0010-0000-0000-00001A000000}" name="CDE associé" dataDxfId="92"/>
    <tableColumn id="27" xr3:uid="{00000000-0010-0000-0000-00001B000000}" name="FAC associée" dataDxfId="91"/>
    <tableColumn id="28" xr3:uid="{00000000-0010-0000-0000-00001C000000}" name="Diffusion à" dataDxfId="90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24" displayName="Tableau24" ref="A9:AB15" totalsRowShown="0" headerRowDxfId="89" dataDxfId="88">
  <autoFilter ref="A9:AB15" xr:uid="{00000000-0009-0000-0100-000003000000}"/>
  <tableColumns count="28">
    <tableColumn id="1" xr3:uid="{00000000-0010-0000-0100-000001000000}" name="Chrono" dataDxfId="87"/>
    <tableColumn id="2" xr3:uid="{00000000-0010-0000-0100-000002000000}" name="Date de la visite" dataDxfId="86"/>
    <tableColumn id="3" xr3:uid="{00000000-0010-0000-0100-000003000000}" name="Rédacteur" dataDxfId="85"/>
    <tableColumn id="4" xr3:uid="{00000000-0010-0000-0100-000004000000}" name="Code objet - ouvrage" dataDxfId="84"/>
    <tableColumn id="5" xr3:uid="{00000000-0010-0000-0100-000005000000}" name="Zone" dataDxfId="83"/>
    <tableColumn id="6" xr3:uid="{00000000-0010-0000-0100-000006000000}" name="Entité concernée" dataDxfId="82"/>
    <tableColumn id="7" xr3:uid="{00000000-0010-0000-0100-000007000000}" name="Domaines" dataDxfId="81"/>
    <tableColumn id="8" xr3:uid="{00000000-0010-0000-0100-000008000000}" name="Activités" dataDxfId="80"/>
    <tableColumn id="9" xr3:uid="{00000000-0010-0000-0100-000009000000}" name="Participants" dataDxfId="79"/>
    <tableColumn id="10" xr3:uid="{00000000-0010-0000-0100-00000A000000}" name="Description de la visite" dataDxfId="78"/>
    <tableColumn id="11" xr3:uid="{00000000-0010-0000-0100-00000B000000}" name="Etat de la constatation" dataDxfId="77"/>
    <tableColumn id="12" xr3:uid="{00000000-0010-0000-0100-00000C000000}" name="Pièces jointes" dataDxfId="76"/>
    <tableColumn id="13" xr3:uid="{00000000-0010-0000-0100-00000D000000}" name="Situation à risque détectée" dataDxfId="75"/>
    <tableColumn id="14" xr3:uid="{00000000-0010-0000-0100-00000E000000}" name="Envoi en validation à" dataDxfId="74"/>
    <tableColumn id="15" xr3:uid="{00000000-0010-0000-0100-00000F000000}" name="Date d'envoi en validation" dataDxfId="73"/>
    <tableColumn id="16" xr3:uid="{00000000-0010-0000-0100-000010000000}" name="Commentaires" dataDxfId="72"/>
    <tableColumn id="17" xr3:uid="{00000000-0010-0000-0100-000011000000}" name="Pièces jointes2" dataDxfId="71"/>
    <tableColumn id="18" xr3:uid="{00000000-0010-0000-0100-000012000000}" name="Valideur" dataDxfId="70"/>
    <tableColumn id="19" xr3:uid="{00000000-0010-0000-0100-000013000000}" name="Décision" dataDxfId="69"/>
    <tableColumn id="20" xr3:uid="{00000000-0010-0000-0100-000014000000}" name="Date de validation" dataDxfId="68"/>
    <tableColumn id="21" xr3:uid="{00000000-0010-0000-0100-000015000000}" name="Commentaires3" dataDxfId="67"/>
    <tableColumn id="22" xr3:uid="{00000000-0010-0000-0100-000016000000}" name="Pièces jointes4" dataDxfId="66"/>
    <tableColumn id="23" xr3:uid="{00000000-0010-0000-0100-000017000000}" name="Responsable de la clôture" dataDxfId="65"/>
    <tableColumn id="24" xr3:uid="{00000000-0010-0000-0100-000018000000}" name="Date de clôture" dataDxfId="64"/>
    <tableColumn id="25" xr3:uid="{00000000-0010-0000-0100-000019000000}" name="FNC associée" dataDxfId="63"/>
    <tableColumn id="26" xr3:uid="{00000000-0010-0000-0100-00001A000000}" name="CDE associé" dataDxfId="62"/>
    <tableColumn id="27" xr3:uid="{00000000-0010-0000-0100-00001B000000}" name="FAC associée" dataDxfId="61"/>
    <tableColumn id="28" xr3:uid="{00000000-0010-0000-0100-00001C000000}" name="Diffusion à" dataDxfId="60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BAA509-8A76-4A22-B48E-6AF3D33C2589}" name="Tableau22" displayName="Tableau22" ref="A9:AB10" totalsRowShown="0" headerRowDxfId="59" dataDxfId="30">
  <autoFilter ref="A9:AB10" xr:uid="{00000000-0009-0000-0100-000002000000}"/>
  <tableColumns count="28">
    <tableColumn id="1" xr3:uid="{80910299-0968-421A-8EBD-430F55BEA08A}" name="Chrono" dataDxfId="58"/>
    <tableColumn id="2" xr3:uid="{B27E9B30-5A2C-4EF8-BC0B-81485EE54C3C}" name="Date de la visite" dataDxfId="57"/>
    <tableColumn id="3" xr3:uid="{490FB36B-E770-43B9-93BE-9DD91ADB869D}" name="Rédacteur" dataDxfId="56"/>
    <tableColumn id="4" xr3:uid="{65593E0E-9433-42BE-95F1-A6CD74CF433A}" name="Code objet - ouvrage" dataDxfId="55"/>
    <tableColumn id="5" xr3:uid="{BBDD327A-D3AF-436D-9E4D-441BFCC6DE49}" name="Zone" dataDxfId="54"/>
    <tableColumn id="6" xr3:uid="{9D312589-95BA-4EBF-B2FD-781651A4C1A2}" name="Entité concernée" dataDxfId="53"/>
    <tableColumn id="7" xr3:uid="{3A92EE3A-8ED6-47EA-B6CF-8E9681AA6EDE}" name="Domaines" dataDxfId="52"/>
    <tableColumn id="8" xr3:uid="{C87D3654-E1EB-48A6-99BF-B052CFDC237A}" name="Activités" dataDxfId="51"/>
    <tableColumn id="9" xr3:uid="{DAE4DD4F-2522-4EF4-BD1E-484886CA1F94}" name="Participants" dataDxfId="50"/>
    <tableColumn id="10" xr3:uid="{E1958724-3041-498D-AE9D-EA1C437191FC}" name="Description de la visite" dataDxfId="49"/>
    <tableColumn id="11" xr3:uid="{40537974-AC0E-4D3F-A1FF-AF7BF3B23A69}" name="Etat de la constatation" dataDxfId="48"/>
    <tableColumn id="12" xr3:uid="{D3DC0A30-9061-4249-B0E2-4800DC9CA9EF}" name="Pièces jointes" dataDxfId="47"/>
    <tableColumn id="13" xr3:uid="{0900AFEF-833C-48EC-B24E-F6650C813C25}" name="Situation à risque détectée" dataDxfId="46"/>
    <tableColumn id="14" xr3:uid="{8E596735-0D6E-479C-888B-BF85B09F42CD}" name="Envoi en validation à" dataDxfId="45"/>
    <tableColumn id="15" xr3:uid="{CD3A2B4C-244D-493C-891F-85908B95AC92}" name="Date d'envoi en validation" dataDxfId="44"/>
    <tableColumn id="16" xr3:uid="{1B49F4A5-BE0B-45E0-BFCE-E6EDF9B267CA}" name="Commentaires" dataDxfId="43"/>
    <tableColumn id="17" xr3:uid="{B086996D-9FEF-4C83-88D1-BDF244B48B52}" name="Pièces jointes2" dataDxfId="42"/>
    <tableColumn id="18" xr3:uid="{11580439-C2B2-40CB-AD0F-B5FB8C8E75DC}" name="Valideur" dataDxfId="41"/>
    <tableColumn id="19" xr3:uid="{23882EEE-8D0D-420A-AF33-2AC3411BB4DE}" name="Décision" dataDxfId="40"/>
    <tableColumn id="20" xr3:uid="{B010B06F-7BFF-40B4-85DF-C678949EE255}" name="Date de validation" dataDxfId="39"/>
    <tableColumn id="21" xr3:uid="{EB77ED17-BCE9-4DF8-9038-F02FC8709330}" name="Commentaires3" dataDxfId="38"/>
    <tableColumn id="22" xr3:uid="{5D7D231F-7A9D-4320-8E3E-742B2FC4D35A}" name="Pièces jointes4" dataDxfId="37"/>
    <tableColumn id="23" xr3:uid="{D7CBAF2C-1420-43DC-BEF5-82EB84AE900D}" name="Responsable de la clôture" dataDxfId="36"/>
    <tableColumn id="24" xr3:uid="{A5BD4111-4721-43C6-8C8B-682CE13015EB}" name="Date de clôture" dataDxfId="35"/>
    <tableColumn id="25" xr3:uid="{8C8CB265-0827-489F-92DB-E7BAB3C23F65}" name="FNC associée" dataDxfId="34"/>
    <tableColumn id="26" xr3:uid="{6216DB4B-BDD0-4009-BB4B-31983329CB95}" name="CDE associé" dataDxfId="33"/>
    <tableColumn id="27" xr3:uid="{489431AF-1E69-457F-812E-BA0CD60BD365}" name="FAC associée" dataDxfId="32"/>
    <tableColumn id="28" xr3:uid="{6A31C8CF-1248-4B6A-B64A-8242D1227ADE}" name="Diffusion à" dataDxfId="31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AB15"/>
  <sheetViews>
    <sheetView showGridLines="0" zoomScale="75" zoomScaleNormal="75" workbookViewId="0">
      <selection activeCell="C20" sqref="C20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8" customFormat="1" ht="42.6" customHeight="1" x14ac:dyDescent="0.25">
      <c r="A1" s="1" t="s">
        <v>0</v>
      </c>
      <c r="B1" s="31"/>
      <c r="O1" s="31"/>
      <c r="T1" s="27"/>
      <c r="X1" s="31"/>
    </row>
    <row r="2" spans="1:28" s="14" customFormat="1" ht="21.75" customHeight="1" x14ac:dyDescent="0.25">
      <c r="A2" s="11" t="s">
        <v>1</v>
      </c>
      <c r="B2" s="12">
        <v>43766</v>
      </c>
      <c r="C2" s="15"/>
      <c r="D2" s="15"/>
      <c r="E2" s="15"/>
      <c r="F2" s="15"/>
      <c r="G2" s="15"/>
      <c r="O2" s="32"/>
      <c r="T2" s="42"/>
      <c r="X2" s="32"/>
    </row>
    <row r="3" spans="1:28" s="14" customFormat="1" ht="21.75" customHeight="1" x14ac:dyDescent="0.25">
      <c r="A3" s="11" t="s">
        <v>2</v>
      </c>
      <c r="B3" s="44">
        <f>COUNTA(A$10:A$15)</f>
        <v>6</v>
      </c>
      <c r="C3" s="15"/>
      <c r="D3" s="15"/>
      <c r="E3" s="11" t="s">
        <v>3</v>
      </c>
      <c r="F3" s="6">
        <f>COUNTIFS(W10:W15,"",A10:A15,"&gt;&lt;")</f>
        <v>2</v>
      </c>
      <c r="G3" s="15"/>
      <c r="O3" s="32"/>
      <c r="T3" s="42"/>
      <c r="X3" s="32"/>
    </row>
    <row r="4" spans="1:28" s="14" customFormat="1" ht="21.75" customHeight="1" x14ac:dyDescent="0.25">
      <c r="A4" s="15" t="s">
        <v>4</v>
      </c>
      <c r="B4" s="43">
        <f>COUNTIF(C10:C15,"Pascal ANDRE")+COUNTIF(C10:C15,"Florian SAILLARD")+COUNTIF(C10:C15,"Jean-luc BAUMGAERTNER")</f>
        <v>4</v>
      </c>
      <c r="C4" s="7" t="str">
        <f>CONCATENATE("dont ",COUNTIF(C10:C15,"Pascal ANDRE")," PAND + ",COUNTIF(C10:C15,"Florian SAILLARD")," FSAI + ",COUNTIF(C10:C15,"Jean-luc BAUMGAERTNER")," JBAU")</f>
        <v>dont 2 PAND + 2 FSAI + 0 JBAU</v>
      </c>
      <c r="D4" s="15"/>
      <c r="E4" s="15" t="s">
        <v>4</v>
      </c>
      <c r="F4" s="13">
        <f>COUNTIFS(W10:W15,"",C10:C15,"Pascal ANDRE")+COUNTIFS(W10:W15,"",C10:C15,"Florian SAILLARD")+COUNTIFS(W10:W15,"",C10:C15,"Jean-luc BAUMGAERTNER")</f>
        <v>2</v>
      </c>
      <c r="G4" s="7" t="str">
        <f>CONCATENATE("dont ",COUNTIFS(W16:W65509,"",C16:C65509,"Pascal ANDRE")," PAND + ",COUNTIFS(W16:W65509,"",C16:C65509,"Florian SAILLARD")," FSAI + ",COUNTIFS(W16:W65509,"",C16:C65509,"Jean-luc BAUMGAERTNER")," JBAU")</f>
        <v>dont 0 PAND + 0 FSAI + 0 JBAU</v>
      </c>
      <c r="O4" s="32"/>
      <c r="T4" s="42"/>
      <c r="X4" s="32"/>
    </row>
    <row r="5" spans="1:28" s="14" customFormat="1" ht="21.75" customHeight="1" x14ac:dyDescent="0.25">
      <c r="A5" s="15" t="s">
        <v>5</v>
      </c>
      <c r="B5" s="43">
        <f>COUNTIF(C10:C15,"Nathalie SCHAEFFER")+COUNTIF(C10:C15,"Bernard MUSIAL")+COUNTIF(C10:C15,"Philippe ZINK")</f>
        <v>2</v>
      </c>
      <c r="C5" s="7" t="str">
        <f>CONCATENATE("dont ",COUNTIF(C10:C15,"Nathalie SCHAEFFER")," NSCH + ",COUNTIF(C10:C15,"Bernard MUSIAL")," BMUS + ",COUNTIF(C10:C15,"Philippe ZINK")," PZIN")</f>
        <v>dont 0 NSCH + 0 BMUS + 2 PZIN</v>
      </c>
      <c r="D5" s="15"/>
      <c r="E5" s="15" t="s">
        <v>5</v>
      </c>
      <c r="F5" s="13">
        <f>COUNTIFS(W10:W15,"",C10:C15,"Nathalie SCHAEFFER")+COUNTIFS(W10:W15,"",C10:C15,"Bernard MUSIAL")+COUNTIFS(W10:W15,"",C10:C15,"Philippe ZINK")</f>
        <v>0</v>
      </c>
      <c r="G5" s="7" t="str">
        <f>CONCATENATE("dont ",COUNTIFS(W16:W65509,"",C16:C65509,"Nathalie SCHAEFFER")," NSCH + ",COUNTIFS(W16:W65509,"",C16:C65509,"Bernard MUSIAL")," BMUS + ",COUNTIFS(W16:W65509,"",C16:C65509,"Philippe ZINK")," PZIN")</f>
        <v>dont 0 NSCH + 0 BMUS + 0 PZIN</v>
      </c>
      <c r="O5" s="32"/>
      <c r="T5" s="42"/>
      <c r="X5" s="32"/>
    </row>
    <row r="6" spans="1:28" s="14" customFormat="1" ht="21.75" customHeight="1" x14ac:dyDescent="0.25">
      <c r="A6" s="15" t="s">
        <v>6</v>
      </c>
      <c r="B6" s="43">
        <f>COUNTIF(C10:C15,"Sylvain GENTILE")</f>
        <v>0</v>
      </c>
      <c r="C6" s="17" t="str">
        <f>CONCATENATE("dont ",COUNTIF(C10:C15,"Sylvain GENTILE")," SGEN")</f>
        <v>dont 0 SGEN</v>
      </c>
      <c r="D6" s="15"/>
      <c r="E6" s="15" t="s">
        <v>6</v>
      </c>
      <c r="F6" s="13">
        <f>COUNTIFS(W10:W15,"",C10:C15,"Sylvain GENTILE")</f>
        <v>0</v>
      </c>
      <c r="G6" s="17" t="str">
        <f>CONCATENATE("dont ",COUNTIFS(W16:W65509,"",C16:C65509,"Sylvain GENTILE")," SGEN")</f>
        <v>dont 0 SGEN</v>
      </c>
      <c r="O6" s="32"/>
      <c r="T6" s="42"/>
      <c r="X6" s="32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30" x14ac:dyDescent="0.25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5" x14ac:dyDescent="0.25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ht="60" x14ac:dyDescent="0.25">
      <c r="A10" s="29" t="s">
        <v>38</v>
      </c>
      <c r="B10" s="35">
        <v>43766</v>
      </c>
      <c r="C10" s="29" t="s">
        <v>53</v>
      </c>
      <c r="D10" s="29" t="s">
        <v>39</v>
      </c>
      <c r="E10" s="29" t="s">
        <v>40</v>
      </c>
      <c r="F10" s="29" t="s">
        <v>41</v>
      </c>
      <c r="G10" s="29" t="s">
        <v>42</v>
      </c>
      <c r="H10" s="29" t="s">
        <v>43</v>
      </c>
      <c r="I10" s="29" t="s">
        <v>44</v>
      </c>
      <c r="K10" s="29" t="s">
        <v>56</v>
      </c>
      <c r="L10" s="29" t="s">
        <v>45</v>
      </c>
      <c r="M10" s="29" t="s">
        <v>45</v>
      </c>
      <c r="N10" s="29" t="s">
        <v>44</v>
      </c>
      <c r="Q10" s="29" t="s">
        <v>45</v>
      </c>
      <c r="R10" s="29" t="s">
        <v>45</v>
      </c>
      <c r="S10" s="29" t="s">
        <v>44</v>
      </c>
      <c r="T10" s="29" t="s">
        <v>50</v>
      </c>
      <c r="U10" s="30"/>
      <c r="V10" s="29" t="s">
        <v>51</v>
      </c>
      <c r="W10" s="29" t="s">
        <v>53</v>
      </c>
      <c r="X10" s="35">
        <v>43766</v>
      </c>
      <c r="Y10" s="35"/>
      <c r="Z10" s="29" t="s">
        <v>44</v>
      </c>
      <c r="AA10" s="29" t="s">
        <v>44</v>
      </c>
    </row>
    <row r="11" spans="1:28" ht="60" x14ac:dyDescent="0.25">
      <c r="A11" s="29" t="s">
        <v>38</v>
      </c>
      <c r="B11" s="35">
        <v>43766</v>
      </c>
      <c r="C11" s="29" t="s">
        <v>54</v>
      </c>
      <c r="D11" s="29" t="s">
        <v>39</v>
      </c>
      <c r="E11" s="29" t="s">
        <v>40</v>
      </c>
      <c r="F11" s="29" t="s">
        <v>41</v>
      </c>
      <c r="G11" s="29" t="s">
        <v>42</v>
      </c>
      <c r="H11" s="29" t="s">
        <v>43</v>
      </c>
      <c r="I11" s="29" t="s">
        <v>44</v>
      </c>
      <c r="K11" s="29" t="s">
        <v>57</v>
      </c>
      <c r="L11" s="29" t="s">
        <v>45</v>
      </c>
      <c r="M11" s="29" t="s">
        <v>45</v>
      </c>
      <c r="N11" s="29" t="s">
        <v>44</v>
      </c>
      <c r="Q11" s="29" t="s">
        <v>45</v>
      </c>
      <c r="R11" s="29" t="s">
        <v>45</v>
      </c>
      <c r="S11" s="29" t="s">
        <v>44</v>
      </c>
      <c r="T11" s="29" t="s">
        <v>50</v>
      </c>
      <c r="U11" s="30"/>
      <c r="V11" s="29" t="s">
        <v>51</v>
      </c>
      <c r="W11" s="29" t="s">
        <v>54</v>
      </c>
      <c r="X11" s="35">
        <v>43766</v>
      </c>
      <c r="Y11" s="35"/>
      <c r="Z11" s="29" t="s">
        <v>44</v>
      </c>
      <c r="AA11" s="29" t="s">
        <v>44</v>
      </c>
    </row>
    <row r="12" spans="1:28" ht="60" x14ac:dyDescent="0.25">
      <c r="A12" s="29" t="s">
        <v>38</v>
      </c>
      <c r="B12" s="35">
        <v>43753</v>
      </c>
      <c r="C12" s="29" t="s">
        <v>53</v>
      </c>
      <c r="D12" s="29" t="s">
        <v>39</v>
      </c>
      <c r="E12" s="29" t="s">
        <v>40</v>
      </c>
      <c r="F12" s="29" t="s">
        <v>41</v>
      </c>
      <c r="G12" s="29" t="s">
        <v>42</v>
      </c>
      <c r="H12" s="29" t="s">
        <v>43</v>
      </c>
      <c r="I12" s="29" t="s">
        <v>44</v>
      </c>
      <c r="K12" s="29" t="s">
        <v>56</v>
      </c>
      <c r="L12" s="29" t="s">
        <v>45</v>
      </c>
      <c r="M12" s="29" t="s">
        <v>45</v>
      </c>
      <c r="N12" s="29" t="s">
        <v>44</v>
      </c>
      <c r="Q12" s="29" t="s">
        <v>45</v>
      </c>
      <c r="R12" s="29" t="s">
        <v>45</v>
      </c>
      <c r="S12" s="29" t="s">
        <v>44</v>
      </c>
      <c r="T12" s="29" t="s">
        <v>50</v>
      </c>
      <c r="U12" s="30"/>
      <c r="V12" s="29" t="s">
        <v>51</v>
      </c>
      <c r="W12" s="29" t="s">
        <v>53</v>
      </c>
      <c r="X12" s="35">
        <v>43766</v>
      </c>
      <c r="Y12" s="35"/>
      <c r="Z12" s="29" t="s">
        <v>44</v>
      </c>
      <c r="AA12" s="29" t="s">
        <v>44</v>
      </c>
    </row>
    <row r="13" spans="1:28" ht="45" x14ac:dyDescent="0.25">
      <c r="A13" s="29" t="s">
        <v>46</v>
      </c>
      <c r="B13" s="35">
        <v>43753</v>
      </c>
      <c r="C13" s="29" t="s">
        <v>55</v>
      </c>
      <c r="D13" s="29" t="s">
        <v>47</v>
      </c>
      <c r="E13" s="29" t="s">
        <v>48</v>
      </c>
      <c r="F13" s="29" t="s">
        <v>41</v>
      </c>
      <c r="G13" s="29" t="s">
        <v>42</v>
      </c>
      <c r="H13" s="29" t="s">
        <v>49</v>
      </c>
      <c r="I13" s="29" t="s">
        <v>44</v>
      </c>
      <c r="K13" s="29" t="s">
        <v>58</v>
      </c>
      <c r="L13" s="29" t="s">
        <v>45</v>
      </c>
      <c r="M13" s="29" t="s">
        <v>45</v>
      </c>
      <c r="N13" s="29" t="s">
        <v>44</v>
      </c>
      <c r="Q13" s="29" t="s">
        <v>45</v>
      </c>
      <c r="R13" s="29" t="s">
        <v>44</v>
      </c>
      <c r="S13" s="29" t="s">
        <v>44</v>
      </c>
      <c r="V13" s="29" t="s">
        <v>45</v>
      </c>
      <c r="Y13" s="29" t="s">
        <v>44</v>
      </c>
      <c r="Z13" s="29" t="s">
        <v>44</v>
      </c>
      <c r="AA13" s="29" t="s">
        <v>44</v>
      </c>
    </row>
    <row r="14" spans="1:28" ht="60" x14ac:dyDescent="0.25">
      <c r="A14" s="29" t="s">
        <v>38</v>
      </c>
      <c r="B14" s="35">
        <v>43708</v>
      </c>
      <c r="C14" s="29" t="s">
        <v>54</v>
      </c>
      <c r="D14" s="29" t="s">
        <v>39</v>
      </c>
      <c r="E14" s="29" t="s">
        <v>40</v>
      </c>
      <c r="F14" s="29" t="s">
        <v>41</v>
      </c>
      <c r="G14" s="29" t="s">
        <v>42</v>
      </c>
      <c r="H14" s="29" t="s">
        <v>43</v>
      </c>
      <c r="I14" s="29" t="s">
        <v>44</v>
      </c>
      <c r="K14" s="29" t="s">
        <v>57</v>
      </c>
      <c r="L14" s="29" t="s">
        <v>45</v>
      </c>
      <c r="M14" s="29" t="s">
        <v>45</v>
      </c>
      <c r="N14" s="29" t="s">
        <v>44</v>
      </c>
      <c r="Q14" s="29" t="s">
        <v>45</v>
      </c>
      <c r="R14" s="29" t="s">
        <v>45</v>
      </c>
      <c r="S14" s="29" t="s">
        <v>44</v>
      </c>
      <c r="T14" s="29" t="s">
        <v>50</v>
      </c>
      <c r="U14" s="30"/>
      <c r="V14" s="29" t="s">
        <v>51</v>
      </c>
      <c r="W14" s="29" t="s">
        <v>54</v>
      </c>
      <c r="X14" s="35">
        <v>43766</v>
      </c>
      <c r="Y14" s="35"/>
      <c r="Z14" s="29" t="s">
        <v>44</v>
      </c>
      <c r="AA14" s="29" t="s">
        <v>44</v>
      </c>
    </row>
    <row r="15" spans="1:28" ht="45" x14ac:dyDescent="0.25">
      <c r="A15" s="29" t="s">
        <v>46</v>
      </c>
      <c r="B15" s="35">
        <v>43676</v>
      </c>
      <c r="C15" s="29" t="s">
        <v>55</v>
      </c>
      <c r="D15" s="29" t="s">
        <v>47</v>
      </c>
      <c r="E15" s="29" t="s">
        <v>48</v>
      </c>
      <c r="F15" s="29" t="s">
        <v>41</v>
      </c>
      <c r="G15" s="29" t="s">
        <v>42</v>
      </c>
      <c r="H15" s="29" t="s">
        <v>49</v>
      </c>
      <c r="I15" s="29" t="s">
        <v>44</v>
      </c>
      <c r="K15" s="29" t="s">
        <v>57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44</v>
      </c>
      <c r="S15" s="29" t="s">
        <v>44</v>
      </c>
      <c r="V15" s="29" t="s">
        <v>45</v>
      </c>
      <c r="Y15" s="29" t="s">
        <v>44</v>
      </c>
      <c r="Z15" s="29" t="s">
        <v>44</v>
      </c>
      <c r="AA15" s="29" t="s">
        <v>44</v>
      </c>
    </row>
  </sheetData>
  <conditionalFormatting sqref="K1:K1048576">
    <cfRule type="cellIs" dxfId="29" priority="3" operator="equal">
      <formula>"Non correct / à corriger"</formula>
    </cfRule>
    <cfRule type="cellIs" dxfId="28" priority="4" operator="equal">
      <formula>"A améliorer"</formula>
    </cfRule>
    <cfRule type="cellIs" dxfId="27" priority="5" operator="equal">
      <formula>"Correct"</formula>
    </cfRule>
  </conditionalFormatting>
  <conditionalFormatting sqref="M1:M1048576">
    <cfRule type="cellIs" dxfId="26" priority="1" operator="equal">
      <formula>"Non"</formula>
    </cfRule>
    <cfRule type="cellIs" dxfId="25" priority="2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</sheetPr>
  <dimension ref="A1:AB15"/>
  <sheetViews>
    <sheetView showGridLines="0" zoomScale="75" zoomScaleNormal="75" workbookViewId="0">
      <selection activeCell="G21" sqref="G21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" customFormat="1" ht="42.6" customHeight="1" x14ac:dyDescent="0.25">
      <c r="A1" s="1" t="s">
        <v>52</v>
      </c>
      <c r="B1" s="38"/>
      <c r="O1" s="39"/>
      <c r="T1" s="3"/>
      <c r="X1" s="39"/>
    </row>
    <row r="2" spans="1:28" s="9" customFormat="1" ht="21.75" customHeight="1" x14ac:dyDescent="0.25">
      <c r="A2" s="4" t="str">
        <f>'[1]Liste complète_FVI'!A2</f>
        <v>Date de génération :</v>
      </c>
      <c r="B2" s="5">
        <f>'Liste complète_FVI'!B2</f>
        <v>43766</v>
      </c>
      <c r="C2" s="15"/>
      <c r="D2" s="15"/>
      <c r="E2" s="15"/>
      <c r="F2" s="15"/>
      <c r="G2" s="15"/>
      <c r="O2" s="34"/>
      <c r="T2" s="24"/>
      <c r="X2" s="34"/>
    </row>
    <row r="3" spans="1:28" s="9" customFormat="1" ht="21.75" customHeight="1" x14ac:dyDescent="0.25">
      <c r="A3" s="4" t="str">
        <f>'[1]Liste complète_FVI'!A3</f>
        <v>Nb de fiches de visites :</v>
      </c>
      <c r="B3" s="41">
        <f>COUNTIFS(K10:K10001,"Non correct / à corriger",X10:X10001,"")+COUNTIFS(K10:K10001,"A améliorer",X10:X10001,"")</f>
        <v>1</v>
      </c>
      <c r="C3" s="7"/>
      <c r="D3" s="15"/>
      <c r="E3" s="11"/>
      <c r="F3" s="6"/>
      <c r="G3" s="15"/>
      <c r="O3" s="34"/>
      <c r="T3" s="24"/>
      <c r="X3" s="34"/>
    </row>
    <row r="4" spans="1:28" s="9" customFormat="1" ht="21.75" customHeight="1" x14ac:dyDescent="0.25">
      <c r="A4" s="8" t="str">
        <f>'[1]Liste complète_FVI'!A4</f>
        <v>en OL :</v>
      </c>
      <c r="B4" s="40">
        <f>COUNTIFS(K10:K10001,"Non correct / à corriger",X10:X10001,"",C10:C10001,"Pascal ANDRE")+COUNTIFS(K10:K10001,"A améliorer",X10:X10001,"",C10:C10001,"Pascal ANDRE")+COUNTIFS(K10:K10001,"Non correct / à corriger",X10:X10001,"",C10:C10001,"Florian SAILLARD")+COUNTIFS(K10:K10001,"A améliorer",X10:X10001,"",C10:C10001,"Florian SAILLARD")+COUNTIFS(K10:K10001,"Non correct / à corriger",X10:X10001,"",C10:C10001,"Jean-luc BAUMGAERTNER")+COUNTIFS(K10:K10001,"A améliorer",X10:X10001,"",C10:C10001,"Jean-luc BAUMGAERTNER")</f>
        <v>1</v>
      </c>
      <c r="C4" s="7"/>
      <c r="D4" s="15"/>
      <c r="E4" s="15"/>
      <c r="F4" s="16"/>
      <c r="G4" s="17"/>
      <c r="O4" s="34"/>
      <c r="T4" s="24"/>
      <c r="X4" s="34"/>
    </row>
    <row r="5" spans="1:28" s="9" customFormat="1" ht="21.75" customHeight="1" x14ac:dyDescent="0.25">
      <c r="A5" s="8" t="str">
        <f>'[1]Liste complète_FVI'!A5</f>
        <v xml:space="preserve"> en OA :</v>
      </c>
      <c r="B5" s="40">
        <f>COUNTIFS(K10:K10001,"Non correct / à corriger",X10:X10001,"",C10:C10001,"Bernard MUSIAL")+COUNTIFS(K10:K10001,"A améliorer",X10:X10001,"",C10:C10001,"Bernard MUSIAL")+COUNTIFS(K10:K10001,"Non correct / à corriger",X10:X10001,"",C10:C10001,"Nathalie SCHAEFFER")+COUNTIFS(K10:K10001,"A améliorer",X10:X10001,"",C10:C10001,"Nathalie SCHAEFFER")+COUNTIFS(K10:K10001,"Non correct / à corriger",X10:X10001,"",C10:C10001,"Philippe ZINK")+COUNTIFS(K10:K10001,"A améliorer",X10:X10001,"",C10:C10001,"Philippe ZINK")</f>
        <v>0</v>
      </c>
      <c r="C5" s="7"/>
      <c r="D5" s="15"/>
      <c r="E5" s="15"/>
      <c r="F5" s="16"/>
      <c r="G5" s="17"/>
      <c r="O5" s="34"/>
      <c r="T5" s="24"/>
      <c r="X5" s="34"/>
    </row>
    <row r="6" spans="1:28" s="9" customFormat="1" ht="21.75" customHeight="1" x14ac:dyDescent="0.25">
      <c r="A6" s="8" t="str">
        <f>'[1]Liste complète_FVI'!A6</f>
        <v>en Environnement :</v>
      </c>
      <c r="B6" s="40">
        <f>+COUNTIFS(K10:K10001,"Non correct / à corriger",X10:X10001,"",C10:C10001,"Sylvain GENTILE")+COUNTIFS(K10:K10001,"A améliorer",X10:X10001,"",C10:C10001,"Sylvain GENTILE")</f>
        <v>0</v>
      </c>
      <c r="C6" s="7"/>
      <c r="D6" s="15"/>
      <c r="E6" s="15"/>
      <c r="F6" s="16"/>
      <c r="G6" s="17"/>
      <c r="O6" s="34"/>
      <c r="T6" s="24"/>
      <c r="X6" s="34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30" x14ac:dyDescent="0.25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5" x14ac:dyDescent="0.25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ht="60" x14ac:dyDescent="0.25">
      <c r="A10" s="29" t="s">
        <v>38</v>
      </c>
      <c r="B10" s="35">
        <v>43766</v>
      </c>
      <c r="C10" s="29" t="s">
        <v>53</v>
      </c>
      <c r="D10" s="29" t="s">
        <v>39</v>
      </c>
      <c r="E10" s="29" t="s">
        <v>40</v>
      </c>
      <c r="F10" s="29" t="s">
        <v>41</v>
      </c>
      <c r="G10" s="29" t="s">
        <v>42</v>
      </c>
      <c r="H10" s="29" t="s">
        <v>43</v>
      </c>
      <c r="I10" s="29" t="s">
        <v>44</v>
      </c>
      <c r="K10" s="29" t="s">
        <v>56</v>
      </c>
      <c r="L10" s="29" t="s">
        <v>45</v>
      </c>
      <c r="M10" s="29" t="s">
        <v>45</v>
      </c>
      <c r="N10" s="29" t="s">
        <v>44</v>
      </c>
      <c r="Q10" s="29" t="s">
        <v>45</v>
      </c>
      <c r="R10" s="29" t="s">
        <v>45</v>
      </c>
      <c r="S10" s="29" t="s">
        <v>44</v>
      </c>
      <c r="T10" s="29" t="s">
        <v>50</v>
      </c>
      <c r="U10" s="30"/>
      <c r="V10" s="29" t="s">
        <v>51</v>
      </c>
      <c r="W10" s="29" t="s">
        <v>53</v>
      </c>
      <c r="X10" s="35">
        <v>43766</v>
      </c>
      <c r="Y10" s="35"/>
      <c r="Z10" s="29" t="s">
        <v>44</v>
      </c>
      <c r="AA10" s="29" t="s">
        <v>44</v>
      </c>
    </row>
    <row r="11" spans="1:28" ht="60" x14ac:dyDescent="0.25">
      <c r="A11" s="29" t="s">
        <v>38</v>
      </c>
      <c r="B11" s="35">
        <v>43766</v>
      </c>
      <c r="C11" s="29" t="s">
        <v>54</v>
      </c>
      <c r="D11" s="29" t="s">
        <v>39</v>
      </c>
      <c r="E11" s="29" t="s">
        <v>40</v>
      </c>
      <c r="F11" s="29" t="s">
        <v>41</v>
      </c>
      <c r="G11" s="29" t="s">
        <v>42</v>
      </c>
      <c r="H11" s="29" t="s">
        <v>43</v>
      </c>
      <c r="I11" s="29" t="s">
        <v>44</v>
      </c>
      <c r="K11" s="29" t="s">
        <v>57</v>
      </c>
      <c r="L11" s="29" t="s">
        <v>45</v>
      </c>
      <c r="M11" s="29" t="s">
        <v>45</v>
      </c>
      <c r="N11" s="29" t="s">
        <v>44</v>
      </c>
      <c r="Q11" s="29" t="s">
        <v>45</v>
      </c>
      <c r="R11" s="29" t="s">
        <v>45</v>
      </c>
      <c r="S11" s="29" t="s">
        <v>44</v>
      </c>
      <c r="T11" s="29" t="s">
        <v>50</v>
      </c>
      <c r="U11" s="30"/>
      <c r="V11" s="29" t="s">
        <v>51</v>
      </c>
      <c r="W11" s="29" t="s">
        <v>54</v>
      </c>
      <c r="X11" s="35">
        <v>43766</v>
      </c>
      <c r="Y11" s="35"/>
      <c r="Z11" s="29" t="s">
        <v>44</v>
      </c>
      <c r="AA11" s="29" t="s">
        <v>44</v>
      </c>
    </row>
    <row r="12" spans="1:28" ht="60" x14ac:dyDescent="0.25">
      <c r="A12" s="29" t="s">
        <v>38</v>
      </c>
      <c r="B12" s="35">
        <v>43753</v>
      </c>
      <c r="C12" s="29" t="s">
        <v>53</v>
      </c>
      <c r="D12" s="29" t="s">
        <v>39</v>
      </c>
      <c r="E12" s="29" t="s">
        <v>40</v>
      </c>
      <c r="F12" s="29" t="s">
        <v>41</v>
      </c>
      <c r="G12" s="29" t="s">
        <v>42</v>
      </c>
      <c r="H12" s="29" t="s">
        <v>43</v>
      </c>
      <c r="I12" s="29" t="s">
        <v>44</v>
      </c>
      <c r="K12" s="29" t="s">
        <v>56</v>
      </c>
      <c r="L12" s="29" t="s">
        <v>45</v>
      </c>
      <c r="M12" s="29" t="s">
        <v>45</v>
      </c>
      <c r="N12" s="29" t="s">
        <v>44</v>
      </c>
      <c r="Q12" s="29" t="s">
        <v>45</v>
      </c>
      <c r="R12" s="29" t="s">
        <v>45</v>
      </c>
      <c r="S12" s="29" t="s">
        <v>44</v>
      </c>
      <c r="T12" s="29" t="s">
        <v>50</v>
      </c>
      <c r="U12" s="30"/>
      <c r="V12" s="29" t="s">
        <v>51</v>
      </c>
      <c r="W12" s="29" t="s">
        <v>53</v>
      </c>
      <c r="X12" s="35">
        <v>43766</v>
      </c>
      <c r="Y12" s="35"/>
      <c r="Z12" s="29" t="s">
        <v>44</v>
      </c>
      <c r="AA12" s="29" t="s">
        <v>44</v>
      </c>
    </row>
    <row r="13" spans="1:28" ht="45" x14ac:dyDescent="0.25">
      <c r="A13" s="29" t="s">
        <v>46</v>
      </c>
      <c r="B13" s="35">
        <v>43753</v>
      </c>
      <c r="C13" s="29" t="s">
        <v>55</v>
      </c>
      <c r="D13" s="29" t="s">
        <v>47</v>
      </c>
      <c r="E13" s="29" t="s">
        <v>48</v>
      </c>
      <c r="F13" s="29" t="s">
        <v>41</v>
      </c>
      <c r="G13" s="29" t="s">
        <v>42</v>
      </c>
      <c r="H13" s="29" t="s">
        <v>49</v>
      </c>
      <c r="I13" s="29" t="s">
        <v>44</v>
      </c>
      <c r="K13" s="29" t="s">
        <v>58</v>
      </c>
      <c r="L13" s="29" t="s">
        <v>45</v>
      </c>
      <c r="M13" s="29" t="s">
        <v>45</v>
      </c>
      <c r="N13" s="29" t="s">
        <v>44</v>
      </c>
      <c r="Q13" s="29" t="s">
        <v>45</v>
      </c>
      <c r="R13" s="29" t="s">
        <v>44</v>
      </c>
      <c r="S13" s="29" t="s">
        <v>44</v>
      </c>
      <c r="V13" s="29" t="s">
        <v>45</v>
      </c>
      <c r="Y13" s="29" t="s">
        <v>44</v>
      </c>
      <c r="Z13" s="29" t="s">
        <v>44</v>
      </c>
      <c r="AA13" s="29" t="s">
        <v>44</v>
      </c>
    </row>
    <row r="14" spans="1:28" ht="60" x14ac:dyDescent="0.25">
      <c r="A14" s="29" t="s">
        <v>38</v>
      </c>
      <c r="B14" s="35">
        <v>43708</v>
      </c>
      <c r="C14" s="29" t="s">
        <v>54</v>
      </c>
      <c r="D14" s="29" t="s">
        <v>39</v>
      </c>
      <c r="E14" s="29" t="s">
        <v>40</v>
      </c>
      <c r="F14" s="29" t="s">
        <v>41</v>
      </c>
      <c r="G14" s="29" t="s">
        <v>42</v>
      </c>
      <c r="H14" s="29" t="s">
        <v>43</v>
      </c>
      <c r="I14" s="29" t="s">
        <v>44</v>
      </c>
      <c r="K14" s="29" t="s">
        <v>57</v>
      </c>
      <c r="L14" s="29" t="s">
        <v>45</v>
      </c>
      <c r="M14" s="29" t="s">
        <v>45</v>
      </c>
      <c r="N14" s="29" t="s">
        <v>44</v>
      </c>
      <c r="Q14" s="29" t="s">
        <v>45</v>
      </c>
      <c r="R14" s="29" t="s">
        <v>45</v>
      </c>
      <c r="S14" s="29" t="s">
        <v>44</v>
      </c>
      <c r="T14" s="29" t="s">
        <v>50</v>
      </c>
      <c r="U14" s="30"/>
      <c r="V14" s="29" t="s">
        <v>51</v>
      </c>
      <c r="W14" s="29" t="s">
        <v>54</v>
      </c>
      <c r="X14" s="35">
        <v>43766</v>
      </c>
      <c r="Y14" s="35"/>
      <c r="Z14" s="29" t="s">
        <v>44</v>
      </c>
      <c r="AA14" s="29" t="s">
        <v>44</v>
      </c>
    </row>
    <row r="15" spans="1:28" ht="45" x14ac:dyDescent="0.25">
      <c r="A15" s="29" t="s">
        <v>46</v>
      </c>
      <c r="B15" s="35">
        <v>43676</v>
      </c>
      <c r="C15" s="29" t="s">
        <v>55</v>
      </c>
      <c r="D15" s="29" t="s">
        <v>47</v>
      </c>
      <c r="E15" s="29" t="s">
        <v>48</v>
      </c>
      <c r="F15" s="29" t="s">
        <v>41</v>
      </c>
      <c r="G15" s="29" t="s">
        <v>42</v>
      </c>
      <c r="H15" s="29" t="s">
        <v>49</v>
      </c>
      <c r="I15" s="29" t="s">
        <v>44</v>
      </c>
      <c r="K15" s="29" t="s">
        <v>57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44</v>
      </c>
      <c r="S15" s="29" t="s">
        <v>44</v>
      </c>
      <c r="V15" s="29" t="s">
        <v>45</v>
      </c>
      <c r="Y15" s="29" t="s">
        <v>44</v>
      </c>
      <c r="Z15" s="29" t="s">
        <v>44</v>
      </c>
      <c r="AA15" s="29" t="s">
        <v>44</v>
      </c>
    </row>
  </sheetData>
  <conditionalFormatting sqref="K1:K9 K16:K1048576">
    <cfRule type="cellIs" dxfId="24" priority="218" operator="equal">
      <formula>"Non correct / à corriger"</formula>
    </cfRule>
    <cfRule type="cellIs" dxfId="23" priority="219" operator="equal">
      <formula>"A améliorer"</formula>
    </cfRule>
    <cfRule type="cellIs" dxfId="22" priority="220" operator="equal">
      <formula>"Correct"</formula>
    </cfRule>
  </conditionalFormatting>
  <conditionalFormatting sqref="M1:M9 M16:M1048576">
    <cfRule type="cellIs" dxfId="21" priority="216" operator="equal">
      <formula>"Non"</formula>
    </cfRule>
    <cfRule type="cellIs" dxfId="20" priority="217" operator="equal">
      <formula>"Oui"</formula>
    </cfRule>
  </conditionalFormatting>
  <conditionalFormatting sqref="K10:K15">
    <cfRule type="cellIs" dxfId="19" priority="3" operator="equal">
      <formula>"Non correct / à corriger"</formula>
    </cfRule>
    <cfRule type="cellIs" dxfId="18" priority="4" operator="equal">
      <formula>"A améliorer"</formula>
    </cfRule>
    <cfRule type="cellIs" dxfId="17" priority="5" operator="equal">
      <formula>"Correct"</formula>
    </cfRule>
  </conditionalFormatting>
  <conditionalFormatting sqref="M10:M15">
    <cfRule type="cellIs" dxfId="16" priority="1" operator="equal">
      <formula>"Non"</formula>
    </cfRule>
    <cfRule type="cellIs" dxfId="15" priority="2" operator="equal">
      <formula>"Oui"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dule1.rangecopy">
                <anchor moveWithCells="1" sizeWithCells="1">
                  <from>
                    <xdr:col>2</xdr:col>
                    <xdr:colOff>295275</xdr:colOff>
                    <xdr:row>1</xdr:row>
                    <xdr:rowOff>19050</xdr:rowOff>
                  </from>
                  <to>
                    <xdr:col>2</xdr:col>
                    <xdr:colOff>1914525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iltres">
                <anchor moveWithCells="1" sizeWithCells="1">
                  <from>
                    <xdr:col>3</xdr:col>
                    <xdr:colOff>57150</xdr:colOff>
                    <xdr:row>1</xdr:row>
                    <xdr:rowOff>28575</xdr:rowOff>
                  </from>
                  <to>
                    <xdr:col>4</xdr:col>
                    <xdr:colOff>533400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Suppression_filtres">
                <anchor moveWithCells="1" sizeWithCells="1">
                  <from>
                    <xdr:col>4</xdr:col>
                    <xdr:colOff>685800</xdr:colOff>
                    <xdr:row>1</xdr:row>
                    <xdr:rowOff>28575</xdr:rowOff>
                  </from>
                  <to>
                    <xdr:col>5</xdr:col>
                    <xdr:colOff>762000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AC3A5-86B0-4F29-931A-161913F8B42D}">
  <sheetPr codeName="Feuil3">
    <tabColor rgb="FFFF0000"/>
  </sheetPr>
  <dimension ref="A1:AB10"/>
  <sheetViews>
    <sheetView showGridLines="0" tabSelected="1" zoomScale="75" zoomScaleNormal="75" workbookViewId="0">
      <selection activeCell="B12" sqref="B12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8" customFormat="1" ht="42.6" customHeight="1" x14ac:dyDescent="0.25">
      <c r="A1" s="1" t="s">
        <v>59</v>
      </c>
      <c r="B1" s="31"/>
      <c r="G1" s="45">
        <v>43752</v>
      </c>
      <c r="O1" s="31"/>
      <c r="T1" s="27"/>
      <c r="X1" s="31"/>
    </row>
    <row r="2" spans="1:28" s="14" customFormat="1" ht="21.75" customHeight="1" x14ac:dyDescent="0.25">
      <c r="A2" s="11" t="s">
        <v>1</v>
      </c>
      <c r="B2" s="12">
        <f>'Liste complète_FVI'!B2</f>
        <v>43766</v>
      </c>
      <c r="C2" s="15"/>
      <c r="D2" s="15"/>
      <c r="E2" s="15"/>
      <c r="F2" s="15"/>
      <c r="G2" s="15"/>
      <c r="O2" s="32"/>
      <c r="T2" s="42"/>
      <c r="X2" s="32"/>
    </row>
    <row r="3" spans="1:28" s="14" customFormat="1" ht="21.75" customHeight="1" x14ac:dyDescent="0.25">
      <c r="A3" s="11" t="s">
        <v>2</v>
      </c>
      <c r="B3" s="46">
        <f>COUNTA(A$10:A$10)</f>
        <v>0</v>
      </c>
      <c r="C3" s="11" t="s">
        <v>3</v>
      </c>
      <c r="D3" s="46">
        <f>COUNTIFS(W10:W10,"",A10:A10,"&gt;&lt;")</f>
        <v>0</v>
      </c>
      <c r="G3" s="15"/>
      <c r="O3" s="32"/>
      <c r="T3" s="42"/>
      <c r="X3" s="32"/>
    </row>
    <row r="4" spans="1:28" s="14" customFormat="1" ht="21.75" customHeight="1" x14ac:dyDescent="0.25">
      <c r="A4" s="15" t="s">
        <v>4</v>
      </c>
      <c r="B4" s="25">
        <f>COUNTIF(C10:C10,"Pascal ANDRE")+COUNTIF(C10:C10,"Florian SAILLARD")+COUNTIF(C10:C10,"Jean-luc BAUMGAERTNER")</f>
        <v>0</v>
      </c>
      <c r="C4" s="15" t="s">
        <v>4</v>
      </c>
      <c r="D4" s="16">
        <f>COUNTIFS(W10:W10,"",C10:C10,"Pascal ANDRE")+COUNTIFS(W10:W10,"",C10:C10,"Florian SAILLARD")+COUNTIFS(W10:W10,"",C10:C10,"Jean-luc BAUMGAERTNER")</f>
        <v>0</v>
      </c>
      <c r="G4" s="7"/>
      <c r="O4" s="32"/>
      <c r="T4" s="42"/>
      <c r="X4" s="32"/>
    </row>
    <row r="5" spans="1:28" s="14" customFormat="1" ht="21.75" customHeight="1" x14ac:dyDescent="0.25">
      <c r="A5" s="15" t="s">
        <v>5</v>
      </c>
      <c r="B5" s="25">
        <f>COUNTIF(C10:C10,"Nathalie SCHAEFFER")+COUNTIF(C10:C10,"Bernard MUSIAL")+COUNTIF(C10:C10,"Philippe ZINK")</f>
        <v>0</v>
      </c>
      <c r="C5" s="15" t="s">
        <v>5</v>
      </c>
      <c r="D5" s="16">
        <f>COUNTIFS(W10:W10,"",C10:C10,"Nathalie SCHAEFFER")+COUNTIFS(W10:W10,"",C10:C10,"Bernard MUSIAL")+COUNTIFS(W10:W10,"",C10:C10,"Philippe ZINK")</f>
        <v>0</v>
      </c>
      <c r="G5" s="7"/>
      <c r="O5" s="32"/>
      <c r="T5" s="42"/>
      <c r="X5" s="32"/>
    </row>
    <row r="6" spans="1:28" s="14" customFormat="1" ht="21.75" customHeight="1" x14ac:dyDescent="0.25">
      <c r="A6" s="15" t="s">
        <v>6</v>
      </c>
      <c r="B6" s="25">
        <f>COUNTIF(C10:C10,"Sylvain GENTILE")</f>
        <v>0</v>
      </c>
      <c r="C6" s="15" t="s">
        <v>6</v>
      </c>
      <c r="D6" s="16">
        <f>COUNTIFS(W10:W10,"",C10:C10,"Sylvain GENTILE")</f>
        <v>0</v>
      </c>
      <c r="G6" s="17"/>
      <c r="O6" s="32"/>
      <c r="T6" s="42"/>
      <c r="X6" s="32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30" x14ac:dyDescent="0.25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5" x14ac:dyDescent="0.25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x14ac:dyDescent="0.25">
      <c r="T10" s="29"/>
      <c r="U10" s="30"/>
      <c r="Y10" s="35"/>
    </row>
  </sheetData>
  <conditionalFormatting sqref="K1:K9 K11:K1048576">
    <cfRule type="cellIs" dxfId="14" priority="28" operator="equal">
      <formula>"Non correct / à corriger"</formula>
    </cfRule>
    <cfRule type="cellIs" dxfId="13" priority="29" operator="equal">
      <formula>"A améliorer"</formula>
    </cfRule>
    <cfRule type="cellIs" dxfId="12" priority="30" operator="equal">
      <formula>"Correct"</formula>
    </cfRule>
  </conditionalFormatting>
  <conditionalFormatting sqref="M1:M9 M11:M1048576">
    <cfRule type="cellIs" dxfId="11" priority="26" operator="equal">
      <formula>"Non"</formula>
    </cfRule>
    <cfRule type="cellIs" dxfId="10" priority="27" operator="equal">
      <formula>"Oui"</formula>
    </cfRule>
  </conditionalFormatting>
  <conditionalFormatting sqref="K10">
    <cfRule type="cellIs" dxfId="9" priority="3" operator="equal">
      <formula>"Non correct / à corriger"</formula>
    </cfRule>
    <cfRule type="cellIs" dxfId="8" priority="4" operator="equal">
      <formula>"A améliorer"</formula>
    </cfRule>
    <cfRule type="cellIs" dxfId="7" priority="5" operator="equal">
      <formula>"Correct"</formula>
    </cfRule>
  </conditionalFormatting>
  <conditionalFormatting sqref="M10">
    <cfRule type="cellIs" dxfId="6" priority="1" operator="equal">
      <formula>"Non"</formula>
    </cfRule>
    <cfRule type="cellIs" dxfId="5" priority="2" operator="equal">
      <formula>"Oui"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odule3.rangecopy">
                <anchor moveWithCells="1" sizeWithCells="1">
                  <from>
                    <xdr:col>4</xdr:col>
                    <xdr:colOff>47625</xdr:colOff>
                    <xdr:row>1</xdr:row>
                    <xdr:rowOff>85725</xdr:rowOff>
                  </from>
                  <to>
                    <xdr:col>5</xdr:col>
                    <xdr:colOff>123825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complète_FVI</vt:lpstr>
      <vt:lpstr>Fiche non clos à améliorer</vt:lpstr>
      <vt:lpstr>Fiche récente</vt:lpstr>
      <vt:lpstr>'Fiche récente'!Tableau3</vt:lpstr>
      <vt:lpstr>Tableau3</vt:lpstr>
    </vt:vector>
  </TitlesOfParts>
  <Company>Vinci Construction Fance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PFRIMMER Sabrina</dc:creator>
  <cp:lastModifiedBy>PFRIMMER Sabrina</cp:lastModifiedBy>
  <dcterms:created xsi:type="dcterms:W3CDTF">2019-10-29T19:43:37Z</dcterms:created>
  <dcterms:modified xsi:type="dcterms:W3CDTF">2019-10-30T13:09:26Z</dcterms:modified>
</cp:coreProperties>
</file>