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2.xml" ContentType="application/vnd.openxmlformats-officedocument.drawing+xml"/>
  <Override PartName="/xl/comments1.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workbookPr defaultThemeVersion="124226"/>
  <mc:AlternateContent xmlns:mc="http://schemas.openxmlformats.org/markup-compatibility/2006">
    <mc:Choice Requires="x15">
      <x15ac:absPath xmlns:x15ac="http://schemas.microsoft.com/office/spreadsheetml/2010/11/ac" url="E:\Téléchargements\Exercice Excel\"/>
    </mc:Choice>
  </mc:AlternateContent>
  <xr:revisionPtr revIDLastSave="0" documentId="8_{97929C34-86F4-4CD3-AB8A-A73E4B05A684}" xr6:coauthVersionLast="38" xr6:coauthVersionMax="38" xr10:uidLastSave="{00000000-0000-0000-0000-000000000000}"/>
  <bookViews>
    <workbookView xWindow="0" yWindow="0" windowWidth="28800" windowHeight="11790" tabRatio="616" activeTab="1" xr2:uid="{00000000-000D-0000-FFFF-FFFF00000000}"/>
  </bookViews>
  <sheets>
    <sheet name="Tableau de bord - 2018" sheetId="12" r:id="rId1"/>
    <sheet name="Recapitulatif" sheetId="29" r:id="rId2"/>
    <sheet name="Prdts" sheetId="21" r:id="rId3"/>
    <sheet name="Mouvements" sheetId="19" r:id="rId4"/>
    <sheet name="Etat - Dépenses - 2018" sheetId="18" r:id="rId5"/>
    <sheet name="Stock" sheetId="20" r:id="rId6"/>
    <sheet name="Gestion - Solde" sheetId="16" r:id="rId7"/>
    <sheet name="Liste" sheetId="17" r:id="rId8"/>
    <sheet name="Tableau - Comparatif" sheetId="13" r:id="rId9"/>
    <sheet name="Gest. - Comm. - ORYX 2" sheetId="5" r:id="rId10"/>
    <sheet name="Suivi - vente - Gaz - Prix ORYX" sheetId="7" r:id="rId11"/>
    <sheet name="Suivi - vente - LUBRIFIANTS" sheetId="25" r:id="rId12"/>
    <sheet name="Gest. - Comm. - LUBRIFIANTS" sheetId="22" r:id="rId13"/>
    <sheet name="Feuil2" sheetId="26" r:id="rId14"/>
    <sheet name="Suivi trésorerie LUBRIFIANTS" sheetId="23" r:id="rId15"/>
    <sheet name="Gest. - Comm. - LUB" sheetId="27" r:id="rId16"/>
  </sheets>
  <externalReferences>
    <externalReference r:id="rId17"/>
    <externalReference r:id="rId18"/>
    <externalReference r:id="rId19"/>
    <externalReference r:id="rId20"/>
    <externalReference r:id="rId21"/>
    <externalReference r:id="rId22"/>
    <externalReference r:id="rId23"/>
  </externalReferences>
  <definedNames>
    <definedName name="_xlnm._FilterDatabase" localSheetId="5" hidden="1">Stock!$N$1:$P$1</definedName>
    <definedName name="AOUT" localSheetId="4">'[1]Suivi - vente - Gaz - Prix ORYX'!$X$87</definedName>
    <definedName name="AOUT" localSheetId="13">'[2]Suivi - vente - Gaz - Prix ORYX'!$X$87</definedName>
    <definedName name="AOUT" localSheetId="15">'Suivi - vente - Gaz - Prix ORYX'!#REF!</definedName>
    <definedName name="AOUT" localSheetId="12">'Suivi - vente - Gaz - Prix ORYX'!#REF!</definedName>
    <definedName name="AOUT" localSheetId="11">'Suivi - vente - LUBRIFIANTS'!#REF!</definedName>
    <definedName name="AOUT" localSheetId="14">'[2]Suivi - vente - Gaz - Prix ORYX'!$X$87</definedName>
    <definedName name="AOUT">'Suivi - vente - Gaz - Prix ORYX'!#REF!</definedName>
    <definedName name="AOUTLAB" localSheetId="4">'[1]Point - vente - Commande - Gaz'!$Z$195</definedName>
    <definedName name="AOUTLAB" localSheetId="13">'[2]Point - vente - Commande - Gaz'!$Z$195</definedName>
    <definedName name="AOUTLAB" localSheetId="15">#REF!</definedName>
    <definedName name="AOUTLAB" localSheetId="12">#REF!</definedName>
    <definedName name="AOUTLAB" localSheetId="11">#REF!</definedName>
    <definedName name="AOUTLAB" localSheetId="14">'[2]Point - vente - Commande - Gaz'!$Z$195</definedName>
    <definedName name="AOUTLAB">#REF!</definedName>
    <definedName name="AVRIL" localSheetId="4">'[1]Suivi - vente - Gaz - Prix ORYX'!$X$54</definedName>
    <definedName name="AVRIL" localSheetId="13">'[2]Suivi - vente - Gaz - Prix ORYX'!$X$54</definedName>
    <definedName name="AVRIL" localSheetId="15">'Suivi - vente - Gaz - Prix ORYX'!#REF!</definedName>
    <definedName name="AVRIL" localSheetId="12">'Suivi - vente - Gaz - Prix ORYX'!#REF!</definedName>
    <definedName name="AVRIL" localSheetId="11">'Suivi - vente - LUBRIFIANTS'!#REF!</definedName>
    <definedName name="AVRIL" localSheetId="14">'[2]Suivi - vente - Gaz - Prix ORYX'!$X$54</definedName>
    <definedName name="AVRIL">'Suivi - vente - Gaz - Prix ORYX'!#REF!</definedName>
    <definedName name="AVRILLAB" localSheetId="4">'[1]Point - vente - Commande - Gaz'!$Z$112</definedName>
    <definedName name="AVRILLAB" localSheetId="13">'[2]Point - vente - Commande - Gaz'!$Z$112</definedName>
    <definedName name="AVRILLAB" localSheetId="15">#REF!</definedName>
    <definedName name="AVRILLAB" localSheetId="12">#REF!</definedName>
    <definedName name="AVRILLAB" localSheetId="11">#REF!</definedName>
    <definedName name="AVRILLAB" localSheetId="14">'[2]Point - vente - Commande - Gaz'!$Z$112</definedName>
    <definedName name="AVRILLAB">#REF!</definedName>
    <definedName name="basegest" localSheetId="15">'Gest. - Comm. - LUB'!$C$14:$AZ$195</definedName>
    <definedName name="basegest" localSheetId="12">'Gest. - Comm. - LUBRIFIANTS'!$C$14:$AZ$195</definedName>
    <definedName name="basegest">'Gest. - Comm. - ORYX 2'!$C$14:$AN$195</definedName>
    <definedName name="Chargesaout" localSheetId="13">'[3]Suivi trésorerie'!$D$189</definedName>
    <definedName name="Chargesaout">'Suivi trésorerie LUBRIFIANTS'!$D$189</definedName>
    <definedName name="Chargesavril" localSheetId="13">'[3]Suivi trésorerie'!$D$118</definedName>
    <definedName name="Chargesavril">'Suivi trésorerie LUBRIFIANTS'!$D$118</definedName>
    <definedName name="Chargesdec" localSheetId="13">'[3]Suivi trésorerie'!$D$273</definedName>
    <definedName name="Chargesdec">'Suivi trésorerie LUBRIFIANTS'!$D$273</definedName>
    <definedName name="chargesfev" localSheetId="13">'[3]Suivi trésorerie'!$D$80</definedName>
    <definedName name="chargesfev">'Suivi trésorerie LUBRIFIANTS'!$D$80</definedName>
    <definedName name="chargesjanv" localSheetId="13">'[3]Suivi trésorerie'!$D$40</definedName>
    <definedName name="chargesjanv">'Suivi trésorerie LUBRIFIANTS'!$D$40</definedName>
    <definedName name="Chargesjuill" localSheetId="13">'[3]Suivi trésorerie'!$D$171</definedName>
    <definedName name="Chargesjuill">'Suivi trésorerie LUBRIFIANTS'!$D$171</definedName>
    <definedName name="Chargesjuin" localSheetId="13">'[3]Suivi trésorerie'!$D$154</definedName>
    <definedName name="Chargesjuin">'Suivi trésorerie LUBRIFIANTS'!$D$154</definedName>
    <definedName name="Chargesmai" localSheetId="13">'[3]Suivi trésorerie'!$D$137</definedName>
    <definedName name="Chargesmai">'Suivi trésorerie LUBRIFIANTS'!$D$137</definedName>
    <definedName name="Chargesmars" localSheetId="13">'[3]Suivi trésorerie'!$D$98</definedName>
    <definedName name="Chargesmars">'Suivi trésorerie LUBRIFIANTS'!$D$98</definedName>
    <definedName name="Chargesnov" localSheetId="13">'[3]Suivi trésorerie'!$D$245</definedName>
    <definedName name="Chargesnov">'Suivi trésorerie LUBRIFIANTS'!$D$245</definedName>
    <definedName name="Chargesoct" localSheetId="13">'[3]Suivi trésorerie'!$D$226</definedName>
    <definedName name="Chargesoct">'Suivi trésorerie LUBRIFIANTS'!$D$226</definedName>
    <definedName name="Chargessept" localSheetId="13">'[3]Suivi trésorerie'!$D$207</definedName>
    <definedName name="Chargessept">'Suivi trésorerie LUBRIFIANTS'!$D$207</definedName>
    <definedName name="DAOU" localSheetId="13">'[4]Etat - Dépenses - 2018'!$E$122</definedName>
    <definedName name="DAOU" localSheetId="14">'[4]Etat - Dépenses - 2018'!$E$122</definedName>
    <definedName name="DAOU">'Etat - Dépenses - 2018'!$E$122</definedName>
    <definedName name="DAVR" localSheetId="13">'[4]Etat - Dépenses - 2018'!$E$100</definedName>
    <definedName name="DAVR" localSheetId="14">'[4]Etat - Dépenses - 2018'!$E$100</definedName>
    <definedName name="DAVR">'Etat - Dépenses - 2018'!$E$100</definedName>
    <definedName name="DDEC" localSheetId="13">'[4]Etat - Dépenses - 2018'!$E$149</definedName>
    <definedName name="DDEC" localSheetId="14">'[4]Etat - Dépenses - 2018'!$E$149</definedName>
    <definedName name="DDEC">'Etat - Dépenses - 2018'!$E$149</definedName>
    <definedName name="DECEMBRE" localSheetId="4">'[1]Suivi - vente - Gaz - Prix ORYX'!$X$114</definedName>
    <definedName name="DECEMBRE" localSheetId="13">'[2]Suivi - vente - Gaz - Prix ORYX'!$X$114</definedName>
    <definedName name="DECEMBRE" localSheetId="15">'Suivi - vente - Gaz - Prix ORYX'!#REF!</definedName>
    <definedName name="DECEMBRE" localSheetId="12">'Suivi - vente - Gaz - Prix ORYX'!#REF!</definedName>
    <definedName name="DECEMBRE" localSheetId="11">'Suivi - vente - LUBRIFIANTS'!#REF!</definedName>
    <definedName name="DECEMBRE" localSheetId="14">'[2]Suivi - vente - Gaz - Prix ORYX'!$X$114</definedName>
    <definedName name="DECEMBRE">'Suivi - vente - Gaz - Prix ORYX'!#REF!</definedName>
    <definedName name="DECEMBRELAB" localSheetId="4">'[1]Point - vente - Commande - Gaz'!$Z$222</definedName>
    <definedName name="DECEMBRELAB" localSheetId="13">'[2]Point - vente - Commande - Gaz'!$Z$222</definedName>
    <definedName name="DECEMBRELAB" localSheetId="15">#REF!</definedName>
    <definedName name="DECEMBRELAB" localSheetId="12">#REF!</definedName>
    <definedName name="DECEMBRELAB" localSheetId="11">#REF!</definedName>
    <definedName name="DECEMBRELAB" localSheetId="14">'[2]Point - vente - Commande - Gaz'!$Z$222</definedName>
    <definedName name="DECEMBRELAB">#REF!</definedName>
    <definedName name="DEPENSES" localSheetId="4">#REF!</definedName>
    <definedName name="DEPENSES" localSheetId="13">#REF!</definedName>
    <definedName name="DEPENSES" localSheetId="15">#REF!</definedName>
    <definedName name="DEPENSES" localSheetId="12">#REF!</definedName>
    <definedName name="DEPENSES" localSheetId="6">'Gestion - Solde'!$D$7:$D$188</definedName>
    <definedName name="DEPENSES" localSheetId="7">[5]Feuil1!$D$7:$D$58</definedName>
    <definedName name="DEPENSES" localSheetId="11">#REF!</definedName>
    <definedName name="DEPENSES" localSheetId="14">#REF!</definedName>
    <definedName name="DEPENSES">#REF!</definedName>
    <definedName name="DEPENSESNORM" localSheetId="4">'[1]Suivi - vente - Gaz - Prix ORYX'!$AM$193</definedName>
    <definedName name="DEPENSESNORM" localSheetId="13">'[2]Suivi - vente - Gaz - Prix ORYX'!$AM$193</definedName>
    <definedName name="DEPENSESNORM" localSheetId="11">'Suivi - vente - LUBRIFIANTS'!$CD$316</definedName>
    <definedName name="DEPENSESNORM" localSheetId="14">'[2]Suivi - vente - Gaz - Prix ORYX'!$AM$193</definedName>
    <definedName name="DEPENSESNORM">'Suivi - vente - Gaz - Prix ORYX'!$AO$316</definedName>
    <definedName name="DFEV" localSheetId="13">'[4]Etat - Dépenses - 2018'!$E$87</definedName>
    <definedName name="DFEV" localSheetId="14">'[4]Etat - Dépenses - 2018'!$E$87</definedName>
    <definedName name="DFEV">'Etat - Dépenses - 2018'!$E$87</definedName>
    <definedName name="divoinew">[6]Catalogue!$I:$I</definedName>
    <definedName name="DJANV" localSheetId="13">'[4]Etat - Dépenses - 2018'!$E$43</definedName>
    <definedName name="DJANV" localSheetId="14">'[4]Etat - Dépenses - 2018'!$E$43</definedName>
    <definedName name="DJANV">'Etat - Dépenses - 2018'!$E$43</definedName>
    <definedName name="DJUI" localSheetId="13">'[4]Etat - Dépenses - 2018'!$E$110</definedName>
    <definedName name="DJUI" localSheetId="14">'[4]Etat - Dépenses - 2018'!$E$110</definedName>
    <definedName name="DJUI">'Etat - Dépenses - 2018'!$E$110</definedName>
    <definedName name="DJUIL" localSheetId="13">'[4]Etat - Dépenses - 2018'!$E$116</definedName>
    <definedName name="DJUIL" localSheetId="14">'[4]Etat - Dépenses - 2018'!$E$116</definedName>
    <definedName name="DJUIL">'Etat - Dépenses - 2018'!$E$116</definedName>
    <definedName name="DMAI" localSheetId="13">'[4]Etat - Dépenses - 2018'!$E$105</definedName>
    <definedName name="DMAI" localSheetId="14">'[4]Etat - Dépenses - 2018'!$E$105</definedName>
    <definedName name="DMAI">'Etat - Dépenses - 2018'!$E$105</definedName>
    <definedName name="DMAR" localSheetId="13">'[4]Etat - Dépenses - 2018'!$E$95</definedName>
    <definedName name="DMAR" localSheetId="14">'[4]Etat - Dépenses - 2018'!$E$95</definedName>
    <definedName name="DMAR">'Etat - Dépenses - 2018'!$E$95</definedName>
    <definedName name="DNOV" localSheetId="13">'[4]Etat - Dépenses - 2018'!$E$143</definedName>
    <definedName name="DNOV" localSheetId="14">'[4]Etat - Dépenses - 2018'!$E$143</definedName>
    <definedName name="DNOV">'Etat - Dépenses - 2018'!$E$143</definedName>
    <definedName name="DOCT" localSheetId="13">'[4]Etat - Dépenses - 2018'!$E$136</definedName>
    <definedName name="DOCT" localSheetId="14">'[4]Etat - Dépenses - 2018'!$E$136</definedName>
    <definedName name="DOCT">'Etat - Dépenses - 2018'!$E$136</definedName>
    <definedName name="DSEPT" localSheetId="13">'[4]Etat - Dépenses - 2018'!$E$128</definedName>
    <definedName name="DSEPT" localSheetId="14">'[4]Etat - Dépenses - 2018'!$E$128</definedName>
    <definedName name="DSEPT">'Etat - Dépenses - 2018'!$E$128</definedName>
    <definedName name="FEVRIER" localSheetId="4">'[1]Suivi - vente - Gaz - Prix ORYX'!$X$36</definedName>
    <definedName name="FEVRIER" localSheetId="13">'[2]Suivi - vente - Gaz - Prix ORYX'!$X$36</definedName>
    <definedName name="FEVRIER" localSheetId="15">'Suivi - vente - Gaz - Prix ORYX'!#REF!</definedName>
    <definedName name="FEVRIER" localSheetId="12">'Suivi - vente - Gaz - Prix ORYX'!#REF!</definedName>
    <definedName name="FEVRIER" localSheetId="11">'Suivi - vente - LUBRIFIANTS'!#REF!</definedName>
    <definedName name="FEVRIER" localSheetId="14">'[2]Suivi - vente - Gaz - Prix ORYX'!$X$36</definedName>
    <definedName name="FEVRIER">'Suivi - vente - Gaz - Prix ORYX'!#REF!</definedName>
    <definedName name="FEVRIERLAB" localSheetId="4">'[1]Point - vente - Commande - Gaz'!$Z$55</definedName>
    <definedName name="FEVRIERLAB" localSheetId="13">'[2]Point - vente - Commande - Gaz'!$Z$55</definedName>
    <definedName name="FEVRIERLAB" localSheetId="15">#REF!</definedName>
    <definedName name="FEVRIERLAB" localSheetId="12">#REF!</definedName>
    <definedName name="FEVRIERLAB" localSheetId="11">#REF!</definedName>
    <definedName name="FEVRIERLAB" localSheetId="14">'[2]Point - vente - Commande - Gaz'!$Z$55</definedName>
    <definedName name="FEVRIERLAB">#REF!</definedName>
    <definedName name="_xlnm.Print_Titles" localSheetId="4">'Etat - Dépenses - 2018'!$10:$12</definedName>
    <definedName name="_xlnm.Print_Titles" localSheetId="10">'Suivi - vente - Gaz - Prix ORYX'!$10:$12</definedName>
    <definedName name="_xlnm.Print_Titles" localSheetId="11">'Suivi - vente - LUBRIFIANTS'!$10:$12</definedName>
    <definedName name="_xlnm.Print_Titles" localSheetId="14">'Suivi trésorerie LUBRIFIANTS'!$10:$12</definedName>
    <definedName name="IntDP" localSheetId="4">[1]Liste!$B$5:$B$17</definedName>
    <definedName name="IntDP" localSheetId="13">[2]Liste!$B$5:$B$17</definedName>
    <definedName name="IntDP" localSheetId="14">[2]Liste!$B$5:$B$17</definedName>
    <definedName name="IntDP">Liste!$B$5:$B$17</definedName>
    <definedName name="Intitulé___opération" localSheetId="7">Liste!$B$5:$B$16</definedName>
    <definedName name="Intitulé_de_l_opération" localSheetId="4">#REF!</definedName>
    <definedName name="Intitulé_de_l_opération" localSheetId="13">#REF!</definedName>
    <definedName name="Intitulé_de_l_opération" localSheetId="15">#REF!</definedName>
    <definedName name="Intitulé_de_l_opération" localSheetId="12">#REF!</definedName>
    <definedName name="Intitulé_de_l_opération" localSheetId="7">Liste!$B$5:$B$16</definedName>
    <definedName name="Intitulé_de_l_opération" localSheetId="11">#REF!</definedName>
    <definedName name="Intitulé_de_l_opération" localSheetId="14">#REF!</definedName>
    <definedName name="Intitulé_de_l_opération">#REF!</definedName>
    <definedName name="Intop">Liste!$B$5:$B$16</definedName>
    <definedName name="IOP" localSheetId="7">Liste!$B$5:$B$16</definedName>
    <definedName name="IOP">[7]Liste!$B$5:$B$16</definedName>
    <definedName name="IOPnew" localSheetId="4">[1]Liste!$B$5:$B$16</definedName>
    <definedName name="IOPnew" localSheetId="13">[2]Liste!$B$5:$B$16</definedName>
    <definedName name="IOPnew" localSheetId="14">[2]Liste!$B$5:$B$16</definedName>
    <definedName name="IOPnew">Liste!$B$5:$B$16</definedName>
    <definedName name="JANVIER" localSheetId="4">'[1]Suivi - vente - Gaz - Prix ORYX'!$X$23</definedName>
    <definedName name="JANVIER" localSheetId="13">'[2]Suivi - vente - Gaz - Prix ORYX'!$X$23</definedName>
    <definedName name="JANVIER" localSheetId="15">'Suivi - vente - Gaz - Prix ORYX'!#REF!</definedName>
    <definedName name="JANVIER" localSheetId="12">'Suivi - vente - Gaz - Prix ORYX'!#REF!</definedName>
    <definedName name="JANVIER" localSheetId="11">'Suivi - vente - LUBRIFIANTS'!#REF!</definedName>
    <definedName name="JANVIER" localSheetId="14">'[2]Suivi - vente - Gaz - Prix ORYX'!$X$23</definedName>
    <definedName name="JANVIER">'Suivi - vente - Gaz - Prix ORYX'!#REF!</definedName>
    <definedName name="JANVIERLAB" localSheetId="4">'[1]Point - vente - Commande - Gaz'!$Z$30</definedName>
    <definedName name="JANVIERLAB" localSheetId="13">'[2]Point - vente - Commande - Gaz'!$Z$30</definedName>
    <definedName name="JANVIERLAB" localSheetId="15">#REF!</definedName>
    <definedName name="JANVIERLAB" localSheetId="12">#REF!</definedName>
    <definedName name="JANVIERLAB" localSheetId="11">#REF!</definedName>
    <definedName name="JANVIERLAB" localSheetId="14">'[2]Point - vente - Commande - Gaz'!$Z$30</definedName>
    <definedName name="JANVIERLAB">#REF!</definedName>
    <definedName name="jaout">'[4]Suivi - vente - Prduit Congelé'!$CD$87</definedName>
    <definedName name="javril">'[4]Suivi - vente - Prduit Congelé'!$CD$54</definedName>
    <definedName name="jdecembre">'[4]Suivi - vente - Prduit Congelé'!$CD$114</definedName>
    <definedName name="jfevrier">'[4]Suivi - vente - Prduit Congelé'!$CD$36</definedName>
    <definedName name="jjanvier">'[4]Suivi - vente - Prduit Congelé'!$CD$23</definedName>
    <definedName name="jjuillet">'[4]Suivi - vente - Prduit Congelé'!$CD$81</definedName>
    <definedName name="jjuin">'[4]Suivi - vente - Prduit Congelé'!$CD$75</definedName>
    <definedName name="jmai">'[4]Suivi - vente - Prduit Congelé'!$CD$65</definedName>
    <definedName name="jmars">'[4]Suivi - vente - Prduit Congelé'!$CD$43</definedName>
    <definedName name="jnovembre">'[4]Suivi - vente - Prduit Congelé'!$CD$108</definedName>
    <definedName name="joctobre">'[4]Suivi - vente - Prduit Congelé'!$CD$101</definedName>
    <definedName name="jseptembre">'[4]Suivi - vente - Prduit Congelé'!$CD$93</definedName>
    <definedName name="JUILLET" localSheetId="4">'[1]Suivi - vente - Gaz - Prix ORYX'!$X$81</definedName>
    <definedName name="JUILLET" localSheetId="13">'[2]Suivi - vente - Gaz - Prix ORYX'!$X$81</definedName>
    <definedName name="JUILLET" localSheetId="15">'Suivi - vente - Gaz - Prix ORYX'!#REF!</definedName>
    <definedName name="JUILLET" localSheetId="12">'Suivi - vente - Gaz - Prix ORYX'!#REF!</definedName>
    <definedName name="JUILLET" localSheetId="11">'Suivi - vente - LUBRIFIANTS'!#REF!</definedName>
    <definedName name="JUILLET" localSheetId="14">'[2]Suivi - vente - Gaz - Prix ORYX'!$X$81</definedName>
    <definedName name="JUILLET">'Suivi - vente - Gaz - Prix ORYX'!#REF!</definedName>
    <definedName name="JUILLETLAB" localSheetId="4">'[1]Point - vente - Commande - Gaz'!$Z$189</definedName>
    <definedName name="JUILLETLAB" localSheetId="13">'[2]Point - vente - Commande - Gaz'!$Z$189</definedName>
    <definedName name="JUILLETLAB" localSheetId="15">#REF!</definedName>
    <definedName name="JUILLETLAB" localSheetId="12">#REF!</definedName>
    <definedName name="JUILLETLAB" localSheetId="11">#REF!</definedName>
    <definedName name="JUILLETLAB" localSheetId="14">'[2]Point - vente - Commande - Gaz'!$Z$189</definedName>
    <definedName name="JUILLETLAB">#REF!</definedName>
    <definedName name="JUIN" localSheetId="4">'[1]Suivi - vente - Gaz - Prix ORYX'!$X$75</definedName>
    <definedName name="JUIN" localSheetId="13">'[2]Suivi - vente - Gaz - Prix ORYX'!$X$75</definedName>
    <definedName name="JUIN" localSheetId="15">'Suivi - vente - Gaz - Prix ORYX'!#REF!</definedName>
    <definedName name="JUIN" localSheetId="12">'Suivi - vente - Gaz - Prix ORYX'!#REF!</definedName>
    <definedName name="JUIN" localSheetId="11">'Suivi - vente - LUBRIFIANTS'!#REF!</definedName>
    <definedName name="JUIN" localSheetId="14">'[2]Suivi - vente - Gaz - Prix ORYX'!$X$75</definedName>
    <definedName name="JUIN">'Suivi - vente - Gaz - Prix ORYX'!#REF!</definedName>
    <definedName name="JUINLAB" localSheetId="4">'[1]Point - vente - Commande - Gaz'!$Z$171</definedName>
    <definedName name="JUINLAB" localSheetId="13">'[2]Point - vente - Commande - Gaz'!$Z$171</definedName>
    <definedName name="JUINLAB" localSheetId="15">#REF!</definedName>
    <definedName name="JUINLAB" localSheetId="12">#REF!</definedName>
    <definedName name="JUINLAB" localSheetId="11">#REF!</definedName>
    <definedName name="JUINLAB" localSheetId="14">'[2]Point - vente - Commande - Gaz'!$Z$171</definedName>
    <definedName name="JUINLAB">#REF!</definedName>
    <definedName name="listel">Feuil2!$D$2:$D$3</definedName>
    <definedName name="MAGLA">'Suivi - vente - LUBRIFIANTS'!$BP$68</definedName>
    <definedName name="MAGLAO">'Suivi - vente - LUBRIFIANTS'!$BP$126</definedName>
    <definedName name="MAGLDEC">'Suivi - vente - LUBRIFIANTS'!$BP$237</definedName>
    <definedName name="MAGLF">'Suivi - vente - LUBRIFIANTS'!$BP$38</definedName>
    <definedName name="MAGLJ">'Suivi - vente - LUBRIFIANTS'!$BP$25</definedName>
    <definedName name="MAGLJU">'Suivi - vente - LUBRIFIANTS'!$BP$97</definedName>
    <definedName name="MAGLJUI">'Suivi - vente - LUBRIFIANTS'!$BP$110</definedName>
    <definedName name="MAGLM">'Suivi - vente - LUBRIFIANTS'!$BP$53</definedName>
    <definedName name="MAGLMA">'Suivi - vente - LUBRIFIANTS'!$BP$82</definedName>
    <definedName name="MAGLNO">'Suivi - vente - LUBRIFIANTS'!$BP$224</definedName>
    <definedName name="MAGLOC">'Suivi - vente - LUBRIFIANTS'!$BP$211</definedName>
    <definedName name="MAGLSE">'Suivi - vente - LUBRIFIANTS'!$BP$140</definedName>
    <definedName name="MAI" localSheetId="4">'[1]Suivi - vente - Gaz - Prix ORYX'!$X$65</definedName>
    <definedName name="MAI" localSheetId="13">'[2]Suivi - vente - Gaz - Prix ORYX'!$X$65</definedName>
    <definedName name="MAI" localSheetId="15">'Suivi - vente - Gaz - Prix ORYX'!#REF!</definedName>
    <definedName name="MAI" localSheetId="12">'Suivi - vente - Gaz - Prix ORYX'!#REF!</definedName>
    <definedName name="MAI" localSheetId="11">'Suivi - vente - LUBRIFIANTS'!#REF!</definedName>
    <definedName name="MAI" localSheetId="14">'[2]Suivi - vente - Gaz - Prix ORYX'!$X$65</definedName>
    <definedName name="MAI">'Suivi - vente - Gaz - Prix ORYX'!#REF!</definedName>
    <definedName name="MAILAB" localSheetId="4">'[1]Point - vente - Commande - Gaz'!$Z$145</definedName>
    <definedName name="MAILAB" localSheetId="13">'[2]Point - vente - Commande - Gaz'!$Z$145</definedName>
    <definedName name="MAILAB" localSheetId="15">#REF!</definedName>
    <definedName name="MAILAB" localSheetId="12">#REF!</definedName>
    <definedName name="MAILAB" localSheetId="11">#REF!</definedName>
    <definedName name="MAILAB" localSheetId="14">'[2]Point - vente - Commande - Gaz'!$Z$145</definedName>
    <definedName name="MAILAB">#REF!</definedName>
    <definedName name="MARS" localSheetId="4">'[1]Suivi - vente - Gaz - Prix ORYX'!$X$43</definedName>
    <definedName name="MARS" localSheetId="13">'[2]Suivi - vente - Gaz - Prix ORYX'!$X$43</definedName>
    <definedName name="MARS" localSheetId="15">'Suivi - vente - Gaz - Prix ORYX'!#REF!</definedName>
    <definedName name="MARS" localSheetId="12">'Suivi - vente - Gaz - Prix ORYX'!#REF!</definedName>
    <definedName name="MARS" localSheetId="11">'Suivi - vente - LUBRIFIANTS'!#REF!</definedName>
    <definedName name="MARS" localSheetId="14">'[2]Suivi - vente - Gaz - Prix ORYX'!$X$43</definedName>
    <definedName name="MARS">'Suivi - vente - Gaz - Prix ORYX'!#REF!</definedName>
    <definedName name="MARSLAB" localSheetId="4">'[1]Point - vente - Commande - Gaz'!$Z$79</definedName>
    <definedName name="MARSLAB" localSheetId="13">'[2]Point - vente - Commande - Gaz'!$Z$79</definedName>
    <definedName name="MARSLAB" localSheetId="15">#REF!</definedName>
    <definedName name="MARSLAB" localSheetId="12">#REF!</definedName>
    <definedName name="MARSLAB" localSheetId="11">#REF!</definedName>
    <definedName name="MARSLAB" localSheetId="14">'[2]Point - vente - Commande - Gaz'!$Z$79</definedName>
    <definedName name="MARSLAB">#REF!</definedName>
    <definedName name="MENSUEL" localSheetId="11">'Suivi - vente - LUBRIFIANTS'!$BQ$68</definedName>
    <definedName name="MENSUEL">'Suivi - vente - Gaz - Prix ORYX'!$AB$68</definedName>
    <definedName name="ModPaie">[3]Feuil2!$B$2:$B$4</definedName>
    <definedName name="Mouvement">Mouvements!$1:$1048576</definedName>
    <definedName name="newz">[6]Catalogue!$H:$H</definedName>
    <definedName name="NOVEMBRE" localSheetId="15">'Suivi - vente - Gaz - Prix ORYX'!#REF!</definedName>
    <definedName name="NOVEMBRE" localSheetId="12">'Suivi - vente - Gaz - Prix ORYX'!#REF!</definedName>
    <definedName name="NOVEMBRE" localSheetId="11">'Suivi - vente - LUBRIFIANTS'!#REF!</definedName>
    <definedName name="NOVEMBRE">'Suivi - vente - Gaz - Prix ORYX'!#REF!</definedName>
    <definedName name="NOVEMBRELAB" localSheetId="15">#REF!</definedName>
    <definedName name="NOVEMBRELAB" localSheetId="12">#REF!</definedName>
    <definedName name="NOVEMBRELAB" localSheetId="11">#REF!</definedName>
    <definedName name="NOVEMBRELAB">#REF!</definedName>
    <definedName name="NOVEMBREVRAI" localSheetId="4">'[1]Suivi - vente - Gaz - Prix ORYX'!$X$108</definedName>
    <definedName name="NOVEMBREVRAI" localSheetId="13">'[2]Suivi - vente - Gaz - Prix ORYX'!$X$108</definedName>
    <definedName name="NOVEMBREVRAI" localSheetId="15">'Suivi - vente - Gaz - Prix ORYX'!#REF!</definedName>
    <definedName name="NOVEMBREVRAI" localSheetId="12">'Suivi - vente - Gaz - Prix ORYX'!#REF!</definedName>
    <definedName name="NOVEMBREVRAI" localSheetId="11">'Suivi - vente - LUBRIFIANTS'!#REF!</definedName>
    <definedName name="NOVEMBREVRAI" localSheetId="14">'[2]Suivi - vente - Gaz - Prix ORYX'!$X$108</definedName>
    <definedName name="NOVEMBREVRAI">'Suivi - vente - Gaz - Prix ORYX'!#REF!</definedName>
    <definedName name="NOVEMBREVRAILAB" localSheetId="4">'[1]Point - vente - Commande - Gaz'!$Z$216</definedName>
    <definedName name="NOVEMBREVRAILAB" localSheetId="13">'[2]Point - vente - Commande - Gaz'!$Z$216</definedName>
    <definedName name="NOVEMBREVRAILAB" localSheetId="15">#REF!</definedName>
    <definedName name="NOVEMBREVRAILAB" localSheetId="12">#REF!</definedName>
    <definedName name="NOVEMBREVRAILAB" localSheetId="11">#REF!</definedName>
    <definedName name="NOVEMBREVRAILAB" localSheetId="14">'[2]Point - vente - Commande - Gaz'!$Z$216</definedName>
    <definedName name="NOVEMBREVRAILAB">#REF!</definedName>
    <definedName name="OCTOBRE" localSheetId="4">'[1]Suivi - vente - Gaz - Prix ORYX'!$X$101</definedName>
    <definedName name="OCTOBRE" localSheetId="13">'[2]Suivi - vente - Gaz - Prix ORYX'!$X$101</definedName>
    <definedName name="OCTOBRE" localSheetId="15">'Suivi - vente - Gaz - Prix ORYX'!#REF!</definedName>
    <definedName name="OCTOBRE" localSheetId="12">'Suivi - vente - Gaz - Prix ORYX'!#REF!</definedName>
    <definedName name="OCTOBRE" localSheetId="11">'Suivi - vente - LUBRIFIANTS'!#REF!</definedName>
    <definedName name="OCTOBRE" localSheetId="14">'[2]Suivi - vente - Gaz - Prix ORYX'!$X$101</definedName>
    <definedName name="OCTOBRE">'Suivi - vente - Gaz - Prix ORYX'!#REF!</definedName>
    <definedName name="OCTOBRELAB" localSheetId="4">'[1]Point - vente - Commande - Gaz'!$Z$209</definedName>
    <definedName name="OCTOBRELAB" localSheetId="13">'[2]Point - vente - Commande - Gaz'!$Z$209</definedName>
    <definedName name="OCTOBRELAB" localSheetId="15">#REF!</definedName>
    <definedName name="OCTOBRELAB" localSheetId="12">#REF!</definedName>
    <definedName name="OCTOBRELAB" localSheetId="11">#REF!</definedName>
    <definedName name="OCTOBRELAB" localSheetId="14">'[2]Point - vente - Commande - Gaz'!$Z$209</definedName>
    <definedName name="OCTOBRELAB">#REF!</definedName>
    <definedName name="OP" localSheetId="6">[5]Liste!$B$6:$B$16</definedName>
    <definedName name="OP" localSheetId="7">Liste!$B$6:$B$16</definedName>
    <definedName name="OP">[7]Liste!$B$6:$B$16</definedName>
    <definedName name="OPERATION" localSheetId="4">[1]Liste!$B:$B</definedName>
    <definedName name="OPERATION" localSheetId="13">[2]Liste!$B:$B</definedName>
    <definedName name="OPERATION" localSheetId="14">[2]Liste!$B:$B</definedName>
    <definedName name="OPERATION">Liste!$B:$B</definedName>
    <definedName name="OPnew">Liste!$B$5:$B$16</definedName>
    <definedName name="Produits">Prdts!$B:$B</definedName>
    <definedName name="Produitsaout" localSheetId="13">'[3]Suivi trésorerie'!$E$189</definedName>
    <definedName name="Produitsaout">'Suivi trésorerie LUBRIFIANTS'!$E$189</definedName>
    <definedName name="Produitsavril" localSheetId="13">'[3]Suivi trésorerie'!$E$118</definedName>
    <definedName name="Produitsavril">'Suivi trésorerie LUBRIFIANTS'!$E$118</definedName>
    <definedName name="Produitsdec" localSheetId="13">'[3]Suivi trésorerie'!$E$273</definedName>
    <definedName name="Produitsdec">'Suivi trésorerie LUBRIFIANTS'!$E$273</definedName>
    <definedName name="Produitsfev" localSheetId="13">'[3]Suivi trésorerie'!$E$80</definedName>
    <definedName name="Produitsfev">'Suivi trésorerie LUBRIFIANTS'!$E$80</definedName>
    <definedName name="Produitsjanv" localSheetId="13">'[3]Suivi trésorerie'!$E$40</definedName>
    <definedName name="Produitsjanv">'Suivi trésorerie LUBRIFIANTS'!$E$40</definedName>
    <definedName name="Produitsjuill" localSheetId="13">'[3]Suivi trésorerie'!$E$171</definedName>
    <definedName name="Produitsjuill">'Suivi trésorerie LUBRIFIANTS'!$E$171</definedName>
    <definedName name="Produitsjuin" localSheetId="13">'[3]Suivi trésorerie'!$E$154</definedName>
    <definedName name="Produitsjuin">'Suivi trésorerie LUBRIFIANTS'!$E$154</definedName>
    <definedName name="Produitsmai" localSheetId="13">'[3]Suivi trésorerie'!$E$137</definedName>
    <definedName name="Produitsmai">'Suivi trésorerie LUBRIFIANTS'!$E$137</definedName>
    <definedName name="Produitsmars" localSheetId="13">'[3]Suivi trésorerie'!$E$98</definedName>
    <definedName name="Produitsmars">'Suivi trésorerie LUBRIFIANTS'!$E$98</definedName>
    <definedName name="Produitsnov" localSheetId="13">'[3]Suivi trésorerie'!$E$245</definedName>
    <definedName name="Produitsnov">'Suivi trésorerie LUBRIFIANTS'!$E$245</definedName>
    <definedName name="Produitsoct" localSheetId="13">'[3]Suivi trésorerie'!$E$226</definedName>
    <definedName name="Produitsoct">'Suivi trésorerie LUBRIFIANTS'!$E$226</definedName>
    <definedName name="Produitssept" localSheetId="13">'[3]Suivi trésorerie'!$E$207</definedName>
    <definedName name="Produitssept">'Suivi trésorerie LUBRIFIANTS'!$E$207</definedName>
    <definedName name="reca" localSheetId="15">'Gest. - Comm. - LUB'!$H$76</definedName>
    <definedName name="reca" localSheetId="12">'Gest. - Comm. - LUBRIFIANTS'!$H$76</definedName>
    <definedName name="reca">'Gest. - Comm. - ORYX 2'!$H$76</definedName>
    <definedName name="recao" localSheetId="15">'Gest. - Comm. - LUB'!$H$134</definedName>
    <definedName name="recao" localSheetId="12">'Gest. - Comm. - LUBRIFIANTS'!$H$134</definedName>
    <definedName name="recao">'Gest. - Comm. - ORYX 2'!$H$134</definedName>
    <definedName name="recdec" localSheetId="15">'Gest. - Comm. - LUB'!$H$195</definedName>
    <definedName name="recdec" localSheetId="12">'Gest. - Comm. - LUBRIFIANTS'!$H$195</definedName>
    <definedName name="recdec">'Gest. - Comm. - ORYX 2'!$H$195</definedName>
    <definedName name="RECETTES" localSheetId="4">#REF!</definedName>
    <definedName name="RECETTES" localSheetId="13">#REF!</definedName>
    <definedName name="RECETTES" localSheetId="15">#REF!</definedName>
    <definedName name="RECETTES" localSheetId="12">#REF!</definedName>
    <definedName name="RECETTES" localSheetId="6">'Gestion - Solde'!$E$7:$E$188</definedName>
    <definedName name="RECETTES" localSheetId="7">[5]Feuil1!$E$7:$E$58</definedName>
    <definedName name="RECETTES" localSheetId="11">#REF!</definedName>
    <definedName name="RECETTES" localSheetId="14">#REF!</definedName>
    <definedName name="RECETTES">#REF!</definedName>
    <definedName name="RECETTESNORM" localSheetId="4">'[1]Suivi - vente - Gaz - Prix ORYX'!$W$116</definedName>
    <definedName name="RECETTESNORM" localSheetId="13">'[2]Suivi - vente - Gaz - Prix ORYX'!$W$116</definedName>
    <definedName name="RECETTESNORM" localSheetId="15">'Suivi - vente - Gaz - Prix ORYX'!#REF!</definedName>
    <definedName name="RECETTESNORM" localSheetId="12">'Suivi - vente - Gaz - Prix ORYX'!#REF!</definedName>
    <definedName name="RECETTESNORM" localSheetId="11">'Suivi - vente - LUBRIFIANTS'!#REF!</definedName>
    <definedName name="RECETTESNORM" localSheetId="14">'[2]Suivi - vente - Gaz - Prix ORYX'!$W$116</definedName>
    <definedName name="RECETTESNORM">'Suivi - vente - Gaz - Prix ORYX'!#REF!</definedName>
    <definedName name="recf" localSheetId="15">'Gest. - Comm. - LUB'!$H$27</definedName>
    <definedName name="recf" localSheetId="12">'Gest. - Comm. - LUBRIFIANTS'!$H$27</definedName>
    <definedName name="recf">'Gest. - Comm. - ORYX 2'!$H$27</definedName>
    <definedName name="recj" localSheetId="15">'Gest. - Comm. - LUB'!$H$43</definedName>
    <definedName name="recj" localSheetId="12">'Gest. - Comm. - LUBRIFIANTS'!$H$43</definedName>
    <definedName name="recj">'Gest. - Comm. - ORYX 2'!$H$43</definedName>
    <definedName name="recju" localSheetId="15">'Gest. - Comm. - LUB'!$H$105</definedName>
    <definedName name="recju" localSheetId="12">'Gest. - Comm. - LUBRIFIANTS'!$H$105</definedName>
    <definedName name="recju">'Gest. - Comm. - ORYX 2'!$H$105</definedName>
    <definedName name="recjui" localSheetId="15">'Gest. - Comm. - LUB'!$H$119</definedName>
    <definedName name="recjui" localSheetId="12">'Gest. - Comm. - LUBRIFIANTS'!$H$119</definedName>
    <definedName name="recjui">'Gest. - Comm. - ORYX 2'!$H$119</definedName>
    <definedName name="recm" localSheetId="15">'Gest. - Comm. - LUB'!$H$60</definedName>
    <definedName name="recm" localSheetId="12">'Gest. - Comm. - LUBRIFIANTS'!$H$60</definedName>
    <definedName name="recm">'Gest. - Comm. - ORYX 2'!$H$60</definedName>
    <definedName name="recma" localSheetId="15">'Gest. - Comm. - LUB'!$H$91</definedName>
    <definedName name="recma" localSheetId="12">'Gest. - Comm. - LUBRIFIANTS'!$H$91</definedName>
    <definedName name="recma">'Gest. - Comm. - ORYX 2'!$H$91</definedName>
    <definedName name="recno" localSheetId="15">'Gest. - Comm. - LUB'!$H$181</definedName>
    <definedName name="recno" localSheetId="12">'Gest. - Comm. - LUBRIFIANTS'!$H$181</definedName>
    <definedName name="recno">'Gest. - Comm. - ORYX 2'!$H$181</definedName>
    <definedName name="recoc" localSheetId="15">'Gest. - Comm. - LUB'!$H$167</definedName>
    <definedName name="recoc" localSheetId="12">'Gest. - Comm. - LUBRIFIANTS'!$H$167</definedName>
    <definedName name="recoc">'Gest. - Comm. - ORYX 2'!$H$167</definedName>
    <definedName name="recse" localSheetId="15">'Gest. - Comm. - LUB'!$H$150</definedName>
    <definedName name="recse" localSheetId="12">'Gest. - Comm. - LUBRIFIANTS'!$H$150</definedName>
    <definedName name="recse">'Gest. - Comm. - ORYX 2'!$H$150</definedName>
    <definedName name="SEPTEMBRE" localSheetId="4">'[1]Suivi - vente - Gaz - Prix ORYX'!$X$93</definedName>
    <definedName name="SEPTEMBRE" localSheetId="13">'[2]Suivi - vente - Gaz - Prix ORYX'!$X$93</definedName>
    <definedName name="SEPTEMBRE" localSheetId="15">'Suivi - vente - Gaz - Prix ORYX'!#REF!</definedName>
    <definedName name="SEPTEMBRE" localSheetId="12">'Suivi - vente - Gaz - Prix ORYX'!#REF!</definedName>
    <definedName name="SEPTEMBRE" localSheetId="11">'Suivi - vente - LUBRIFIANTS'!#REF!</definedName>
    <definedName name="SEPTEMBRE" localSheetId="14">'[2]Suivi - vente - Gaz - Prix ORYX'!$X$93</definedName>
    <definedName name="SEPTEMBRE">'Suivi - vente - Gaz - Prix ORYX'!#REF!</definedName>
    <definedName name="SEPTEMBRELAB" localSheetId="4">'[1]Point - vente - Commande - Gaz'!$Z$201</definedName>
    <definedName name="SEPTEMBRELAB" localSheetId="13">'[2]Point - vente - Commande - Gaz'!$Z$201</definedName>
    <definedName name="SEPTEMBRELAB" localSheetId="15">#REF!</definedName>
    <definedName name="SEPTEMBRELAB" localSheetId="12">#REF!</definedName>
    <definedName name="SEPTEMBRELAB" localSheetId="11">#REF!</definedName>
    <definedName name="SEPTEMBRELAB" localSheetId="14">'[2]Point - vente - Commande - Gaz'!$Z$201</definedName>
    <definedName name="SEPTEMBRELAB">#REF!</definedName>
    <definedName name="TOMAGA">'Suivi - vente - Gaz - Prix ORYX'!$AA$68</definedName>
    <definedName name="TOMAGAO">'Suivi - vente - Gaz - Prix ORYX'!$AA$126</definedName>
    <definedName name="TOMAGDEC">'Suivi - vente - Gaz - Prix ORYX'!$AA$237</definedName>
    <definedName name="TOMAGF">'Suivi - vente - Gaz - Prix ORYX'!$AA$38</definedName>
    <definedName name="TOMAGJ">'Suivi - vente - Gaz - Prix ORYX'!$AA$25</definedName>
    <definedName name="TOMAGJU">'Suivi - vente - Gaz - Prix ORYX'!$AA$97</definedName>
    <definedName name="TOMAGJUI">'Suivi - vente - Gaz - Prix ORYX'!$AA$110</definedName>
    <definedName name="TOMAGM">'Suivi - vente - Gaz - Prix ORYX'!$AA$53</definedName>
    <definedName name="TOMAGMA">'Suivi - vente - Gaz - Prix ORYX'!$AA$82</definedName>
    <definedName name="TOMAGNO">'Suivi - vente - Gaz - Prix ORYX'!$AA$224</definedName>
    <definedName name="TOMAGOC">'Suivi - vente - Gaz - Prix ORYX'!$AA$211</definedName>
    <definedName name="TOMAGSE">'Suivi - vente - Gaz - Prix ORYX'!$AA$140</definedName>
    <definedName name="totalcharges" localSheetId="13">'[3]Suivi trésorerie'!$D$40</definedName>
    <definedName name="totalcharges">'Suivi trésorerie LUBRIFIANTS'!$D$40</definedName>
    <definedName name="totalchargesjanv">'Suivi trésorerie LUBRIFIANTS'!$D$40</definedName>
    <definedName name="totalproduits" localSheetId="13">'[3]Suivi trésorerie'!$E$40</definedName>
    <definedName name="totalproduits">'Suivi trésorerie LUBRIFIANTS'!$E$40</definedName>
    <definedName name="TTA">Recapitulatif!$F$161</definedName>
    <definedName name="TTAO">Recapitulatif!$F$309</definedName>
    <definedName name="TTDEC">Recapitulatif!$F$453</definedName>
    <definedName name="TTF">Recapitulatif!$F$85</definedName>
    <definedName name="TTJ">Recapitulatif!$F$41</definedName>
    <definedName name="TTJU">Recapitulatif!$F$234</definedName>
    <definedName name="TTJUI">Recapitulatif!$F$278</definedName>
    <definedName name="TTM">Recapitulatif!$F$121</definedName>
    <definedName name="TTMA">Recapitulatif!$F$201</definedName>
    <definedName name="TTNO">Recapitulatif!$F$418</definedName>
    <definedName name="TTOC">Recapitulatif!$F$379</definedName>
    <definedName name="TTSE">Recapitulatif!$F$340</definedName>
    <definedName name="venao" localSheetId="11">'Suivi - vente - LUBRIFIANTS'!$BQ$126</definedName>
    <definedName name="venao">'Suivi - vente - Gaz - Prix ORYX'!$AB$126</definedName>
    <definedName name="venav" localSheetId="11">'Suivi - vente - LUBRIFIANTS'!$BQ$68</definedName>
    <definedName name="venav">'Suivi - vente - Gaz - Prix ORYX'!$AB$68</definedName>
    <definedName name="vendec" localSheetId="11">'Suivi - vente - LUBRIFIANTS'!$BQ$237</definedName>
    <definedName name="vendec">'Suivi - vente - Gaz - Prix ORYX'!$AB$237</definedName>
    <definedName name="vendla">'Suivi - vente - LUBRIFIANTS'!$BO$68</definedName>
    <definedName name="vendlao">'Suivi - vente - LUBRIFIANTS'!$BO$126</definedName>
    <definedName name="vendldec">'Suivi - vente - LUBRIFIANTS'!$BO$237</definedName>
    <definedName name="vendlf">'Suivi - vente - LUBRIFIANTS'!$BO$38</definedName>
    <definedName name="vendlj">'Suivi - vente - LUBRIFIANTS'!$BO$97</definedName>
    <definedName name="vendlju">'Suivi - vente - LUBRIFIANTS'!$BO$110</definedName>
    <definedName name="vendlm">'Suivi - vente - LUBRIFIANTS'!$BO$53</definedName>
    <definedName name="vendlma">'Suivi - vente - LUBRIFIANTS'!$BO$82</definedName>
    <definedName name="vendlno">'Suivi - vente - LUBRIFIANTS'!$BO$224</definedName>
    <definedName name="vendloc">'Suivi - vente - LUBRIFIANTS'!$BO$211</definedName>
    <definedName name="vendlse">'Suivi - vente - LUBRIFIANTS'!$BO$140</definedName>
    <definedName name="venfe" localSheetId="11">'Suivi - vente - LUBRIFIANTS'!$BQ$38</definedName>
    <definedName name="venfe">'Suivi - vente - Gaz - Prix ORYX'!$AB$38</definedName>
    <definedName name="venja" localSheetId="11">'Suivi - vente - LUBRIFIANTS'!$BQ$25</definedName>
    <definedName name="venja">'Suivi - vente - Gaz - Prix ORYX'!$AB$25</definedName>
    <definedName name="venju" localSheetId="11">'Suivi - vente - LUBRIFIANTS'!$BQ$97</definedName>
    <definedName name="venju">'Suivi - vente - Gaz - Prix ORYX'!$AB$97</definedName>
    <definedName name="venjui" localSheetId="11">'Suivi - vente - LUBRIFIANTS'!$BQ$110</definedName>
    <definedName name="venjui">'Suivi - vente - Gaz - Prix ORYX'!$AB$110</definedName>
    <definedName name="venlj">'Suivi - vente - LUBRIFIANTS'!$BO$25</definedName>
    <definedName name="venma" localSheetId="11">'Suivi - vente - LUBRIFIANTS'!$BQ$53</definedName>
    <definedName name="venma">'Suivi - vente - Gaz - Prix ORYX'!$AB$53</definedName>
    <definedName name="venmai" localSheetId="11">'Suivi - vente - LUBRIFIANTS'!$BQ$82</definedName>
    <definedName name="venmai">'Suivi - vente - Gaz - Prix ORYX'!$AB$82</definedName>
    <definedName name="vennov" localSheetId="11">'Suivi - vente - LUBRIFIANTS'!$BQ$224</definedName>
    <definedName name="vennov">'Suivi - vente - Gaz - Prix ORYX'!$AB$224</definedName>
    <definedName name="venoc" localSheetId="11">'Suivi - vente - LUBRIFIANTS'!$BQ$211</definedName>
    <definedName name="venoc">'Suivi - vente - Gaz - Prix ORYX'!$AB$211</definedName>
    <definedName name="vense" localSheetId="11">'Suivi - vente - LUBRIFIANTS'!$BQ$140</definedName>
    <definedName name="vense">'Suivi - vente - Gaz - Prix ORYX'!$AB$140</definedName>
    <definedName name="_xlnm.Print_Area" localSheetId="4">'Etat - Dépenses - 2018'!$A$1:$K$156</definedName>
    <definedName name="_xlnm.Print_Area" localSheetId="10">'Suivi - vente - Gaz - Prix ORYX'!$A$1:$AC$244</definedName>
    <definedName name="_xlnm.Print_Area" localSheetId="11">'Suivi - vente - LUBRIFIANTS'!$A$1:$BR$244</definedName>
    <definedName name="_xlnm.Print_Area" localSheetId="14">'Suivi trésorerie LUBRIFIANTS'!$A$1:$L$281</definedName>
  </definedNames>
  <calcPr calcId="162913"/>
</workbook>
</file>

<file path=xl/calcChain.xml><?xml version="1.0" encoding="utf-8"?>
<calcChain xmlns="http://schemas.openxmlformats.org/spreadsheetml/2006/main">
  <c r="D342" i="29" l="1"/>
  <c r="C342" i="29"/>
  <c r="I46" i="29" l="1"/>
  <c r="I47" i="29" s="1"/>
  <c r="I48" i="29" s="1"/>
  <c r="I49" i="29" s="1"/>
  <c r="I50" i="29" s="1"/>
  <c r="I51" i="29" s="1"/>
  <c r="I52" i="29" s="1"/>
  <c r="I53" i="29" s="1"/>
  <c r="I54" i="29" s="1"/>
  <c r="I55" i="29" s="1"/>
  <c r="CB19" i="25"/>
  <c r="CB20" i="25" s="1"/>
  <c r="CB21" i="25" s="1"/>
  <c r="CB22" i="25" s="1"/>
  <c r="CB23" i="25" s="1"/>
  <c r="CB24" i="25" s="1"/>
  <c r="CB25" i="25" s="1"/>
  <c r="CB26" i="25" s="1"/>
  <c r="CB27" i="25" s="1"/>
  <c r="CB28" i="25" s="1"/>
  <c r="AK17" i="7"/>
  <c r="AK18" i="7" s="1"/>
  <c r="AK19" i="7" s="1"/>
  <c r="AK20" i="7" s="1"/>
  <c r="AK21" i="7" s="1"/>
  <c r="AK22" i="7" s="1"/>
  <c r="AK23" i="7" s="1"/>
  <c r="AK24" i="7" s="1"/>
  <c r="AK25" i="7" s="1"/>
  <c r="AK26" i="7" s="1"/>
  <c r="E13" i="29"/>
  <c r="E14" i="29"/>
  <c r="E15" i="29"/>
  <c r="E16" i="29"/>
  <c r="E17" i="29"/>
  <c r="E18" i="29"/>
  <c r="E19" i="29"/>
  <c r="E20" i="29"/>
  <c r="E21" i="29"/>
  <c r="E22" i="29"/>
  <c r="E23" i="29"/>
  <c r="E24" i="29"/>
  <c r="E25" i="29"/>
  <c r="E26" i="29"/>
  <c r="E27" i="29"/>
  <c r="E28" i="29"/>
  <c r="E29" i="29"/>
  <c r="E30" i="29"/>
  <c r="E31" i="29"/>
  <c r="E32" i="29"/>
  <c r="E33" i="29"/>
  <c r="E34" i="29"/>
  <c r="E35" i="29"/>
  <c r="E36" i="29"/>
  <c r="E37" i="29"/>
  <c r="E38" i="29"/>
  <c r="E39" i="29"/>
  <c r="E40" i="29"/>
  <c r="E43" i="29"/>
  <c r="E44" i="29"/>
  <c r="E45" i="29"/>
  <c r="E46" i="29"/>
  <c r="E47" i="29"/>
  <c r="E48" i="29"/>
  <c r="E49" i="29"/>
  <c r="E50" i="29"/>
  <c r="E51" i="29"/>
  <c r="E52" i="29"/>
  <c r="E53" i="29"/>
  <c r="E54" i="29"/>
  <c r="E55" i="29"/>
  <c r="E56" i="29"/>
  <c r="E57" i="29"/>
  <c r="E58" i="29"/>
  <c r="E59" i="29"/>
  <c r="E60" i="29"/>
  <c r="E61" i="29"/>
  <c r="E62" i="29"/>
  <c r="E63" i="29"/>
  <c r="E64" i="29"/>
  <c r="E65" i="29"/>
  <c r="E66" i="29"/>
  <c r="E67" i="29"/>
  <c r="E68" i="29"/>
  <c r="E69" i="29"/>
  <c r="E70" i="29"/>
  <c r="E71" i="29"/>
  <c r="E72" i="29"/>
  <c r="E73" i="29"/>
  <c r="E74" i="29"/>
  <c r="E75" i="29"/>
  <c r="E76" i="29"/>
  <c r="E77" i="29"/>
  <c r="E78" i="29"/>
  <c r="E79" i="29"/>
  <c r="E80" i="29"/>
  <c r="E81" i="29"/>
  <c r="E82" i="29"/>
  <c r="E83" i="29"/>
  <c r="E84" i="29"/>
  <c r="E87" i="29"/>
  <c r="E88" i="29"/>
  <c r="E89" i="29"/>
  <c r="E90" i="29"/>
  <c r="E91" i="29"/>
  <c r="E92" i="29"/>
  <c r="E93" i="29"/>
  <c r="E94" i="29"/>
  <c r="E95" i="29"/>
  <c r="E96" i="29"/>
  <c r="E97" i="29"/>
  <c r="E98" i="29"/>
  <c r="E99" i="29"/>
  <c r="E100" i="29"/>
  <c r="E101" i="29"/>
  <c r="E102" i="29"/>
  <c r="E103" i="29"/>
  <c r="E104" i="29"/>
  <c r="E105" i="29"/>
  <c r="E106" i="29"/>
  <c r="E107" i="29"/>
  <c r="E108" i="29"/>
  <c r="E109" i="29"/>
  <c r="E110" i="29"/>
  <c r="E111" i="29"/>
  <c r="E112" i="29"/>
  <c r="E113" i="29"/>
  <c r="E114" i="29"/>
  <c r="E115" i="29"/>
  <c r="E116" i="29"/>
  <c r="E117" i="29"/>
  <c r="E118" i="29"/>
  <c r="E119" i="29"/>
  <c r="E120" i="29"/>
  <c r="E123" i="29"/>
  <c r="E124" i="29"/>
  <c r="E125" i="29"/>
  <c r="E126" i="29"/>
  <c r="E127" i="29"/>
  <c r="E128" i="29"/>
  <c r="E129" i="29"/>
  <c r="E130" i="29"/>
  <c r="E131" i="29"/>
  <c r="E132" i="29"/>
  <c r="E133" i="29"/>
  <c r="E134" i="29"/>
  <c r="E135" i="29"/>
  <c r="E136" i="29"/>
  <c r="E137" i="29"/>
  <c r="E138" i="29"/>
  <c r="E139" i="29"/>
  <c r="E140" i="29"/>
  <c r="E141" i="29"/>
  <c r="E142" i="29"/>
  <c r="E143" i="29"/>
  <c r="E144" i="29"/>
  <c r="E145" i="29"/>
  <c r="E146" i="29"/>
  <c r="E147" i="29"/>
  <c r="E148" i="29"/>
  <c r="E149" i="29"/>
  <c r="E150" i="29"/>
  <c r="E151" i="29"/>
  <c r="E152" i="29"/>
  <c r="E153" i="29"/>
  <c r="E154" i="29"/>
  <c r="E155" i="29"/>
  <c r="E156" i="29"/>
  <c r="E157" i="29"/>
  <c r="E158" i="29"/>
  <c r="E159" i="29"/>
  <c r="E160" i="29"/>
  <c r="E163" i="29"/>
  <c r="E164" i="29"/>
  <c r="E165" i="29"/>
  <c r="E166" i="29"/>
  <c r="E167" i="29"/>
  <c r="E168" i="29"/>
  <c r="E169" i="29"/>
  <c r="E170" i="29"/>
  <c r="E171" i="29"/>
  <c r="E172" i="29"/>
  <c r="E173" i="29"/>
  <c r="E174" i="29"/>
  <c r="E175" i="29"/>
  <c r="E176" i="29"/>
  <c r="E177" i="29"/>
  <c r="E178" i="29"/>
  <c r="E179" i="29"/>
  <c r="E180" i="29"/>
  <c r="E181" i="29"/>
  <c r="E182" i="29"/>
  <c r="E183" i="29"/>
  <c r="E184" i="29"/>
  <c r="E185" i="29"/>
  <c r="E186" i="29"/>
  <c r="E187" i="29"/>
  <c r="E188" i="29"/>
  <c r="E189" i="29"/>
  <c r="E190" i="29"/>
  <c r="E191" i="29"/>
  <c r="E192" i="29"/>
  <c r="E193" i="29"/>
  <c r="E194" i="29"/>
  <c r="E195" i="29"/>
  <c r="E196" i="29"/>
  <c r="E197" i="29"/>
  <c r="E198" i="29"/>
  <c r="E199" i="29"/>
  <c r="E200" i="29"/>
  <c r="E203" i="29"/>
  <c r="E204" i="29"/>
  <c r="E205" i="29"/>
  <c r="E206" i="29"/>
  <c r="E207" i="29"/>
  <c r="E208" i="29"/>
  <c r="E209" i="29"/>
  <c r="E210" i="29"/>
  <c r="E211" i="29"/>
  <c r="E212" i="29"/>
  <c r="E213" i="29"/>
  <c r="E214" i="29"/>
  <c r="E215" i="29"/>
  <c r="E216" i="29"/>
  <c r="E217" i="29"/>
  <c r="E218" i="29"/>
  <c r="E219" i="29"/>
  <c r="E220" i="29"/>
  <c r="E221" i="29"/>
  <c r="E222" i="29"/>
  <c r="E223" i="29"/>
  <c r="E224" i="29"/>
  <c r="E225" i="29"/>
  <c r="E226" i="29"/>
  <c r="E227" i="29"/>
  <c r="E228" i="29"/>
  <c r="E229" i="29"/>
  <c r="E230" i="29"/>
  <c r="E231" i="29"/>
  <c r="E232" i="29"/>
  <c r="E233" i="29"/>
  <c r="E236" i="29"/>
  <c r="E237" i="29"/>
  <c r="E238" i="29"/>
  <c r="E239" i="29"/>
  <c r="E240" i="29"/>
  <c r="E241" i="29"/>
  <c r="E242" i="29"/>
  <c r="E243" i="29"/>
  <c r="E244" i="29"/>
  <c r="E245" i="29"/>
  <c r="E246" i="29"/>
  <c r="E247" i="29"/>
  <c r="E248" i="29"/>
  <c r="E249" i="29"/>
  <c r="E250" i="29"/>
  <c r="E251" i="29"/>
  <c r="E252" i="29"/>
  <c r="E253" i="29"/>
  <c r="E254" i="29"/>
  <c r="E255" i="29"/>
  <c r="E256" i="29"/>
  <c r="E257" i="29"/>
  <c r="E258" i="29"/>
  <c r="E259" i="29"/>
  <c r="E260" i="29"/>
  <c r="E261" i="29"/>
  <c r="E262" i="29"/>
  <c r="E263" i="29"/>
  <c r="E264" i="29"/>
  <c r="E265" i="29"/>
  <c r="E266" i="29"/>
  <c r="E267" i="29"/>
  <c r="E268" i="29"/>
  <c r="E269" i="29"/>
  <c r="E270" i="29"/>
  <c r="E271" i="29"/>
  <c r="E272" i="29"/>
  <c r="E273" i="29"/>
  <c r="E274" i="29"/>
  <c r="E275" i="29"/>
  <c r="E276" i="29"/>
  <c r="E277" i="29"/>
  <c r="E280" i="29"/>
  <c r="E281" i="29"/>
  <c r="E282" i="29"/>
  <c r="E283" i="29"/>
  <c r="E284" i="29"/>
  <c r="E285" i="29"/>
  <c r="E286" i="29"/>
  <c r="E287" i="29"/>
  <c r="E288" i="29"/>
  <c r="E289" i="29"/>
  <c r="E290" i="29"/>
  <c r="E291" i="29"/>
  <c r="E292" i="29"/>
  <c r="E293" i="29"/>
  <c r="E294" i="29"/>
  <c r="E295" i="29"/>
  <c r="E296" i="29"/>
  <c r="E297" i="29"/>
  <c r="E298" i="29"/>
  <c r="E299" i="29"/>
  <c r="E300" i="29"/>
  <c r="E301" i="29"/>
  <c r="E302" i="29"/>
  <c r="E303" i="29"/>
  <c r="E304" i="29"/>
  <c r="E305" i="29"/>
  <c r="E306" i="29"/>
  <c r="E307" i="29"/>
  <c r="E308" i="29"/>
  <c r="E311" i="29"/>
  <c r="E312" i="29"/>
  <c r="E313" i="29"/>
  <c r="E314" i="29"/>
  <c r="E315" i="29"/>
  <c r="E316" i="29"/>
  <c r="E317" i="29"/>
  <c r="E318" i="29"/>
  <c r="E319" i="29"/>
  <c r="E320" i="29"/>
  <c r="E321" i="29"/>
  <c r="E322" i="29"/>
  <c r="E323" i="29"/>
  <c r="E324" i="29"/>
  <c r="E325" i="29"/>
  <c r="E326" i="29"/>
  <c r="E327" i="29"/>
  <c r="E328" i="29"/>
  <c r="E329" i="29"/>
  <c r="E330" i="29"/>
  <c r="E331" i="29"/>
  <c r="E332" i="29"/>
  <c r="E333" i="29"/>
  <c r="E334" i="29"/>
  <c r="E335" i="29"/>
  <c r="E336" i="29"/>
  <c r="E337" i="29"/>
  <c r="E338" i="29"/>
  <c r="E339" i="29"/>
  <c r="E342" i="29"/>
  <c r="E343" i="29"/>
  <c r="E344" i="29"/>
  <c r="E345" i="29"/>
  <c r="E346" i="29"/>
  <c r="E347" i="29"/>
  <c r="E348" i="29"/>
  <c r="E349" i="29"/>
  <c r="E350" i="29"/>
  <c r="E351" i="29"/>
  <c r="E352" i="29"/>
  <c r="E353" i="29"/>
  <c r="E354" i="29"/>
  <c r="E355" i="29"/>
  <c r="E356" i="29"/>
  <c r="E357" i="29"/>
  <c r="E358" i="29"/>
  <c r="E359" i="29"/>
  <c r="E360" i="29"/>
  <c r="E361" i="29"/>
  <c r="E362" i="29"/>
  <c r="E363" i="29"/>
  <c r="E364" i="29"/>
  <c r="E365" i="29"/>
  <c r="E366" i="29"/>
  <c r="E367" i="29"/>
  <c r="E368" i="29"/>
  <c r="E369" i="29"/>
  <c r="E370" i="29"/>
  <c r="E371" i="29"/>
  <c r="E372" i="29"/>
  <c r="E373" i="29"/>
  <c r="E374" i="29"/>
  <c r="E375" i="29"/>
  <c r="E376" i="29"/>
  <c r="E377" i="29"/>
  <c r="E378" i="29"/>
  <c r="E381" i="29"/>
  <c r="E382" i="29"/>
  <c r="E383" i="29"/>
  <c r="E384" i="29"/>
  <c r="E385" i="29"/>
  <c r="E386" i="29"/>
  <c r="E387" i="29"/>
  <c r="E388" i="29"/>
  <c r="E389" i="29"/>
  <c r="E390" i="29"/>
  <c r="E391" i="29"/>
  <c r="E392" i="29"/>
  <c r="E393" i="29"/>
  <c r="E394" i="29"/>
  <c r="E395" i="29"/>
  <c r="E396" i="29"/>
  <c r="E397" i="29"/>
  <c r="E398" i="29"/>
  <c r="E399" i="29"/>
  <c r="E400" i="29"/>
  <c r="E401" i="29"/>
  <c r="E402" i="29"/>
  <c r="E403" i="29"/>
  <c r="E404" i="29"/>
  <c r="E405" i="29"/>
  <c r="E406" i="29"/>
  <c r="E407" i="29"/>
  <c r="E408" i="29"/>
  <c r="E409" i="29"/>
  <c r="E410" i="29"/>
  <c r="E411" i="29"/>
  <c r="E412" i="29"/>
  <c r="E413" i="29"/>
  <c r="E414" i="29"/>
  <c r="E415" i="29"/>
  <c r="E416" i="29"/>
  <c r="E417" i="29"/>
  <c r="E420" i="29"/>
  <c r="E421" i="29"/>
  <c r="E422" i="29"/>
  <c r="E423" i="29"/>
  <c r="E424" i="29"/>
  <c r="E425" i="29"/>
  <c r="E426" i="29"/>
  <c r="E427" i="29"/>
  <c r="E428" i="29"/>
  <c r="E429" i="29"/>
  <c r="E430" i="29"/>
  <c r="E431" i="29"/>
  <c r="E432" i="29"/>
  <c r="E433" i="29"/>
  <c r="E434" i="29"/>
  <c r="E435" i="29"/>
  <c r="E436" i="29"/>
  <c r="E437" i="29"/>
  <c r="E438" i="29"/>
  <c r="E439" i="29"/>
  <c r="E440" i="29"/>
  <c r="E441" i="29"/>
  <c r="E442" i="29"/>
  <c r="E443" i="29"/>
  <c r="E444" i="29"/>
  <c r="E445" i="29"/>
  <c r="E446" i="29"/>
  <c r="E447" i="29"/>
  <c r="E448" i="29"/>
  <c r="E449" i="29"/>
  <c r="E450" i="29"/>
  <c r="E451" i="29"/>
  <c r="E452" i="29"/>
  <c r="E12" i="29"/>
  <c r="C453" i="29"/>
  <c r="C418" i="29"/>
  <c r="C379" i="29"/>
  <c r="C340" i="29"/>
  <c r="C309" i="29"/>
  <c r="C278" i="29"/>
  <c r="C234" i="29"/>
  <c r="C201" i="29"/>
  <c r="C161" i="29"/>
  <c r="C121" i="29"/>
  <c r="C85" i="29"/>
  <c r="C41" i="29"/>
  <c r="D418" i="29"/>
  <c r="D453" i="29"/>
  <c r="D379" i="29"/>
  <c r="D340" i="29"/>
  <c r="D309" i="29"/>
  <c r="D278" i="29"/>
  <c r="D234" i="29"/>
  <c r="D201" i="29"/>
  <c r="D161" i="29"/>
  <c r="D121" i="29"/>
  <c r="D85" i="29"/>
  <c r="D41" i="29"/>
  <c r="BP15" i="25"/>
  <c r="BP24" i="25"/>
  <c r="BP23" i="25"/>
  <c r="BP22" i="25"/>
  <c r="BP21" i="25"/>
  <c r="BP20" i="25"/>
  <c r="BP19" i="25"/>
  <c r="BP18" i="25"/>
  <c r="BP17" i="25"/>
  <c r="BP16" i="25"/>
  <c r="BP14" i="25"/>
  <c r="BP37" i="25"/>
  <c r="BP36" i="25"/>
  <c r="BP35" i="25"/>
  <c r="BP34" i="25"/>
  <c r="BP33" i="25"/>
  <c r="BP32" i="25"/>
  <c r="BP31" i="25"/>
  <c r="BP30" i="25"/>
  <c r="BP29" i="25"/>
  <c r="BP28" i="25"/>
  <c r="BP27" i="25"/>
  <c r="BP52" i="25"/>
  <c r="BP51" i="25"/>
  <c r="BP50" i="25"/>
  <c r="BP49" i="25"/>
  <c r="BP48" i="25"/>
  <c r="BP47" i="25"/>
  <c r="BP46" i="25"/>
  <c r="BP45" i="25"/>
  <c r="BP44" i="25"/>
  <c r="BP43" i="25"/>
  <c r="BP42" i="25"/>
  <c r="BP41" i="25"/>
  <c r="BP40" i="25"/>
  <c r="BP67" i="25"/>
  <c r="BP66" i="25"/>
  <c r="BP65" i="25"/>
  <c r="BP64" i="25"/>
  <c r="BP63" i="25"/>
  <c r="BP62" i="25"/>
  <c r="BP61" i="25"/>
  <c r="BP60" i="25"/>
  <c r="BP59" i="25"/>
  <c r="BP58" i="25"/>
  <c r="BP57" i="25"/>
  <c r="BP56" i="25"/>
  <c r="BP55" i="25"/>
  <c r="BP81" i="25"/>
  <c r="BP80" i="25"/>
  <c r="BP79" i="25"/>
  <c r="BP78" i="25"/>
  <c r="BP77" i="25"/>
  <c r="BP76" i="25"/>
  <c r="BP75" i="25"/>
  <c r="BP74" i="25"/>
  <c r="BP73" i="25"/>
  <c r="BP72" i="25"/>
  <c r="BP71" i="25"/>
  <c r="BP70" i="25"/>
  <c r="BP96" i="25"/>
  <c r="BP95" i="25"/>
  <c r="BP94" i="25"/>
  <c r="BP93" i="25"/>
  <c r="BP92" i="25"/>
  <c r="BP91" i="25"/>
  <c r="BP90" i="25"/>
  <c r="BP89" i="25"/>
  <c r="BP88" i="25"/>
  <c r="BP87" i="25"/>
  <c r="BP86" i="25"/>
  <c r="BP85" i="25"/>
  <c r="BP84" i="25"/>
  <c r="BP109" i="25"/>
  <c r="BP108" i="25"/>
  <c r="BP107" i="25"/>
  <c r="BP106" i="25"/>
  <c r="BP105" i="25"/>
  <c r="BP104" i="25"/>
  <c r="BP103" i="25"/>
  <c r="BP102" i="25"/>
  <c r="BP101" i="25"/>
  <c r="BP100" i="25"/>
  <c r="BP99" i="25"/>
  <c r="BP125" i="25"/>
  <c r="BP124" i="25"/>
  <c r="BP123" i="25"/>
  <c r="BP122" i="25"/>
  <c r="BP121" i="25"/>
  <c r="BP120" i="25"/>
  <c r="BP119" i="25"/>
  <c r="BP118" i="25"/>
  <c r="BP117" i="25"/>
  <c r="BP116" i="25"/>
  <c r="BP115" i="25"/>
  <c r="BP114" i="25"/>
  <c r="BP113" i="25"/>
  <c r="BP112" i="25"/>
  <c r="BP128" i="25"/>
  <c r="BP139" i="25"/>
  <c r="BP138" i="25"/>
  <c r="BP137" i="25"/>
  <c r="BP136" i="25"/>
  <c r="BP135" i="25"/>
  <c r="BP134" i="25"/>
  <c r="BP133" i="25"/>
  <c r="BP132" i="25"/>
  <c r="BP131" i="25"/>
  <c r="BP130" i="25"/>
  <c r="BP129" i="25"/>
  <c r="BP236" i="25"/>
  <c r="BP235" i="25"/>
  <c r="BP234" i="25"/>
  <c r="BP233" i="25"/>
  <c r="BP232" i="25"/>
  <c r="BP231" i="25"/>
  <c r="BP230" i="25"/>
  <c r="BP229" i="25"/>
  <c r="BP228" i="25"/>
  <c r="BP227" i="25"/>
  <c r="BP226" i="25"/>
  <c r="BP237" i="25" s="1"/>
  <c r="CC29" i="25" s="1"/>
  <c r="BP214" i="25"/>
  <c r="BP215" i="25"/>
  <c r="BP216" i="25"/>
  <c r="BP217" i="25"/>
  <c r="BP218" i="25"/>
  <c r="BP219" i="25"/>
  <c r="BP220" i="25"/>
  <c r="BP221" i="25"/>
  <c r="BP222" i="25"/>
  <c r="BP223" i="25"/>
  <c r="BP213" i="25"/>
  <c r="BP146" i="25"/>
  <c r="BP147" i="25"/>
  <c r="BP148" i="25"/>
  <c r="BP149" i="25"/>
  <c r="BP150" i="25"/>
  <c r="BP151" i="25"/>
  <c r="BP152" i="25"/>
  <c r="BP153" i="25"/>
  <c r="BP154" i="25"/>
  <c r="BP155" i="25"/>
  <c r="BP156" i="25"/>
  <c r="BP157" i="25"/>
  <c r="BP158" i="25"/>
  <c r="BP159" i="25"/>
  <c r="BP160" i="25"/>
  <c r="BP161" i="25"/>
  <c r="BP162" i="25"/>
  <c r="BP163" i="25"/>
  <c r="BP164" i="25"/>
  <c r="BP165" i="25"/>
  <c r="BP166" i="25"/>
  <c r="BP167" i="25"/>
  <c r="BP168" i="25"/>
  <c r="BP169" i="25"/>
  <c r="BP170" i="25"/>
  <c r="BP171" i="25"/>
  <c r="BP172" i="25"/>
  <c r="BP173" i="25"/>
  <c r="BP174" i="25"/>
  <c r="BP175" i="25"/>
  <c r="BP176" i="25"/>
  <c r="BP177" i="25"/>
  <c r="BP178" i="25"/>
  <c r="BP179" i="25"/>
  <c r="BP180" i="25"/>
  <c r="BP181" i="25"/>
  <c r="BP182" i="25"/>
  <c r="BP183" i="25"/>
  <c r="BP184" i="25"/>
  <c r="BP185" i="25"/>
  <c r="BP186" i="25"/>
  <c r="BP187" i="25"/>
  <c r="BP188" i="25"/>
  <c r="BP189" i="25"/>
  <c r="BP190" i="25"/>
  <c r="BP191" i="25"/>
  <c r="BP192" i="25"/>
  <c r="BP193" i="25"/>
  <c r="BP194" i="25"/>
  <c r="BP195" i="25"/>
  <c r="BP196" i="25"/>
  <c r="BP197" i="25"/>
  <c r="BP198" i="25"/>
  <c r="BP199" i="25"/>
  <c r="BP200" i="25"/>
  <c r="BP201" i="25"/>
  <c r="BP202" i="25"/>
  <c r="BP203" i="25"/>
  <c r="BP204" i="25"/>
  <c r="BP205" i="25"/>
  <c r="BP206" i="25"/>
  <c r="BP207" i="25"/>
  <c r="BP208" i="25"/>
  <c r="BP209" i="25"/>
  <c r="BP210" i="25"/>
  <c r="AD146" i="25"/>
  <c r="AD147" i="25"/>
  <c r="AD148" i="25"/>
  <c r="AD149" i="25"/>
  <c r="AD150" i="25"/>
  <c r="AD151" i="25"/>
  <c r="AD152" i="25"/>
  <c r="AD153" i="25"/>
  <c r="AD154" i="25"/>
  <c r="AD155" i="25"/>
  <c r="AD156" i="25"/>
  <c r="AD157" i="25"/>
  <c r="AD158" i="25"/>
  <c r="AD159" i="25"/>
  <c r="AD160" i="25"/>
  <c r="AD161" i="25"/>
  <c r="AD162" i="25"/>
  <c r="AD163" i="25"/>
  <c r="AD164" i="25"/>
  <c r="AD165" i="25"/>
  <c r="AD166" i="25"/>
  <c r="AD167" i="25"/>
  <c r="AD168" i="25"/>
  <c r="AD169" i="25"/>
  <c r="AD170" i="25"/>
  <c r="AD171" i="25"/>
  <c r="AD172" i="25"/>
  <c r="AD173" i="25"/>
  <c r="AD174" i="25"/>
  <c r="AD175" i="25"/>
  <c r="AD176" i="25"/>
  <c r="AD177" i="25"/>
  <c r="AD178" i="25"/>
  <c r="AD179" i="25"/>
  <c r="AD180" i="25"/>
  <c r="AD181" i="25"/>
  <c r="AD182" i="25"/>
  <c r="AD183" i="25"/>
  <c r="AD184" i="25"/>
  <c r="AD185" i="25"/>
  <c r="AD186" i="25"/>
  <c r="AD187" i="25"/>
  <c r="AD188" i="25"/>
  <c r="AD189" i="25"/>
  <c r="AD190" i="25"/>
  <c r="AD191" i="25"/>
  <c r="AD192" i="25"/>
  <c r="AD193" i="25"/>
  <c r="AD194" i="25"/>
  <c r="AD195" i="25"/>
  <c r="AD196" i="25"/>
  <c r="AD197" i="25"/>
  <c r="AD198" i="25"/>
  <c r="AD199" i="25"/>
  <c r="AD200" i="25"/>
  <c r="AD201" i="25"/>
  <c r="AD202" i="25"/>
  <c r="AD203" i="25"/>
  <c r="AD204" i="25"/>
  <c r="AD205" i="25"/>
  <c r="AD206" i="25"/>
  <c r="AD207" i="25"/>
  <c r="AD208" i="25"/>
  <c r="AD209" i="25"/>
  <c r="AD210" i="25"/>
  <c r="AA153" i="7"/>
  <c r="AA154" i="7"/>
  <c r="AA155" i="7"/>
  <c r="AA156" i="7"/>
  <c r="AA157" i="7"/>
  <c r="AA158" i="7"/>
  <c r="AA159" i="7"/>
  <c r="AA160" i="7"/>
  <c r="AA161" i="7"/>
  <c r="AA162" i="7"/>
  <c r="AA163" i="7"/>
  <c r="AA164" i="7"/>
  <c r="AA165" i="7"/>
  <c r="AA166" i="7"/>
  <c r="AA167" i="7"/>
  <c r="AA168" i="7"/>
  <c r="AA169" i="7"/>
  <c r="AA170" i="7"/>
  <c r="AA171" i="7"/>
  <c r="AA172" i="7"/>
  <c r="AA173" i="7"/>
  <c r="AA174" i="7"/>
  <c r="AA175" i="7"/>
  <c r="AA176" i="7"/>
  <c r="AA177" i="7"/>
  <c r="AA178" i="7"/>
  <c r="AA179" i="7"/>
  <c r="AA180" i="7"/>
  <c r="AA181" i="7"/>
  <c r="AA182" i="7"/>
  <c r="AA183" i="7"/>
  <c r="AA184" i="7"/>
  <c r="AA185" i="7"/>
  <c r="AA186" i="7"/>
  <c r="AA187" i="7"/>
  <c r="AA188" i="7"/>
  <c r="AA189" i="7"/>
  <c r="AA190" i="7"/>
  <c r="AA191" i="7"/>
  <c r="AA192" i="7"/>
  <c r="AA193" i="7"/>
  <c r="AA194" i="7"/>
  <c r="AA195" i="7"/>
  <c r="AA196" i="7"/>
  <c r="AA197" i="7"/>
  <c r="AA198" i="7"/>
  <c r="AA199" i="7"/>
  <c r="AA200" i="7"/>
  <c r="AA201" i="7"/>
  <c r="AA202" i="7"/>
  <c r="AA203" i="7"/>
  <c r="AA204" i="7"/>
  <c r="AA205" i="7"/>
  <c r="AR195" i="27"/>
  <c r="AN195" i="27"/>
  <c r="AJ195" i="27"/>
  <c r="AF195" i="27"/>
  <c r="AB195" i="27"/>
  <c r="X195" i="27"/>
  <c r="AR181" i="27"/>
  <c r="AN181" i="27"/>
  <c r="AJ181" i="27"/>
  <c r="AF181" i="27"/>
  <c r="AB181" i="27"/>
  <c r="X181" i="27"/>
  <c r="X167" i="27"/>
  <c r="AB167" i="27"/>
  <c r="AF167" i="27"/>
  <c r="AJ167" i="27"/>
  <c r="AN167" i="27"/>
  <c r="AR167" i="27"/>
  <c r="AR150" i="27"/>
  <c r="AN150" i="27"/>
  <c r="AJ150" i="27"/>
  <c r="AF150" i="27"/>
  <c r="AB150" i="27"/>
  <c r="X150" i="27"/>
  <c r="AR134" i="27"/>
  <c r="AN134" i="27"/>
  <c r="AJ134" i="27"/>
  <c r="AF134" i="27"/>
  <c r="AB134" i="27"/>
  <c r="X134" i="27"/>
  <c r="X119" i="27"/>
  <c r="AB119" i="27"/>
  <c r="AF119" i="27"/>
  <c r="AJ119" i="27"/>
  <c r="AN119" i="27"/>
  <c r="AR119" i="27"/>
  <c r="AR105" i="27"/>
  <c r="AN105" i="27"/>
  <c r="AJ105" i="27"/>
  <c r="AF105" i="27"/>
  <c r="AB105" i="27"/>
  <c r="X105" i="27"/>
  <c r="AR91" i="27"/>
  <c r="AN91" i="27"/>
  <c r="AJ91" i="27"/>
  <c r="AF91" i="27"/>
  <c r="AB91" i="27"/>
  <c r="X91" i="27"/>
  <c r="X76" i="27"/>
  <c r="AB76" i="27"/>
  <c r="AF76" i="27"/>
  <c r="AJ76" i="27"/>
  <c r="AN76" i="27"/>
  <c r="AR76" i="27"/>
  <c r="AR60" i="27"/>
  <c r="AN60" i="27"/>
  <c r="AJ60" i="27"/>
  <c r="AF60" i="27"/>
  <c r="AB60" i="27"/>
  <c r="X60" i="27"/>
  <c r="AR43" i="27"/>
  <c r="AN43" i="27"/>
  <c r="AJ43" i="27"/>
  <c r="AF43" i="27"/>
  <c r="AB43" i="27"/>
  <c r="X43" i="27"/>
  <c r="AT27" i="27"/>
  <c r="AR27" i="27"/>
  <c r="AN27" i="27"/>
  <c r="AJ27" i="27"/>
  <c r="AF27" i="27"/>
  <c r="AB27" i="27"/>
  <c r="X27" i="27"/>
  <c r="AV194" i="27"/>
  <c r="AV193" i="27"/>
  <c r="AV192" i="27"/>
  <c r="AV191" i="27"/>
  <c r="AV190" i="27"/>
  <c r="AV189" i="27"/>
  <c r="AV188" i="27"/>
  <c r="AV187" i="27"/>
  <c r="AV186" i="27"/>
  <c r="AV185" i="27"/>
  <c r="AV184" i="27"/>
  <c r="AV183" i="27"/>
  <c r="AV180" i="27"/>
  <c r="AX180" i="27" s="1"/>
  <c r="AV179" i="27"/>
  <c r="AV178" i="27"/>
  <c r="AV177" i="27"/>
  <c r="AV176" i="27"/>
  <c r="AV175" i="27"/>
  <c r="AV174" i="27"/>
  <c r="AV173" i="27"/>
  <c r="AV172" i="27"/>
  <c r="AX172" i="27" s="1"/>
  <c r="AV171" i="27"/>
  <c r="AV170" i="27"/>
  <c r="AV169" i="27"/>
  <c r="AV166" i="27"/>
  <c r="AV165" i="27"/>
  <c r="AX165" i="27" s="1"/>
  <c r="AV164" i="27"/>
  <c r="AV163" i="27"/>
  <c r="AV162" i="27"/>
  <c r="AX162" i="27" s="1"/>
  <c r="AV161" i="27"/>
  <c r="AV160" i="27"/>
  <c r="AV159" i="27"/>
  <c r="AV158" i="27"/>
  <c r="AV157" i="27"/>
  <c r="AX157" i="27" s="1"/>
  <c r="AV156" i="27"/>
  <c r="AV155" i="27"/>
  <c r="AV154" i="27"/>
  <c r="AV153" i="27"/>
  <c r="AV152" i="27"/>
  <c r="AV149" i="27"/>
  <c r="AV148" i="27"/>
  <c r="AV147" i="27"/>
  <c r="AV146" i="27"/>
  <c r="AV145" i="27"/>
  <c r="AV144" i="27"/>
  <c r="AX144" i="27" s="1"/>
  <c r="AV143" i="27"/>
  <c r="AV142" i="27"/>
  <c r="AV141" i="27"/>
  <c r="AV140" i="27"/>
  <c r="AV139" i="27"/>
  <c r="AV138" i="27"/>
  <c r="AV137" i="27"/>
  <c r="AV136" i="27"/>
  <c r="AX136" i="27" s="1"/>
  <c r="AV133" i="27"/>
  <c r="AV132" i="27"/>
  <c r="AV131" i="27"/>
  <c r="AV130" i="27"/>
  <c r="AV129" i="27"/>
  <c r="AX129" i="27" s="1"/>
  <c r="AV128" i="27"/>
  <c r="AV127" i="27"/>
  <c r="AV126" i="27"/>
  <c r="AX126" i="27" s="1"/>
  <c r="AV125" i="27"/>
  <c r="AV124" i="27"/>
  <c r="AV123" i="27"/>
  <c r="AV122" i="27"/>
  <c r="AV121" i="27"/>
  <c r="AX121" i="27" s="1"/>
  <c r="AV118" i="27"/>
  <c r="AV117" i="27"/>
  <c r="AV116" i="27"/>
  <c r="AX116" i="27" s="1"/>
  <c r="AV115" i="27"/>
  <c r="AV114" i="27"/>
  <c r="AV113" i="27"/>
  <c r="AV112" i="27"/>
  <c r="AV111" i="27"/>
  <c r="AX111" i="27" s="1"/>
  <c r="AV110" i="27"/>
  <c r="AV109" i="27"/>
  <c r="AV108" i="27"/>
  <c r="AX108" i="27" s="1"/>
  <c r="AV107" i="27"/>
  <c r="AV104" i="27"/>
  <c r="AV103" i="27"/>
  <c r="AV102" i="27"/>
  <c r="AV101" i="27"/>
  <c r="AX101" i="27" s="1"/>
  <c r="AV100" i="27"/>
  <c r="AV99" i="27"/>
  <c r="AV98" i="27"/>
  <c r="AX98" i="27" s="1"/>
  <c r="AV97" i="27"/>
  <c r="AV96" i="27"/>
  <c r="AV95" i="27"/>
  <c r="AV94" i="27"/>
  <c r="AV93" i="27"/>
  <c r="AX93" i="27" s="1"/>
  <c r="AV90" i="27"/>
  <c r="AV89" i="27"/>
  <c r="AV88" i="27"/>
  <c r="AX88" i="27" s="1"/>
  <c r="AV87" i="27"/>
  <c r="AV86" i="27"/>
  <c r="AV85" i="27"/>
  <c r="AV84" i="27"/>
  <c r="AV83" i="27"/>
  <c r="AX83" i="27" s="1"/>
  <c r="AV82" i="27"/>
  <c r="AV81" i="27"/>
  <c r="AV80" i="27"/>
  <c r="AX80" i="27" s="1"/>
  <c r="AV79" i="27"/>
  <c r="AV78" i="27"/>
  <c r="AV75" i="27"/>
  <c r="AV74" i="27"/>
  <c r="AV73" i="27"/>
  <c r="AX73" i="27" s="1"/>
  <c r="AV72" i="27"/>
  <c r="AV71" i="27"/>
  <c r="AV70" i="27"/>
  <c r="AX70" i="27" s="1"/>
  <c r="AV69" i="27"/>
  <c r="AV68" i="27"/>
  <c r="AV67" i="27"/>
  <c r="AV66" i="27"/>
  <c r="AV65" i="27"/>
  <c r="AX65" i="27" s="1"/>
  <c r="AV64" i="27"/>
  <c r="AV63" i="27"/>
  <c r="AV62" i="27"/>
  <c r="AX62" i="27" s="1"/>
  <c r="AV59" i="27"/>
  <c r="AV58" i="27"/>
  <c r="AV57" i="27"/>
  <c r="AV56" i="27"/>
  <c r="AV55" i="27"/>
  <c r="AX55" i="27" s="1"/>
  <c r="AV54" i="27"/>
  <c r="AV53" i="27"/>
  <c r="AV52" i="27"/>
  <c r="AV51" i="27"/>
  <c r="AV50" i="27"/>
  <c r="AV49" i="27"/>
  <c r="AV48" i="27"/>
  <c r="AV47" i="27"/>
  <c r="AX47" i="27" s="1"/>
  <c r="AV46" i="27"/>
  <c r="AV45" i="27"/>
  <c r="AV42" i="27"/>
  <c r="AX42" i="27" s="1"/>
  <c r="AV41" i="27"/>
  <c r="AV40" i="27"/>
  <c r="AV39" i="27"/>
  <c r="AV38" i="27"/>
  <c r="AX38" i="27" s="1"/>
  <c r="AV37" i="27"/>
  <c r="AX37" i="27" s="1"/>
  <c r="AV36" i="27"/>
  <c r="AV35" i="27"/>
  <c r="AV34" i="27"/>
  <c r="AX34" i="27" s="1"/>
  <c r="AV33" i="27"/>
  <c r="AV32" i="27"/>
  <c r="AV31" i="27"/>
  <c r="AV30" i="27"/>
  <c r="AV29" i="27"/>
  <c r="AX29" i="27" s="1"/>
  <c r="AV15" i="27"/>
  <c r="AV16" i="27"/>
  <c r="AV17" i="27"/>
  <c r="AX17" i="27" s="1"/>
  <c r="AV18" i="27"/>
  <c r="AV19" i="27"/>
  <c r="AV20" i="27"/>
  <c r="AV21" i="27"/>
  <c r="AV22" i="27"/>
  <c r="AX22" i="27" s="1"/>
  <c r="AV23" i="27"/>
  <c r="AV24" i="27"/>
  <c r="AV25" i="27"/>
  <c r="AX25" i="27" s="1"/>
  <c r="AV26" i="27"/>
  <c r="AV14" i="27"/>
  <c r="AT194" i="27"/>
  <c r="AT193" i="27"/>
  <c r="AT192" i="27"/>
  <c r="AT191" i="27"/>
  <c r="AT190" i="27"/>
  <c r="AT189" i="27"/>
  <c r="AT188" i="27"/>
  <c r="AT187" i="27"/>
  <c r="AT186" i="27"/>
  <c r="AT185" i="27"/>
  <c r="AT184" i="27"/>
  <c r="AT183" i="27"/>
  <c r="AT180" i="27"/>
  <c r="AT179" i="27"/>
  <c r="AT178" i="27"/>
  <c r="AT177" i="27"/>
  <c r="AT176" i="27"/>
  <c r="AT175" i="27"/>
  <c r="AT174" i="27"/>
  <c r="AT173" i="27"/>
  <c r="AT172" i="27"/>
  <c r="AT171" i="27"/>
  <c r="AT170" i="27"/>
  <c r="AT169" i="27"/>
  <c r="AT166" i="27"/>
  <c r="AT165" i="27"/>
  <c r="AT164" i="27"/>
  <c r="AT163" i="27"/>
  <c r="AT162" i="27"/>
  <c r="AT161" i="27"/>
  <c r="AT160" i="27"/>
  <c r="AT159" i="27"/>
  <c r="AT158" i="27"/>
  <c r="AT157" i="27"/>
  <c r="AT156" i="27"/>
  <c r="AT155" i="27"/>
  <c r="AT154" i="27"/>
  <c r="AT153" i="27"/>
  <c r="AT152" i="27"/>
  <c r="AT149" i="27"/>
  <c r="AT148" i="27"/>
  <c r="AT147" i="27"/>
  <c r="AT146" i="27"/>
  <c r="AT145" i="27"/>
  <c r="AT144" i="27"/>
  <c r="AT143" i="27"/>
  <c r="AT142" i="27"/>
  <c r="AT141" i="27"/>
  <c r="AT140" i="27"/>
  <c r="AT139" i="27"/>
  <c r="AT138" i="27"/>
  <c r="AT137" i="27"/>
  <c r="AT136" i="27"/>
  <c r="AT133" i="27"/>
  <c r="AT132" i="27"/>
  <c r="AT131" i="27"/>
  <c r="AT130" i="27"/>
  <c r="AT129" i="27"/>
  <c r="AT128" i="27"/>
  <c r="AT127" i="27"/>
  <c r="AT126" i="27"/>
  <c r="AT125" i="27"/>
  <c r="AT124" i="27"/>
  <c r="AT123" i="27"/>
  <c r="AT122" i="27"/>
  <c r="AT121" i="27"/>
  <c r="AT118" i="27"/>
  <c r="AT117" i="27"/>
  <c r="AT116" i="27"/>
  <c r="AT115" i="27"/>
  <c r="AT114" i="27"/>
  <c r="AT113" i="27"/>
  <c r="AT112" i="27"/>
  <c r="AT111" i="27"/>
  <c r="AT110" i="27"/>
  <c r="AT109" i="27"/>
  <c r="AT108" i="27"/>
  <c r="AT107" i="27"/>
  <c r="AT119" i="27" s="1"/>
  <c r="AT104" i="27"/>
  <c r="AT103" i="27"/>
  <c r="AT102" i="27"/>
  <c r="AT101" i="27"/>
  <c r="AT100" i="27"/>
  <c r="AT99" i="27"/>
  <c r="AT98" i="27"/>
  <c r="AT97" i="27"/>
  <c r="AT96" i="27"/>
  <c r="AT95" i="27"/>
  <c r="AT94" i="27"/>
  <c r="AT93" i="27"/>
  <c r="AT90" i="27"/>
  <c r="AT89" i="27"/>
  <c r="AT88" i="27"/>
  <c r="AT87" i="27"/>
  <c r="AT86" i="27"/>
  <c r="AT85" i="27"/>
  <c r="AT84" i="27"/>
  <c r="AT83" i="27"/>
  <c r="AT82" i="27"/>
  <c r="AT81" i="27"/>
  <c r="AT80" i="27"/>
  <c r="AT79" i="27"/>
  <c r="AT78" i="27"/>
  <c r="AT75" i="27"/>
  <c r="AT74" i="27"/>
  <c r="AT73" i="27"/>
  <c r="AT72" i="27"/>
  <c r="AT71" i="27"/>
  <c r="AT70" i="27"/>
  <c r="AT69" i="27"/>
  <c r="AT68" i="27"/>
  <c r="AT67" i="27"/>
  <c r="AT66" i="27"/>
  <c r="AT65" i="27"/>
  <c r="AT64" i="27"/>
  <c r="AT63" i="27"/>
  <c r="AT62" i="27"/>
  <c r="AT59" i="27"/>
  <c r="AT58" i="27"/>
  <c r="AT57" i="27"/>
  <c r="AT56" i="27"/>
  <c r="AT55" i="27"/>
  <c r="AT54" i="27"/>
  <c r="AT53" i="27"/>
  <c r="AT52" i="27"/>
  <c r="AT51" i="27"/>
  <c r="AT50" i="27"/>
  <c r="AT49" i="27"/>
  <c r="AT48" i="27"/>
  <c r="AT47" i="27"/>
  <c r="AT46" i="27"/>
  <c r="AT45" i="27"/>
  <c r="AP194" i="27"/>
  <c r="AP193" i="27"/>
  <c r="AP192" i="27"/>
  <c r="AP191" i="27"/>
  <c r="AP190" i="27"/>
  <c r="AP189" i="27"/>
  <c r="AP188" i="27"/>
  <c r="AP187" i="27"/>
  <c r="AP186" i="27"/>
  <c r="AP185" i="27"/>
  <c r="AP184" i="27"/>
  <c r="AP183" i="27"/>
  <c r="AP180" i="27"/>
  <c r="AP179" i="27"/>
  <c r="AP178" i="27"/>
  <c r="AP177" i="27"/>
  <c r="AP176" i="27"/>
  <c r="AP175" i="27"/>
  <c r="AP174" i="27"/>
  <c r="AP173" i="27"/>
  <c r="AP172" i="27"/>
  <c r="AP171" i="27"/>
  <c r="AP170" i="27"/>
  <c r="AP169" i="27"/>
  <c r="AP166" i="27"/>
  <c r="AP165" i="27"/>
  <c r="AP164" i="27"/>
  <c r="AP163" i="27"/>
  <c r="AP162" i="27"/>
  <c r="AP161" i="27"/>
  <c r="AP160" i="27"/>
  <c r="AP159" i="27"/>
  <c r="AP158" i="27"/>
  <c r="AP157" i="27"/>
  <c r="AP156" i="27"/>
  <c r="AP155" i="27"/>
  <c r="AP154" i="27"/>
  <c r="AP153" i="27"/>
  <c r="AP152" i="27"/>
  <c r="AP149" i="27"/>
  <c r="AP148" i="27"/>
  <c r="AP147" i="27"/>
  <c r="AP146" i="27"/>
  <c r="AP145" i="27"/>
  <c r="AP144" i="27"/>
  <c r="AP143" i="27"/>
  <c r="AP142" i="27"/>
  <c r="AP141" i="27"/>
  <c r="AP140" i="27"/>
  <c r="AP139" i="27"/>
  <c r="AP138" i="27"/>
  <c r="AP137" i="27"/>
  <c r="AP136" i="27"/>
  <c r="AP133" i="27"/>
  <c r="AP132" i="27"/>
  <c r="AP131" i="27"/>
  <c r="AP130" i="27"/>
  <c r="AP129" i="27"/>
  <c r="AP128" i="27"/>
  <c r="AP127" i="27"/>
  <c r="AP126" i="27"/>
  <c r="AP125" i="27"/>
  <c r="AP124" i="27"/>
  <c r="AP123" i="27"/>
  <c r="AP122" i="27"/>
  <c r="AP121" i="27"/>
  <c r="AP118" i="27"/>
  <c r="AP117" i="27"/>
  <c r="AP116" i="27"/>
  <c r="AP115" i="27"/>
  <c r="AP114" i="27"/>
  <c r="AP113" i="27"/>
  <c r="AP112" i="27"/>
  <c r="AP111" i="27"/>
  <c r="AP110" i="27"/>
  <c r="AP109" i="27"/>
  <c r="AP108" i="27"/>
  <c r="AP107" i="27"/>
  <c r="AP104" i="27"/>
  <c r="AP103" i="27"/>
  <c r="AP102" i="27"/>
  <c r="AP101" i="27"/>
  <c r="AP100" i="27"/>
  <c r="AP99" i="27"/>
  <c r="AP98" i="27"/>
  <c r="AP97" i="27"/>
  <c r="AP96" i="27"/>
  <c r="AP95" i="27"/>
  <c r="AP94" i="27"/>
  <c r="AP93" i="27"/>
  <c r="AP105" i="27" s="1"/>
  <c r="AP90" i="27"/>
  <c r="AP89" i="27"/>
  <c r="AP88" i="27"/>
  <c r="AP87" i="27"/>
  <c r="AP86" i="27"/>
  <c r="AP85" i="27"/>
  <c r="AP84" i="27"/>
  <c r="AP83" i="27"/>
  <c r="AP82" i="27"/>
  <c r="AP81" i="27"/>
  <c r="AP80" i="27"/>
  <c r="AP79" i="27"/>
  <c r="AP78" i="27"/>
  <c r="AP75" i="27"/>
  <c r="AP74" i="27"/>
  <c r="AP73" i="27"/>
  <c r="AP72" i="27"/>
  <c r="AP71" i="27"/>
  <c r="AP70" i="27"/>
  <c r="AP69" i="27"/>
  <c r="AP68" i="27"/>
  <c r="AP67" i="27"/>
  <c r="AP66" i="27"/>
  <c r="AP65" i="27"/>
  <c r="AP64" i="27"/>
  <c r="AP63" i="27"/>
  <c r="AP62" i="27"/>
  <c r="AP59" i="27"/>
  <c r="AP58" i="27"/>
  <c r="AP57" i="27"/>
  <c r="AP56" i="27"/>
  <c r="AP55" i="27"/>
  <c r="AP54" i="27"/>
  <c r="AP53" i="27"/>
  <c r="AP52" i="27"/>
  <c r="AP51" i="27"/>
  <c r="AP50" i="27"/>
  <c r="AP49" i="27"/>
  <c r="AP48" i="27"/>
  <c r="AP47" i="27"/>
  <c r="AP60" i="27" s="1"/>
  <c r="AP46" i="27"/>
  <c r="AP45" i="27"/>
  <c r="AL194" i="27"/>
  <c r="AL193" i="27"/>
  <c r="AL192" i="27"/>
  <c r="AL191" i="27"/>
  <c r="AL190" i="27"/>
  <c r="AL189" i="27"/>
  <c r="AL188" i="27"/>
  <c r="AL187" i="27"/>
  <c r="AL186" i="27"/>
  <c r="AL185" i="27"/>
  <c r="AL184" i="27"/>
  <c r="AL183" i="27"/>
  <c r="AL180" i="27"/>
  <c r="AL179" i="27"/>
  <c r="AL178" i="27"/>
  <c r="AL177" i="27"/>
  <c r="AL176" i="27"/>
  <c r="AL175" i="27"/>
  <c r="AL174" i="27"/>
  <c r="AL173" i="27"/>
  <c r="AL172" i="27"/>
  <c r="AL171" i="27"/>
  <c r="AL170" i="27"/>
  <c r="AL169" i="27"/>
  <c r="AL166" i="27"/>
  <c r="AL165" i="27"/>
  <c r="AL164" i="27"/>
  <c r="AL163" i="27"/>
  <c r="AL162" i="27"/>
  <c r="AL161" i="27"/>
  <c r="AL160" i="27"/>
  <c r="AL159" i="27"/>
  <c r="AL158" i="27"/>
  <c r="AL157" i="27"/>
  <c r="AL156" i="27"/>
  <c r="AL155" i="27"/>
  <c r="AL154" i="27"/>
  <c r="AL153" i="27"/>
  <c r="AL152" i="27"/>
  <c r="AL149" i="27"/>
  <c r="AL148" i="27"/>
  <c r="AL147" i="27"/>
  <c r="AL146" i="27"/>
  <c r="AL145" i="27"/>
  <c r="AL144" i="27"/>
  <c r="AL143" i="27"/>
  <c r="AL142" i="27"/>
  <c r="AL141" i="27"/>
  <c r="AL140" i="27"/>
  <c r="AL139" i="27"/>
  <c r="AL138" i="27"/>
  <c r="AL137" i="27"/>
  <c r="AL136" i="27"/>
  <c r="AL133" i="27"/>
  <c r="AL132" i="27"/>
  <c r="AL131" i="27"/>
  <c r="AL130" i="27"/>
  <c r="AL129" i="27"/>
  <c r="AL128" i="27"/>
  <c r="AL127" i="27"/>
  <c r="AL126" i="27"/>
  <c r="AL125" i="27"/>
  <c r="AL124" i="27"/>
  <c r="AL123" i="27"/>
  <c r="AL122" i="27"/>
  <c r="AL121" i="27"/>
  <c r="AL118" i="27"/>
  <c r="AL117" i="27"/>
  <c r="AL116" i="27"/>
  <c r="AL115" i="27"/>
  <c r="AL114" i="27"/>
  <c r="AL113" i="27"/>
  <c r="AL112" i="27"/>
  <c r="AL111" i="27"/>
  <c r="AL110" i="27"/>
  <c r="AL109" i="27"/>
  <c r="AL108" i="27"/>
  <c r="AL107" i="27"/>
  <c r="AL119" i="27" s="1"/>
  <c r="AL104" i="27"/>
  <c r="AL103" i="27"/>
  <c r="AL102" i="27"/>
  <c r="AL101" i="27"/>
  <c r="AL100" i="27"/>
  <c r="AL99" i="27"/>
  <c r="AL98" i="27"/>
  <c r="AL97" i="27"/>
  <c r="AL96" i="27"/>
  <c r="AL95" i="27"/>
  <c r="AL94" i="27"/>
  <c r="AL93" i="27"/>
  <c r="AL90" i="27"/>
  <c r="AL89" i="27"/>
  <c r="AL88" i="27"/>
  <c r="AL87" i="27"/>
  <c r="AL86" i="27"/>
  <c r="AL85" i="27"/>
  <c r="AL84" i="27"/>
  <c r="AL83" i="27"/>
  <c r="AL82" i="27"/>
  <c r="AL81" i="27"/>
  <c r="AL80" i="27"/>
  <c r="AL79" i="27"/>
  <c r="AL78" i="27"/>
  <c r="AL75" i="27"/>
  <c r="AL74" i="27"/>
  <c r="AL73" i="27"/>
  <c r="AL72" i="27"/>
  <c r="AL71" i="27"/>
  <c r="AL70" i="27"/>
  <c r="AL69" i="27"/>
  <c r="AL68" i="27"/>
  <c r="AL67" i="27"/>
  <c r="AL66" i="27"/>
  <c r="AL65" i="27"/>
  <c r="AL64" i="27"/>
  <c r="AL63" i="27"/>
  <c r="AL62" i="27"/>
  <c r="AL59" i="27"/>
  <c r="AL58" i="27"/>
  <c r="AL57" i="27"/>
  <c r="AL56" i="27"/>
  <c r="AL55" i="27"/>
  <c r="AL54" i="27"/>
  <c r="AL53" i="27"/>
  <c r="AL52" i="27"/>
  <c r="AL51" i="27"/>
  <c r="AL50" i="27"/>
  <c r="AL49" i="27"/>
  <c r="AL48" i="27"/>
  <c r="AL47" i="27"/>
  <c r="AL46" i="27"/>
  <c r="AL45" i="27"/>
  <c r="AT42" i="27"/>
  <c r="AT41" i="27"/>
  <c r="AT40" i="27"/>
  <c r="AT39" i="27"/>
  <c r="AT38" i="27"/>
  <c r="AT37" i="27"/>
  <c r="AT36" i="27"/>
  <c r="AT35" i="27"/>
  <c r="AT34" i="27"/>
  <c r="AT33" i="27"/>
  <c r="AT32" i="27"/>
  <c r="AT31" i="27"/>
  <c r="AT30" i="27"/>
  <c r="AT29" i="27"/>
  <c r="AP42" i="27"/>
  <c r="AP41" i="27"/>
  <c r="AP40" i="27"/>
  <c r="AP39" i="27"/>
  <c r="AP38" i="27"/>
  <c r="AP37" i="27"/>
  <c r="AP36" i="27"/>
  <c r="AP35" i="27"/>
  <c r="AP34" i="27"/>
  <c r="AP33" i="27"/>
  <c r="AP32" i="27"/>
  <c r="AP31" i="27"/>
  <c r="AP30" i="27"/>
  <c r="AP29" i="27"/>
  <c r="AL42" i="27"/>
  <c r="AL41" i="27"/>
  <c r="AL40" i="27"/>
  <c r="AL39" i="27"/>
  <c r="AL38" i="27"/>
  <c r="AL37" i="27"/>
  <c r="AL36" i="27"/>
  <c r="AL35" i="27"/>
  <c r="AL34" i="27"/>
  <c r="AL33" i="27"/>
  <c r="AL32" i="27"/>
  <c r="AL31" i="27"/>
  <c r="AL30" i="27"/>
  <c r="AL29" i="27"/>
  <c r="AP16" i="27"/>
  <c r="AP26" i="27"/>
  <c r="AP25" i="27"/>
  <c r="AP24" i="27"/>
  <c r="AP23" i="27"/>
  <c r="AP22" i="27"/>
  <c r="AP21" i="27"/>
  <c r="AP20" i="27"/>
  <c r="AP19" i="27"/>
  <c r="AP18" i="27"/>
  <c r="AP17" i="27"/>
  <c r="AL14" i="27"/>
  <c r="AL26" i="27"/>
  <c r="AL25" i="27"/>
  <c r="AL24" i="27"/>
  <c r="AL23" i="27"/>
  <c r="AL22" i="27"/>
  <c r="AL21" i="27"/>
  <c r="AL20" i="27"/>
  <c r="AL19" i="27"/>
  <c r="AL18" i="27"/>
  <c r="AL17" i="27"/>
  <c r="AL16" i="27"/>
  <c r="AL15" i="27"/>
  <c r="T195" i="27"/>
  <c r="P195" i="27"/>
  <c r="L195" i="27"/>
  <c r="AX194" i="27"/>
  <c r="AH194" i="27"/>
  <c r="AD194" i="27"/>
  <c r="Z194" i="27"/>
  <c r="V194" i="27"/>
  <c r="R194" i="27"/>
  <c r="N194" i="27"/>
  <c r="H194" i="27"/>
  <c r="F194" i="27"/>
  <c r="AX193" i="27"/>
  <c r="AH193" i="27"/>
  <c r="AD193" i="27"/>
  <c r="Z193" i="27"/>
  <c r="V193" i="27"/>
  <c r="R193" i="27"/>
  <c r="N193" i="27"/>
  <c r="H193" i="27"/>
  <c r="F193" i="27"/>
  <c r="AX192" i="27"/>
  <c r="AH192" i="27"/>
  <c r="AD192" i="27"/>
  <c r="Z192" i="27"/>
  <c r="V192" i="27"/>
  <c r="R192" i="27"/>
  <c r="N192" i="27"/>
  <c r="H192" i="27"/>
  <c r="F192" i="27"/>
  <c r="AX191" i="27"/>
  <c r="AH191" i="27"/>
  <c r="AD191" i="27"/>
  <c r="Z191" i="27"/>
  <c r="V191" i="27"/>
  <c r="R191" i="27"/>
  <c r="N191" i="27"/>
  <c r="H191" i="27"/>
  <c r="F191" i="27"/>
  <c r="AX190" i="27"/>
  <c r="AH190" i="27"/>
  <c r="AD190" i="27"/>
  <c r="Z190" i="27"/>
  <c r="V190" i="27"/>
  <c r="R190" i="27"/>
  <c r="N190" i="27"/>
  <c r="H190" i="27"/>
  <c r="F190" i="27"/>
  <c r="AX189" i="27"/>
  <c r="AH189" i="27"/>
  <c r="AD189" i="27"/>
  <c r="Z189" i="27"/>
  <c r="V189" i="27"/>
  <c r="R189" i="27"/>
  <c r="N189" i="27"/>
  <c r="H189" i="27"/>
  <c r="F189" i="27"/>
  <c r="AX188" i="27"/>
  <c r="AH188" i="27"/>
  <c r="AD188" i="27"/>
  <c r="Z188" i="27"/>
  <c r="V188" i="27"/>
  <c r="R188" i="27"/>
  <c r="N188" i="27"/>
  <c r="H188" i="27"/>
  <c r="F188" i="27"/>
  <c r="AX187" i="27"/>
  <c r="AH187" i="27"/>
  <c r="AD187" i="27"/>
  <c r="Z187" i="27"/>
  <c r="V187" i="27"/>
  <c r="R187" i="27"/>
  <c r="N187" i="27"/>
  <c r="H187" i="27"/>
  <c r="F187" i="27"/>
  <c r="AX186" i="27"/>
  <c r="AH186" i="27"/>
  <c r="AD186" i="27"/>
  <c r="Z186" i="27"/>
  <c r="V186" i="27"/>
  <c r="R186" i="27"/>
  <c r="N186" i="27"/>
  <c r="H186" i="27"/>
  <c r="F186" i="27"/>
  <c r="AX185" i="27"/>
  <c r="AH185" i="27"/>
  <c r="AD185" i="27"/>
  <c r="Z185" i="27"/>
  <c r="V185" i="27"/>
  <c r="R185" i="27"/>
  <c r="N185" i="27"/>
  <c r="H185" i="27"/>
  <c r="F185" i="27"/>
  <c r="AX184" i="27"/>
  <c r="AH184" i="27"/>
  <c r="AD184" i="27"/>
  <c r="Z184" i="27"/>
  <c r="V184" i="27"/>
  <c r="R184" i="27"/>
  <c r="N184" i="27"/>
  <c r="H184" i="27"/>
  <c r="F184" i="27"/>
  <c r="AX183" i="27"/>
  <c r="AH183" i="27"/>
  <c r="AD183" i="27"/>
  <c r="Z183" i="27"/>
  <c r="V183" i="27"/>
  <c r="R183" i="27"/>
  <c r="N183" i="27"/>
  <c r="H183" i="27"/>
  <c r="F183" i="27"/>
  <c r="T181" i="27"/>
  <c r="P181" i="27"/>
  <c r="L181" i="27"/>
  <c r="AH180" i="27"/>
  <c r="AD180" i="27"/>
  <c r="Z180" i="27"/>
  <c r="V180" i="27"/>
  <c r="R180" i="27"/>
  <c r="N180" i="27"/>
  <c r="H180" i="27"/>
  <c r="F180" i="27"/>
  <c r="AX179" i="27"/>
  <c r="AH179" i="27"/>
  <c r="AD179" i="27"/>
  <c r="Z179" i="27"/>
  <c r="V179" i="27"/>
  <c r="R179" i="27"/>
  <c r="N179" i="27"/>
  <c r="H179" i="27"/>
  <c r="F179" i="27"/>
  <c r="AX178" i="27"/>
  <c r="AH178" i="27"/>
  <c r="AD178" i="27"/>
  <c r="Z178" i="27"/>
  <c r="V178" i="27"/>
  <c r="R178" i="27"/>
  <c r="N178" i="27"/>
  <c r="H178" i="27"/>
  <c r="F178" i="27"/>
  <c r="AX177" i="27"/>
  <c r="AH177" i="27"/>
  <c r="AD177" i="27"/>
  <c r="Z177" i="27"/>
  <c r="V177" i="27"/>
  <c r="R177" i="27"/>
  <c r="N177" i="27"/>
  <c r="H177" i="27"/>
  <c r="F177" i="27"/>
  <c r="AX176" i="27"/>
  <c r="AH176" i="27"/>
  <c r="AD176" i="27"/>
  <c r="Z176" i="27"/>
  <c r="V176" i="27"/>
  <c r="R176" i="27"/>
  <c r="N176" i="27"/>
  <c r="H176" i="27"/>
  <c r="F176" i="27"/>
  <c r="AX175" i="27"/>
  <c r="AH175" i="27"/>
  <c r="AD175" i="27"/>
  <c r="Z175" i="27"/>
  <c r="V175" i="27"/>
  <c r="R175" i="27"/>
  <c r="N175" i="27"/>
  <c r="H175" i="27"/>
  <c r="F175" i="27"/>
  <c r="AX174" i="27"/>
  <c r="AH174" i="27"/>
  <c r="AD174" i="27"/>
  <c r="Z174" i="27"/>
  <c r="V174" i="27"/>
  <c r="R174" i="27"/>
  <c r="N174" i="27"/>
  <c r="H174" i="27"/>
  <c r="F174" i="27"/>
  <c r="AX173" i="27"/>
  <c r="AH173" i="27"/>
  <c r="AD173" i="27"/>
  <c r="Z173" i="27"/>
  <c r="V173" i="27"/>
  <c r="R173" i="27"/>
  <c r="N173" i="27"/>
  <c r="H173" i="27"/>
  <c r="F173" i="27"/>
  <c r="AH172" i="27"/>
  <c r="AD172" i="27"/>
  <c r="Z172" i="27"/>
  <c r="V172" i="27"/>
  <c r="R172" i="27"/>
  <c r="N172" i="27"/>
  <c r="H172" i="27"/>
  <c r="F172" i="27"/>
  <c r="AX171" i="27"/>
  <c r="AH171" i="27"/>
  <c r="AD171" i="27"/>
  <c r="Z171" i="27"/>
  <c r="V171" i="27"/>
  <c r="R171" i="27"/>
  <c r="N171" i="27"/>
  <c r="H171" i="27"/>
  <c r="F171" i="27"/>
  <c r="AX170" i="27"/>
  <c r="AH170" i="27"/>
  <c r="AD170" i="27"/>
  <c r="Z170" i="27"/>
  <c r="V170" i="27"/>
  <c r="R170" i="27"/>
  <c r="N170" i="27"/>
  <c r="H170" i="27"/>
  <c r="F170" i="27"/>
  <c r="AX169" i="27"/>
  <c r="AH169" i="27"/>
  <c r="AD169" i="27"/>
  <c r="AD181" i="27" s="1"/>
  <c r="Z169" i="27"/>
  <c r="V169" i="27"/>
  <c r="R169" i="27"/>
  <c r="N169" i="27"/>
  <c r="H169" i="27"/>
  <c r="F169" i="27"/>
  <c r="T167" i="27"/>
  <c r="P167" i="27"/>
  <c r="L167" i="27"/>
  <c r="AX166" i="27"/>
  <c r="AH166" i="27"/>
  <c r="AD166" i="27"/>
  <c r="Z166" i="27"/>
  <c r="V166" i="27"/>
  <c r="R166" i="27"/>
  <c r="N166" i="27"/>
  <c r="H166" i="27"/>
  <c r="F166" i="27"/>
  <c r="AH165" i="27"/>
  <c r="AD165" i="27"/>
  <c r="Z165" i="27"/>
  <c r="V165" i="27"/>
  <c r="R165" i="27"/>
  <c r="N165" i="27"/>
  <c r="H165" i="27"/>
  <c r="F165" i="27"/>
  <c r="AX164" i="27"/>
  <c r="AH164" i="27"/>
  <c r="AD164" i="27"/>
  <c r="Z164" i="27"/>
  <c r="V164" i="27"/>
  <c r="R164" i="27"/>
  <c r="N164" i="27"/>
  <c r="H164" i="27"/>
  <c r="F164" i="27"/>
  <c r="AX163" i="27"/>
  <c r="AH163" i="27"/>
  <c r="AD163" i="27"/>
  <c r="Z163" i="27"/>
  <c r="V163" i="27"/>
  <c r="R163" i="27"/>
  <c r="N163" i="27"/>
  <c r="H163" i="27"/>
  <c r="F163" i="27"/>
  <c r="AH162" i="27"/>
  <c r="AD162" i="27"/>
  <c r="Z162" i="27"/>
  <c r="V162" i="27"/>
  <c r="R162" i="27"/>
  <c r="N162" i="27"/>
  <c r="H162" i="27"/>
  <c r="F162" i="27"/>
  <c r="AX161" i="27"/>
  <c r="AH161" i="27"/>
  <c r="AD161" i="27"/>
  <c r="Z161" i="27"/>
  <c r="V161" i="27"/>
  <c r="R161" i="27"/>
  <c r="N161" i="27"/>
  <c r="H161" i="27"/>
  <c r="F161" i="27"/>
  <c r="AX160" i="27"/>
  <c r="AH160" i="27"/>
  <c r="AD160" i="27"/>
  <c r="Z160" i="27"/>
  <c r="V160" i="27"/>
  <c r="R160" i="27"/>
  <c r="N160" i="27"/>
  <c r="H160" i="27"/>
  <c r="F160" i="27"/>
  <c r="AX159" i="27"/>
  <c r="AH159" i="27"/>
  <c r="AD159" i="27"/>
  <c r="Z159" i="27"/>
  <c r="V159" i="27"/>
  <c r="R159" i="27"/>
  <c r="N159" i="27"/>
  <c r="H159" i="27"/>
  <c r="F159" i="27"/>
  <c r="AX158" i="27"/>
  <c r="AH158" i="27"/>
  <c r="AD158" i="27"/>
  <c r="Z158" i="27"/>
  <c r="V158" i="27"/>
  <c r="R158" i="27"/>
  <c r="N158" i="27"/>
  <c r="H158" i="27"/>
  <c r="F158" i="27"/>
  <c r="AH157" i="27"/>
  <c r="AD157" i="27"/>
  <c r="Z157" i="27"/>
  <c r="V157" i="27"/>
  <c r="R157" i="27"/>
  <c r="N157" i="27"/>
  <c r="H157" i="27"/>
  <c r="F157" i="27"/>
  <c r="AX156" i="27"/>
  <c r="AH156" i="27"/>
  <c r="AD156" i="27"/>
  <c r="Z156" i="27"/>
  <c r="V156" i="27"/>
  <c r="R156" i="27"/>
  <c r="N156" i="27"/>
  <c r="H156" i="27"/>
  <c r="F156" i="27"/>
  <c r="AX155" i="27"/>
  <c r="AH155" i="27"/>
  <c r="AD155" i="27"/>
  <c r="Z155" i="27"/>
  <c r="Z167" i="27" s="1"/>
  <c r="V155" i="27"/>
  <c r="R155" i="27"/>
  <c r="N155" i="27"/>
  <c r="H155" i="27"/>
  <c r="F155" i="27"/>
  <c r="AH154" i="27"/>
  <c r="AD154" i="27"/>
  <c r="Z154" i="27"/>
  <c r="V154" i="27"/>
  <c r="R154" i="27"/>
  <c r="N154" i="27"/>
  <c r="F154" i="27"/>
  <c r="AH153" i="27"/>
  <c r="AD153" i="27"/>
  <c r="Z153" i="27"/>
  <c r="V153" i="27"/>
  <c r="AX153" i="27" s="1"/>
  <c r="H153" i="27" s="1"/>
  <c r="R153" i="27"/>
  <c r="N153" i="27"/>
  <c r="F153" i="27"/>
  <c r="AH152" i="27"/>
  <c r="AD152" i="27"/>
  <c r="Z152" i="27"/>
  <c r="V152" i="27"/>
  <c r="AX152" i="27" s="1"/>
  <c r="R152" i="27"/>
  <c r="N152" i="27"/>
  <c r="F152" i="27"/>
  <c r="T150" i="27"/>
  <c r="P150" i="27"/>
  <c r="L150" i="27"/>
  <c r="AX149" i="27"/>
  <c r="AH149" i="27"/>
  <c r="AD149" i="27"/>
  <c r="Z149" i="27"/>
  <c r="V149" i="27"/>
  <c r="R149" i="27"/>
  <c r="N149" i="27"/>
  <c r="H149" i="27"/>
  <c r="F149" i="27"/>
  <c r="AX148" i="27"/>
  <c r="AH148" i="27"/>
  <c r="AD148" i="27"/>
  <c r="Z148" i="27"/>
  <c r="V148" i="27"/>
  <c r="R148" i="27"/>
  <c r="N148" i="27"/>
  <c r="H148" i="27"/>
  <c r="F148" i="27"/>
  <c r="AX147" i="27"/>
  <c r="AH147" i="27"/>
  <c r="AD147" i="27"/>
  <c r="Z147" i="27"/>
  <c r="V147" i="27"/>
  <c r="R147" i="27"/>
  <c r="N147" i="27"/>
  <c r="H147" i="27"/>
  <c r="F147" i="27"/>
  <c r="AX146" i="27"/>
  <c r="AH146" i="27"/>
  <c r="AD146" i="27"/>
  <c r="Z146" i="27"/>
  <c r="V146" i="27"/>
  <c r="R146" i="27"/>
  <c r="N146" i="27"/>
  <c r="H146" i="27"/>
  <c r="F146" i="27"/>
  <c r="AX145" i="27"/>
  <c r="AH145" i="27"/>
  <c r="AD145" i="27"/>
  <c r="Z145" i="27"/>
  <c r="V145" i="27"/>
  <c r="R145" i="27"/>
  <c r="N145" i="27"/>
  <c r="H145" i="27"/>
  <c r="F145" i="27"/>
  <c r="AH144" i="27"/>
  <c r="AD144" i="27"/>
  <c r="Z144" i="27"/>
  <c r="V144" i="27"/>
  <c r="R144" i="27"/>
  <c r="N144" i="27"/>
  <c r="H144" i="27"/>
  <c r="F144" i="27"/>
  <c r="AX143" i="27"/>
  <c r="AH143" i="27"/>
  <c r="AD143" i="27"/>
  <c r="Z143" i="27"/>
  <c r="V143" i="27"/>
  <c r="R143" i="27"/>
  <c r="N143" i="27"/>
  <c r="H143" i="27"/>
  <c r="F143" i="27"/>
  <c r="AX142" i="27"/>
  <c r="AH142" i="27"/>
  <c r="AD142" i="27"/>
  <c r="Z142" i="27"/>
  <c r="V142" i="27"/>
  <c r="R142" i="27"/>
  <c r="N142" i="27"/>
  <c r="H142" i="27"/>
  <c r="F142" i="27"/>
  <c r="AX141" i="27"/>
  <c r="AH141" i="27"/>
  <c r="AD141" i="27"/>
  <c r="Z141" i="27"/>
  <c r="V141" i="27"/>
  <c r="R141" i="27"/>
  <c r="N141" i="27"/>
  <c r="H141" i="27"/>
  <c r="F141" i="27"/>
  <c r="AX140" i="27"/>
  <c r="AH140" i="27"/>
  <c r="AD140" i="27"/>
  <c r="Z140" i="27"/>
  <c r="V140" i="27"/>
  <c r="R140" i="27"/>
  <c r="N140" i="27"/>
  <c r="H140" i="27"/>
  <c r="F140" i="27"/>
  <c r="AX139" i="27"/>
  <c r="AH139" i="27"/>
  <c r="AD139" i="27"/>
  <c r="Z139" i="27"/>
  <c r="V139" i="27"/>
  <c r="R139" i="27"/>
  <c r="N139" i="27"/>
  <c r="H139" i="27"/>
  <c r="F139" i="27"/>
  <c r="AX138" i="27"/>
  <c r="AH138" i="27"/>
  <c r="AD138" i="27"/>
  <c r="Z138" i="27"/>
  <c r="V138" i="27"/>
  <c r="R138" i="27"/>
  <c r="N138" i="27"/>
  <c r="H138" i="27"/>
  <c r="F138" i="27"/>
  <c r="AX137" i="27"/>
  <c r="AH137" i="27"/>
  <c r="AD137" i="27"/>
  <c r="Z137" i="27"/>
  <c r="V137" i="27"/>
  <c r="R137" i="27"/>
  <c r="N137" i="27"/>
  <c r="H137" i="27"/>
  <c r="F137" i="27"/>
  <c r="AH136" i="27"/>
  <c r="AD136" i="27"/>
  <c r="Z136" i="27"/>
  <c r="V136" i="27"/>
  <c r="R136" i="27"/>
  <c r="N136" i="27"/>
  <c r="H136" i="27"/>
  <c r="F136" i="27"/>
  <c r="T134" i="27"/>
  <c r="P134" i="27"/>
  <c r="L134" i="27"/>
  <c r="AX133" i="27"/>
  <c r="AH133" i="27"/>
  <c r="AD133" i="27"/>
  <c r="Z133" i="27"/>
  <c r="V133" i="27"/>
  <c r="R133" i="27"/>
  <c r="N133" i="27"/>
  <c r="H133" i="27"/>
  <c r="F133" i="27"/>
  <c r="AX132" i="27"/>
  <c r="AH132" i="27"/>
  <c r="AD132" i="27"/>
  <c r="Z132" i="27"/>
  <c r="V132" i="27"/>
  <c r="R132" i="27"/>
  <c r="N132" i="27"/>
  <c r="H132" i="27"/>
  <c r="F132" i="27"/>
  <c r="AX131" i="27"/>
  <c r="AH131" i="27"/>
  <c r="AD131" i="27"/>
  <c r="Z131" i="27"/>
  <c r="V131" i="27"/>
  <c r="R131" i="27"/>
  <c r="N131" i="27"/>
  <c r="H131" i="27"/>
  <c r="F131" i="27"/>
  <c r="AX130" i="27"/>
  <c r="AH130" i="27"/>
  <c r="AD130" i="27"/>
  <c r="Z130" i="27"/>
  <c r="V130" i="27"/>
  <c r="R130" i="27"/>
  <c r="N130" i="27"/>
  <c r="H130" i="27"/>
  <c r="F130" i="27"/>
  <c r="AH129" i="27"/>
  <c r="AD129" i="27"/>
  <c r="Z129" i="27"/>
  <c r="V129" i="27"/>
  <c r="R129" i="27"/>
  <c r="N129" i="27"/>
  <c r="H129" i="27"/>
  <c r="F129" i="27"/>
  <c r="AX128" i="27"/>
  <c r="AH128" i="27"/>
  <c r="AD128" i="27"/>
  <c r="Z128" i="27"/>
  <c r="V128" i="27"/>
  <c r="R128" i="27"/>
  <c r="N128" i="27"/>
  <c r="H128" i="27"/>
  <c r="F128" i="27"/>
  <c r="AX127" i="27"/>
  <c r="AH127" i="27"/>
  <c r="AD127" i="27"/>
  <c r="Z127" i="27"/>
  <c r="V127" i="27"/>
  <c r="R127" i="27"/>
  <c r="N127" i="27"/>
  <c r="H127" i="27"/>
  <c r="F127" i="27"/>
  <c r="AH126" i="27"/>
  <c r="AD126" i="27"/>
  <c r="Z126" i="27"/>
  <c r="V126" i="27"/>
  <c r="R126" i="27"/>
  <c r="N126" i="27"/>
  <c r="H126" i="27"/>
  <c r="F126" i="27"/>
  <c r="AX125" i="27"/>
  <c r="AH125" i="27"/>
  <c r="AD125" i="27"/>
  <c r="Z125" i="27"/>
  <c r="V125" i="27"/>
  <c r="R125" i="27"/>
  <c r="N125" i="27"/>
  <c r="H125" i="27"/>
  <c r="F125" i="27"/>
  <c r="AX124" i="27"/>
  <c r="AH124" i="27"/>
  <c r="AD124" i="27"/>
  <c r="Z124" i="27"/>
  <c r="V124" i="27"/>
  <c r="R124" i="27"/>
  <c r="N124" i="27"/>
  <c r="H124" i="27"/>
  <c r="F124" i="27"/>
  <c r="AX123" i="27"/>
  <c r="AH123" i="27"/>
  <c r="AD123" i="27"/>
  <c r="Z123" i="27"/>
  <c r="V123" i="27"/>
  <c r="R123" i="27"/>
  <c r="N123" i="27"/>
  <c r="H123" i="27"/>
  <c r="F123" i="27"/>
  <c r="AX122" i="27"/>
  <c r="AH122" i="27"/>
  <c r="AD122" i="27"/>
  <c r="Z122" i="27"/>
  <c r="V122" i="27"/>
  <c r="R122" i="27"/>
  <c r="N122" i="27"/>
  <c r="H122" i="27"/>
  <c r="F122" i="27"/>
  <c r="AH121" i="27"/>
  <c r="AD121" i="27"/>
  <c r="Z121" i="27"/>
  <c r="V121" i="27"/>
  <c r="R121" i="27"/>
  <c r="N121" i="27"/>
  <c r="H121" i="27"/>
  <c r="F121" i="27"/>
  <c r="T119" i="27"/>
  <c r="P119" i="27"/>
  <c r="L119" i="27"/>
  <c r="AX118" i="27"/>
  <c r="AH118" i="27"/>
  <c r="AD118" i="27"/>
  <c r="Z118" i="27"/>
  <c r="V118" i="27"/>
  <c r="R118" i="27"/>
  <c r="N118" i="27"/>
  <c r="H118" i="27"/>
  <c r="F118" i="27"/>
  <c r="AX117" i="27"/>
  <c r="AH117" i="27"/>
  <c r="AD117" i="27"/>
  <c r="Z117" i="27"/>
  <c r="V117" i="27"/>
  <c r="R117" i="27"/>
  <c r="N117" i="27"/>
  <c r="H117" i="27"/>
  <c r="F117" i="27"/>
  <c r="AH116" i="27"/>
  <c r="AD116" i="27"/>
  <c r="Z116" i="27"/>
  <c r="V116" i="27"/>
  <c r="R116" i="27"/>
  <c r="N116" i="27"/>
  <c r="H116" i="27"/>
  <c r="F116" i="27"/>
  <c r="AX115" i="27"/>
  <c r="AH115" i="27"/>
  <c r="AD115" i="27"/>
  <c r="Z115" i="27"/>
  <c r="V115" i="27"/>
  <c r="R115" i="27"/>
  <c r="N115" i="27"/>
  <c r="H115" i="27"/>
  <c r="F115" i="27"/>
  <c r="AX114" i="27"/>
  <c r="AH114" i="27"/>
  <c r="AD114" i="27"/>
  <c r="Z114" i="27"/>
  <c r="V114" i="27"/>
  <c r="R114" i="27"/>
  <c r="N114" i="27"/>
  <c r="H114" i="27"/>
  <c r="F114" i="27"/>
  <c r="AX113" i="27"/>
  <c r="AH113" i="27"/>
  <c r="AD113" i="27"/>
  <c r="Z113" i="27"/>
  <c r="V113" i="27"/>
  <c r="R113" i="27"/>
  <c r="N113" i="27"/>
  <c r="H113" i="27"/>
  <c r="F113" i="27"/>
  <c r="AX112" i="27"/>
  <c r="AH112" i="27"/>
  <c r="AD112" i="27"/>
  <c r="Z112" i="27"/>
  <c r="V112" i="27"/>
  <c r="R112" i="27"/>
  <c r="N112" i="27"/>
  <c r="H112" i="27"/>
  <c r="F112" i="27"/>
  <c r="AH111" i="27"/>
  <c r="AD111" i="27"/>
  <c r="Z111" i="27"/>
  <c r="V111" i="27"/>
  <c r="R111" i="27"/>
  <c r="N111" i="27"/>
  <c r="H111" i="27"/>
  <c r="F111" i="27"/>
  <c r="AX110" i="27"/>
  <c r="AH110" i="27"/>
  <c r="AD110" i="27"/>
  <c r="Z110" i="27"/>
  <c r="V110" i="27"/>
  <c r="R110" i="27"/>
  <c r="N110" i="27"/>
  <c r="H110" i="27"/>
  <c r="F110" i="27"/>
  <c r="AX109" i="27"/>
  <c r="AH109" i="27"/>
  <c r="AD109" i="27"/>
  <c r="Z109" i="27"/>
  <c r="V109" i="27"/>
  <c r="R109" i="27"/>
  <c r="N109" i="27"/>
  <c r="H109" i="27"/>
  <c r="F109" i="27"/>
  <c r="AH108" i="27"/>
  <c r="AD108" i="27"/>
  <c r="Z108" i="27"/>
  <c r="V108" i="27"/>
  <c r="R108" i="27"/>
  <c r="N108" i="27"/>
  <c r="H108" i="27"/>
  <c r="F108" i="27"/>
  <c r="AX107" i="27"/>
  <c r="AH107" i="27"/>
  <c r="AD107" i="27"/>
  <c r="Z107" i="27"/>
  <c r="V107" i="27"/>
  <c r="R107" i="27"/>
  <c r="N107" i="27"/>
  <c r="H107" i="27"/>
  <c r="F107" i="27"/>
  <c r="T105" i="27"/>
  <c r="P105" i="27"/>
  <c r="L105" i="27"/>
  <c r="AX104" i="27"/>
  <c r="AH104" i="27"/>
  <c r="AD104" i="27"/>
  <c r="Z104" i="27"/>
  <c r="V104" i="27"/>
  <c r="R104" i="27"/>
  <c r="N104" i="27"/>
  <c r="H104" i="27"/>
  <c r="F104" i="27"/>
  <c r="AX103" i="27"/>
  <c r="AH103" i="27"/>
  <c r="AD103" i="27"/>
  <c r="Z103" i="27"/>
  <c r="V103" i="27"/>
  <c r="R103" i="27"/>
  <c r="N103" i="27"/>
  <c r="H103" i="27"/>
  <c r="F103" i="27"/>
  <c r="AX102" i="27"/>
  <c r="AH102" i="27"/>
  <c r="AD102" i="27"/>
  <c r="Z102" i="27"/>
  <c r="V102" i="27"/>
  <c r="R102" i="27"/>
  <c r="N102" i="27"/>
  <c r="H102" i="27"/>
  <c r="F102" i="27"/>
  <c r="AH101" i="27"/>
  <c r="AD101" i="27"/>
  <c r="Z101" i="27"/>
  <c r="V101" i="27"/>
  <c r="R101" i="27"/>
  <c r="N101" i="27"/>
  <c r="H101" i="27"/>
  <c r="F101" i="27"/>
  <c r="AX100" i="27"/>
  <c r="AH100" i="27"/>
  <c r="AD100" i="27"/>
  <c r="Z100" i="27"/>
  <c r="V100" i="27"/>
  <c r="R100" i="27"/>
  <c r="N100" i="27"/>
  <c r="H100" i="27"/>
  <c r="F100" i="27"/>
  <c r="AX99" i="27"/>
  <c r="AH99" i="27"/>
  <c r="AD99" i="27"/>
  <c r="Z99" i="27"/>
  <c r="V99" i="27"/>
  <c r="R99" i="27"/>
  <c r="N99" i="27"/>
  <c r="H99" i="27"/>
  <c r="F99" i="27"/>
  <c r="AH98" i="27"/>
  <c r="AD98" i="27"/>
  <c r="Z98" i="27"/>
  <c r="V98" i="27"/>
  <c r="R98" i="27"/>
  <c r="N98" i="27"/>
  <c r="H98" i="27"/>
  <c r="F98" i="27"/>
  <c r="AX97" i="27"/>
  <c r="AH97" i="27"/>
  <c r="AD97" i="27"/>
  <c r="Z97" i="27"/>
  <c r="V97" i="27"/>
  <c r="R97" i="27"/>
  <c r="N97" i="27"/>
  <c r="H97" i="27"/>
  <c r="F97" i="27"/>
  <c r="AX96" i="27"/>
  <c r="AH96" i="27"/>
  <c r="AD96" i="27"/>
  <c r="Z96" i="27"/>
  <c r="V96" i="27"/>
  <c r="R96" i="27"/>
  <c r="N96" i="27"/>
  <c r="H96" i="27"/>
  <c r="F96" i="27"/>
  <c r="AX95" i="27"/>
  <c r="AH95" i="27"/>
  <c r="AD95" i="27"/>
  <c r="Z95" i="27"/>
  <c r="V95" i="27"/>
  <c r="R95" i="27"/>
  <c r="N95" i="27"/>
  <c r="H95" i="27"/>
  <c r="F95" i="27"/>
  <c r="AX94" i="27"/>
  <c r="AH94" i="27"/>
  <c r="AD94" i="27"/>
  <c r="Z94" i="27"/>
  <c r="V94" i="27"/>
  <c r="R94" i="27"/>
  <c r="N94" i="27"/>
  <c r="H94" i="27"/>
  <c r="F94" i="27"/>
  <c r="AH93" i="27"/>
  <c r="AD93" i="27"/>
  <c r="Z93" i="27"/>
  <c r="V93" i="27"/>
  <c r="R93" i="27"/>
  <c r="N93" i="27"/>
  <c r="H93" i="27"/>
  <c r="F93" i="27"/>
  <c r="T91" i="27"/>
  <c r="P91" i="27"/>
  <c r="L91" i="27"/>
  <c r="AX90" i="27"/>
  <c r="AH90" i="27"/>
  <c r="AD90" i="27"/>
  <c r="Z90" i="27"/>
  <c r="V90" i="27"/>
  <c r="R90" i="27"/>
  <c r="N90" i="27"/>
  <c r="H90" i="27"/>
  <c r="F90" i="27"/>
  <c r="AX89" i="27"/>
  <c r="AH89" i="27"/>
  <c r="AD89" i="27"/>
  <c r="Z89" i="27"/>
  <c r="V89" i="27"/>
  <c r="R89" i="27"/>
  <c r="N89" i="27"/>
  <c r="H89" i="27"/>
  <c r="F89" i="27"/>
  <c r="AH88" i="27"/>
  <c r="AD88" i="27"/>
  <c r="Z88" i="27"/>
  <c r="V88" i="27"/>
  <c r="R88" i="27"/>
  <c r="N88" i="27"/>
  <c r="H88" i="27"/>
  <c r="F88" i="27"/>
  <c r="AX87" i="27"/>
  <c r="AH87" i="27"/>
  <c r="AD87" i="27"/>
  <c r="Z87" i="27"/>
  <c r="V87" i="27"/>
  <c r="R87" i="27"/>
  <c r="N87" i="27"/>
  <c r="H87" i="27"/>
  <c r="F87" i="27"/>
  <c r="AX86" i="27"/>
  <c r="AH86" i="27"/>
  <c r="AD86" i="27"/>
  <c r="Z86" i="27"/>
  <c r="V86" i="27"/>
  <c r="R86" i="27"/>
  <c r="N86" i="27"/>
  <c r="H86" i="27"/>
  <c r="F86" i="27"/>
  <c r="AX85" i="27"/>
  <c r="AH85" i="27"/>
  <c r="AD85" i="27"/>
  <c r="Z85" i="27"/>
  <c r="V85" i="27"/>
  <c r="R85" i="27"/>
  <c r="N85" i="27"/>
  <c r="H85" i="27"/>
  <c r="F85" i="27"/>
  <c r="AX84" i="27"/>
  <c r="AH84" i="27"/>
  <c r="AD84" i="27"/>
  <c r="Z84" i="27"/>
  <c r="V84" i="27"/>
  <c r="R84" i="27"/>
  <c r="N84" i="27"/>
  <c r="H84" i="27"/>
  <c r="F84" i="27"/>
  <c r="AH83" i="27"/>
  <c r="AD83" i="27"/>
  <c r="Z83" i="27"/>
  <c r="V83" i="27"/>
  <c r="R83" i="27"/>
  <c r="N83" i="27"/>
  <c r="H83" i="27"/>
  <c r="F83" i="27"/>
  <c r="AX82" i="27"/>
  <c r="AH82" i="27"/>
  <c r="AD82" i="27"/>
  <c r="Z82" i="27"/>
  <c r="V82" i="27"/>
  <c r="R82" i="27"/>
  <c r="N82" i="27"/>
  <c r="H82" i="27"/>
  <c r="F82" i="27"/>
  <c r="AX81" i="27"/>
  <c r="AH81" i="27"/>
  <c r="AD81" i="27"/>
  <c r="Z81" i="27"/>
  <c r="V81" i="27"/>
  <c r="R81" i="27"/>
  <c r="N81" i="27"/>
  <c r="H81" i="27"/>
  <c r="F81" i="27"/>
  <c r="AH80" i="27"/>
  <c r="AD80" i="27"/>
  <c r="Z80" i="27"/>
  <c r="V80" i="27"/>
  <c r="R80" i="27"/>
  <c r="N80" i="27"/>
  <c r="H80" i="27"/>
  <c r="F80" i="27"/>
  <c r="AX79" i="27"/>
  <c r="AH79" i="27"/>
  <c r="AD79" i="27"/>
  <c r="Z79" i="27"/>
  <c r="V79" i="27"/>
  <c r="R79" i="27"/>
  <c r="N79" i="27"/>
  <c r="H79" i="27"/>
  <c r="F79" i="27"/>
  <c r="AX78" i="27"/>
  <c r="AH78" i="27"/>
  <c r="AD78" i="27"/>
  <c r="Z78" i="27"/>
  <c r="V78" i="27"/>
  <c r="R78" i="27"/>
  <c r="N78" i="27"/>
  <c r="H78" i="27"/>
  <c r="F78" i="27"/>
  <c r="T76" i="27"/>
  <c r="P76" i="27"/>
  <c r="L76" i="27"/>
  <c r="AX75" i="27"/>
  <c r="AH75" i="27"/>
  <c r="AD75" i="27"/>
  <c r="Z75" i="27"/>
  <c r="V75" i="27"/>
  <c r="R75" i="27"/>
  <c r="N75" i="27"/>
  <c r="H75" i="27"/>
  <c r="F75" i="27"/>
  <c r="AX74" i="27"/>
  <c r="AH74" i="27"/>
  <c r="AD74" i="27"/>
  <c r="Z74" i="27"/>
  <c r="V74" i="27"/>
  <c r="R74" i="27"/>
  <c r="N74" i="27"/>
  <c r="H74" i="27"/>
  <c r="F74" i="27"/>
  <c r="AH73" i="27"/>
  <c r="AD73" i="27"/>
  <c r="Z73" i="27"/>
  <c r="V73" i="27"/>
  <c r="R73" i="27"/>
  <c r="N73" i="27"/>
  <c r="H73" i="27"/>
  <c r="F73" i="27"/>
  <c r="AX72" i="27"/>
  <c r="AH72" i="27"/>
  <c r="AD72" i="27"/>
  <c r="Z72" i="27"/>
  <c r="V72" i="27"/>
  <c r="R72" i="27"/>
  <c r="N72" i="27"/>
  <c r="H72" i="27"/>
  <c r="F72" i="27"/>
  <c r="AX71" i="27"/>
  <c r="AH71" i="27"/>
  <c r="AD71" i="27"/>
  <c r="Z71" i="27"/>
  <c r="V71" i="27"/>
  <c r="R71" i="27"/>
  <c r="N71" i="27"/>
  <c r="H71" i="27"/>
  <c r="F71" i="27"/>
  <c r="AH70" i="27"/>
  <c r="AD70" i="27"/>
  <c r="Z70" i="27"/>
  <c r="V70" i="27"/>
  <c r="R70" i="27"/>
  <c r="N70" i="27"/>
  <c r="H70" i="27"/>
  <c r="F70" i="27"/>
  <c r="AX69" i="27"/>
  <c r="AH69" i="27"/>
  <c r="AD69" i="27"/>
  <c r="Z69" i="27"/>
  <c r="V69" i="27"/>
  <c r="R69" i="27"/>
  <c r="N69" i="27"/>
  <c r="H69" i="27"/>
  <c r="F69" i="27"/>
  <c r="AX68" i="27"/>
  <c r="AH68" i="27"/>
  <c r="AD68" i="27"/>
  <c r="Z68" i="27"/>
  <c r="V68" i="27"/>
  <c r="R68" i="27"/>
  <c r="N68" i="27"/>
  <c r="H68" i="27"/>
  <c r="F68" i="27"/>
  <c r="AX67" i="27"/>
  <c r="AH67" i="27"/>
  <c r="AD67" i="27"/>
  <c r="Z67" i="27"/>
  <c r="V67" i="27"/>
  <c r="R67" i="27"/>
  <c r="N67" i="27"/>
  <c r="H67" i="27"/>
  <c r="F67" i="27"/>
  <c r="AX66" i="27"/>
  <c r="AH66" i="27"/>
  <c r="AD66" i="27"/>
  <c r="Z66" i="27"/>
  <c r="V66" i="27"/>
  <c r="R66" i="27"/>
  <c r="N66" i="27"/>
  <c r="H66" i="27"/>
  <c r="F66" i="27"/>
  <c r="AH65" i="27"/>
  <c r="AD65" i="27"/>
  <c r="Z65" i="27"/>
  <c r="V65" i="27"/>
  <c r="R65" i="27"/>
  <c r="N65" i="27"/>
  <c r="H65" i="27"/>
  <c r="F65" i="27"/>
  <c r="AX64" i="27"/>
  <c r="AH64" i="27"/>
  <c r="AD64" i="27"/>
  <c r="Z64" i="27"/>
  <c r="V64" i="27"/>
  <c r="R64" i="27"/>
  <c r="N64" i="27"/>
  <c r="H64" i="27"/>
  <c r="F64" i="27"/>
  <c r="AX63" i="27"/>
  <c r="AH63" i="27"/>
  <c r="AD63" i="27"/>
  <c r="Z63" i="27"/>
  <c r="V63" i="27"/>
  <c r="R63" i="27"/>
  <c r="N63" i="27"/>
  <c r="H63" i="27"/>
  <c r="F63" i="27"/>
  <c r="AH62" i="27"/>
  <c r="AD62" i="27"/>
  <c r="Z62" i="27"/>
  <c r="V62" i="27"/>
  <c r="R62" i="27"/>
  <c r="N62" i="27"/>
  <c r="H62" i="27"/>
  <c r="F62" i="27"/>
  <c r="T60" i="27"/>
  <c r="P60" i="27"/>
  <c r="L60" i="27"/>
  <c r="AX59" i="27"/>
  <c r="AH59" i="27"/>
  <c r="AD59" i="27"/>
  <c r="Z59" i="27"/>
  <c r="V59" i="27"/>
  <c r="R59" i="27"/>
  <c r="N59" i="27"/>
  <c r="H59" i="27"/>
  <c r="F59" i="27"/>
  <c r="AX58" i="27"/>
  <c r="AH58" i="27"/>
  <c r="AD58" i="27"/>
  <c r="Z58" i="27"/>
  <c r="V58" i="27"/>
  <c r="R58" i="27"/>
  <c r="N58" i="27"/>
  <c r="H58" i="27"/>
  <c r="F58" i="27"/>
  <c r="AX57" i="27"/>
  <c r="AH57" i="27"/>
  <c r="AD57" i="27"/>
  <c r="Z57" i="27"/>
  <c r="V57" i="27"/>
  <c r="R57" i="27"/>
  <c r="N57" i="27"/>
  <c r="H57" i="27"/>
  <c r="F57" i="27"/>
  <c r="AX56" i="27"/>
  <c r="AH56" i="27"/>
  <c r="AD56" i="27"/>
  <c r="Z56" i="27"/>
  <c r="V56" i="27"/>
  <c r="R56" i="27"/>
  <c r="N56" i="27"/>
  <c r="H56" i="27"/>
  <c r="F56" i="27"/>
  <c r="AH55" i="27"/>
  <c r="AD55" i="27"/>
  <c r="Z55" i="27"/>
  <c r="V55" i="27"/>
  <c r="R55" i="27"/>
  <c r="N55" i="27"/>
  <c r="H55" i="27"/>
  <c r="F55" i="27"/>
  <c r="AX54" i="27"/>
  <c r="AH54" i="27"/>
  <c r="AD54" i="27"/>
  <c r="Z54" i="27"/>
  <c r="V54" i="27"/>
  <c r="R54" i="27"/>
  <c r="N54" i="27"/>
  <c r="H54" i="27"/>
  <c r="F54" i="27"/>
  <c r="AX53" i="27"/>
  <c r="AH53" i="27"/>
  <c r="AD53" i="27"/>
  <c r="Z53" i="27"/>
  <c r="V53" i="27"/>
  <c r="R53" i="27"/>
  <c r="N53" i="27"/>
  <c r="H53" i="27"/>
  <c r="F53" i="27"/>
  <c r="AX52" i="27"/>
  <c r="AH52" i="27"/>
  <c r="AD52" i="27"/>
  <c r="Z52" i="27"/>
  <c r="V52" i="27"/>
  <c r="R52" i="27"/>
  <c r="N52" i="27"/>
  <c r="H52" i="27"/>
  <c r="F52" i="27"/>
  <c r="AX51" i="27"/>
  <c r="AH51" i="27"/>
  <c r="AD51" i="27"/>
  <c r="Z51" i="27"/>
  <c r="V51" i="27"/>
  <c r="R51" i="27"/>
  <c r="N51" i="27"/>
  <c r="H51" i="27"/>
  <c r="F51" i="27"/>
  <c r="AX50" i="27"/>
  <c r="AH50" i="27"/>
  <c r="AD50" i="27"/>
  <c r="Z50" i="27"/>
  <c r="V50" i="27"/>
  <c r="R50" i="27"/>
  <c r="N50" i="27"/>
  <c r="H50" i="27"/>
  <c r="F50" i="27"/>
  <c r="AX49" i="27"/>
  <c r="AH49" i="27"/>
  <c r="AD49" i="27"/>
  <c r="Z49" i="27"/>
  <c r="V49" i="27"/>
  <c r="R49" i="27"/>
  <c r="N49" i="27"/>
  <c r="H49" i="27"/>
  <c r="F49" i="27"/>
  <c r="AX48" i="27"/>
  <c r="AH48" i="27"/>
  <c r="AD48" i="27"/>
  <c r="Z48" i="27"/>
  <c r="V48" i="27"/>
  <c r="R48" i="27"/>
  <c r="N48" i="27"/>
  <c r="H48" i="27"/>
  <c r="F48" i="27"/>
  <c r="AH47" i="27"/>
  <c r="AD47" i="27"/>
  <c r="Z47" i="27"/>
  <c r="V47" i="27"/>
  <c r="R47" i="27"/>
  <c r="N47" i="27"/>
  <c r="N60" i="27" s="1"/>
  <c r="H47" i="27"/>
  <c r="F47" i="27"/>
  <c r="AX46" i="27"/>
  <c r="AH46" i="27"/>
  <c r="AD46" i="27"/>
  <c r="Z46" i="27"/>
  <c r="V46" i="27"/>
  <c r="R46" i="27"/>
  <c r="N46" i="27"/>
  <c r="H46" i="27"/>
  <c r="F46" i="27"/>
  <c r="AX45" i="27"/>
  <c r="AH45" i="27"/>
  <c r="AD45" i="27"/>
  <c r="Z45" i="27"/>
  <c r="V45" i="27"/>
  <c r="R45" i="27"/>
  <c r="N45" i="27"/>
  <c r="H45" i="27"/>
  <c r="F45" i="27"/>
  <c r="T43" i="27"/>
  <c r="P43" i="27"/>
  <c r="L43" i="27"/>
  <c r="AH42" i="27"/>
  <c r="AD42" i="27"/>
  <c r="Z42" i="27"/>
  <c r="V42" i="27"/>
  <c r="R42" i="27"/>
  <c r="N42" i="27"/>
  <c r="H42" i="27"/>
  <c r="F42" i="27"/>
  <c r="AX41" i="27"/>
  <c r="AH41" i="27"/>
  <c r="AD41" i="27"/>
  <c r="Z41" i="27"/>
  <c r="V41" i="27"/>
  <c r="R41" i="27"/>
  <c r="N41" i="27"/>
  <c r="H41" i="27"/>
  <c r="F41" i="27"/>
  <c r="AX40" i="27"/>
  <c r="AH40" i="27"/>
  <c r="AD40" i="27"/>
  <c r="Z40" i="27"/>
  <c r="V40" i="27"/>
  <c r="R40" i="27"/>
  <c r="N40" i="27"/>
  <c r="H40" i="27"/>
  <c r="F40" i="27"/>
  <c r="AX39" i="27"/>
  <c r="AH39" i="27"/>
  <c r="AD39" i="27"/>
  <c r="Z39" i="27"/>
  <c r="V39" i="27"/>
  <c r="R39" i="27"/>
  <c r="N39" i="27"/>
  <c r="H39" i="27"/>
  <c r="F39" i="27"/>
  <c r="AH38" i="27"/>
  <c r="AD38" i="27"/>
  <c r="Z38" i="27"/>
  <c r="V38" i="27"/>
  <c r="R38" i="27"/>
  <c r="N38" i="27"/>
  <c r="H38" i="27"/>
  <c r="F38" i="27"/>
  <c r="AH37" i="27"/>
  <c r="AD37" i="27"/>
  <c r="Z37" i="27"/>
  <c r="V37" i="27"/>
  <c r="R37" i="27"/>
  <c r="N37" i="27"/>
  <c r="H37" i="27"/>
  <c r="F37" i="27"/>
  <c r="AX36" i="27"/>
  <c r="AH36" i="27"/>
  <c r="AD36" i="27"/>
  <c r="Z36" i="27"/>
  <c r="V36" i="27"/>
  <c r="R36" i="27"/>
  <c r="N36" i="27"/>
  <c r="H36" i="27"/>
  <c r="F36" i="27"/>
  <c r="AX35" i="27"/>
  <c r="AH35" i="27"/>
  <c r="AD35" i="27"/>
  <c r="Z35" i="27"/>
  <c r="V35" i="27"/>
  <c r="R35" i="27"/>
  <c r="N35" i="27"/>
  <c r="H35" i="27"/>
  <c r="F35" i="27"/>
  <c r="AH34" i="27"/>
  <c r="AD34" i="27"/>
  <c r="Z34" i="27"/>
  <c r="V34" i="27"/>
  <c r="R34" i="27"/>
  <c r="N34" i="27"/>
  <c r="H34" i="27"/>
  <c r="F34" i="27"/>
  <c r="AX33" i="27"/>
  <c r="AH33" i="27"/>
  <c r="AD33" i="27"/>
  <c r="Z33" i="27"/>
  <c r="V33" i="27"/>
  <c r="R33" i="27"/>
  <c r="N33" i="27"/>
  <c r="H33" i="27"/>
  <c r="F33" i="27"/>
  <c r="AX32" i="27"/>
  <c r="AH32" i="27"/>
  <c r="AD32" i="27"/>
  <c r="Z32" i="27"/>
  <c r="V32" i="27"/>
  <c r="R32" i="27"/>
  <c r="N32" i="27"/>
  <c r="H32" i="27"/>
  <c r="AX31" i="27"/>
  <c r="AH31" i="27"/>
  <c r="AD31" i="27"/>
  <c r="Z31" i="27"/>
  <c r="V31" i="27"/>
  <c r="R31" i="27"/>
  <c r="N31" i="27"/>
  <c r="H31" i="27"/>
  <c r="AX30" i="27"/>
  <c r="AH30" i="27"/>
  <c r="AH43" i="27" s="1"/>
  <c r="AD30" i="27"/>
  <c r="Z30" i="27"/>
  <c r="V30" i="27"/>
  <c r="R30" i="27"/>
  <c r="N30" i="27"/>
  <c r="H30" i="27"/>
  <c r="AH29" i="27"/>
  <c r="AD29" i="27"/>
  <c r="Z29" i="27"/>
  <c r="V29" i="27"/>
  <c r="R29" i="27"/>
  <c r="N29" i="27"/>
  <c r="H29" i="27"/>
  <c r="F29" i="27"/>
  <c r="T27" i="27"/>
  <c r="P27" i="27"/>
  <c r="L27" i="27"/>
  <c r="AX26" i="27"/>
  <c r="AH26" i="27"/>
  <c r="AD26" i="27"/>
  <c r="Z26" i="27"/>
  <c r="V26" i="27"/>
  <c r="R26" i="27"/>
  <c r="N26" i="27"/>
  <c r="H26" i="27"/>
  <c r="F26" i="27"/>
  <c r="AH25" i="27"/>
  <c r="AD25" i="27"/>
  <c r="Z25" i="27"/>
  <c r="V25" i="27"/>
  <c r="R25" i="27"/>
  <c r="N25" i="27"/>
  <c r="H25" i="27"/>
  <c r="F25" i="27"/>
  <c r="AX24" i="27"/>
  <c r="AH24" i="27"/>
  <c r="AD24" i="27"/>
  <c r="Z24" i="27"/>
  <c r="V24" i="27"/>
  <c r="R24" i="27"/>
  <c r="N24" i="27"/>
  <c r="H24" i="27"/>
  <c r="F24" i="27"/>
  <c r="AX23" i="27"/>
  <c r="AH23" i="27"/>
  <c r="AD23" i="27"/>
  <c r="Z23" i="27"/>
  <c r="V23" i="27"/>
  <c r="R23" i="27"/>
  <c r="N23" i="27"/>
  <c r="H23" i="27"/>
  <c r="F23" i="27"/>
  <c r="AH22" i="27"/>
  <c r="AD22" i="27"/>
  <c r="Z22" i="27"/>
  <c r="V22" i="27"/>
  <c r="R22" i="27"/>
  <c r="N22" i="27"/>
  <c r="H22" i="27"/>
  <c r="F22" i="27"/>
  <c r="AX21" i="27"/>
  <c r="AH21" i="27"/>
  <c r="AD21" i="27"/>
  <c r="Z21" i="27"/>
  <c r="V21" i="27"/>
  <c r="R21" i="27"/>
  <c r="N21" i="27"/>
  <c r="H21" i="27"/>
  <c r="F21" i="27"/>
  <c r="AX20" i="27"/>
  <c r="AH20" i="27"/>
  <c r="AD20" i="27"/>
  <c r="Z20" i="27"/>
  <c r="V20" i="27"/>
  <c r="R20" i="27"/>
  <c r="N20" i="27"/>
  <c r="H20" i="27"/>
  <c r="F20" i="27"/>
  <c r="AX19" i="27"/>
  <c r="AH19" i="27"/>
  <c r="AD19" i="27"/>
  <c r="Z19" i="27"/>
  <c r="V19" i="27"/>
  <c r="R19" i="27"/>
  <c r="N19" i="27"/>
  <c r="H19" i="27"/>
  <c r="F19" i="27"/>
  <c r="AX18" i="27"/>
  <c r="AH18" i="27"/>
  <c r="AD18" i="27"/>
  <c r="Z18" i="27"/>
  <c r="V18" i="27"/>
  <c r="R18" i="27"/>
  <c r="N18" i="27"/>
  <c r="H18" i="27"/>
  <c r="F18" i="27"/>
  <c r="AH17" i="27"/>
  <c r="AD17" i="27"/>
  <c r="Z17" i="27"/>
  <c r="V17" i="27"/>
  <c r="R17" i="27"/>
  <c r="N17" i="27"/>
  <c r="H17" i="27"/>
  <c r="F17" i="27"/>
  <c r="AX16" i="27"/>
  <c r="AH16" i="27"/>
  <c r="AD16" i="27"/>
  <c r="Z16" i="27"/>
  <c r="V16" i="27"/>
  <c r="R16" i="27"/>
  <c r="N16" i="27"/>
  <c r="H16" i="27"/>
  <c r="F16" i="27"/>
  <c r="AX15" i="27"/>
  <c r="AH15" i="27"/>
  <c r="AD15" i="27"/>
  <c r="Z15" i="27"/>
  <c r="V15" i="27"/>
  <c r="R15" i="27"/>
  <c r="N15" i="27"/>
  <c r="H15" i="27"/>
  <c r="F15" i="27"/>
  <c r="AH14" i="27"/>
  <c r="AD14" i="27"/>
  <c r="AD27" i="27" s="1"/>
  <c r="Z14" i="27"/>
  <c r="V14" i="27"/>
  <c r="R14" i="27"/>
  <c r="N14" i="27"/>
  <c r="H14" i="27"/>
  <c r="Z119" i="27" l="1"/>
  <c r="Z27" i="27"/>
  <c r="AD43" i="27"/>
  <c r="V167" i="27"/>
  <c r="Z181" i="27"/>
  <c r="T197" i="27"/>
  <c r="AP27" i="27"/>
  <c r="AP43" i="27"/>
  <c r="AL91" i="27"/>
  <c r="AP150" i="27"/>
  <c r="AT91" i="27"/>
  <c r="E418" i="29"/>
  <c r="F418" i="29" s="1"/>
  <c r="J55" i="29" s="1"/>
  <c r="E234" i="29"/>
  <c r="F234" i="29" s="1"/>
  <c r="J50" i="29" s="1"/>
  <c r="Q38" i="29" s="1"/>
  <c r="E85" i="29"/>
  <c r="F85" i="29" s="1"/>
  <c r="J46" i="29" s="1"/>
  <c r="M38" i="29" s="1"/>
  <c r="E278" i="29"/>
  <c r="F278" i="29" s="1"/>
  <c r="J51" i="29" s="1"/>
  <c r="R38" i="29" s="1"/>
  <c r="AH27" i="27"/>
  <c r="R60" i="27"/>
  <c r="N91" i="27"/>
  <c r="N105" i="27"/>
  <c r="N150" i="27"/>
  <c r="AD167" i="27"/>
  <c r="AH181" i="27"/>
  <c r="AL43" i="27"/>
  <c r="AP134" i="27"/>
  <c r="AB197" i="27"/>
  <c r="E340" i="29"/>
  <c r="F340" i="29" s="1"/>
  <c r="J53" i="29" s="1"/>
  <c r="V60" i="27"/>
  <c r="R91" i="27"/>
  <c r="R105" i="27"/>
  <c r="V119" i="27"/>
  <c r="V134" i="27"/>
  <c r="R150" i="27"/>
  <c r="AH167" i="27"/>
  <c r="F181" i="27"/>
  <c r="AL76" i="27"/>
  <c r="AL167" i="27"/>
  <c r="AL195" i="27"/>
  <c r="AL197" i="27" s="1"/>
  <c r="AP181" i="27"/>
  <c r="AT76" i="27"/>
  <c r="AT167" i="27"/>
  <c r="AT195" i="27"/>
  <c r="X197" i="27"/>
  <c r="AF197" i="27"/>
  <c r="H27" i="27"/>
  <c r="V105" i="27"/>
  <c r="Z134" i="27"/>
  <c r="AT150" i="27"/>
  <c r="AT197" i="27" s="1"/>
  <c r="AJ197" i="27"/>
  <c r="E161" i="29"/>
  <c r="F161" i="29" s="1"/>
  <c r="J48" i="29" s="1"/>
  <c r="O38" i="29" s="1"/>
  <c r="R43" i="27"/>
  <c r="F60" i="27"/>
  <c r="AX60" i="27"/>
  <c r="AD60" i="27"/>
  <c r="Z76" i="27"/>
  <c r="Z91" i="27"/>
  <c r="Z105" i="27"/>
  <c r="AD119" i="27"/>
  <c r="AD134" i="27"/>
  <c r="Z150" i="27"/>
  <c r="N181" i="27"/>
  <c r="R195" i="27"/>
  <c r="R197" i="27" s="1"/>
  <c r="AL27" i="27"/>
  <c r="AL60" i="27"/>
  <c r="AL105" i="27"/>
  <c r="AP119" i="27"/>
  <c r="AT60" i="27"/>
  <c r="AT105" i="27"/>
  <c r="V91" i="27"/>
  <c r="AL150" i="27"/>
  <c r="R27" i="27"/>
  <c r="V43" i="27"/>
  <c r="AH60" i="27"/>
  <c r="AD76" i="27"/>
  <c r="AD91" i="27"/>
  <c r="AD105" i="27"/>
  <c r="AH119" i="27"/>
  <c r="AH134" i="27"/>
  <c r="AD150" i="27"/>
  <c r="N167" i="27"/>
  <c r="N197" i="27" s="1"/>
  <c r="R181" i="27"/>
  <c r="L197" i="27"/>
  <c r="AT43" i="27"/>
  <c r="AL134" i="27"/>
  <c r="AT134" i="27"/>
  <c r="E201" i="29"/>
  <c r="F201" i="29" s="1"/>
  <c r="J49" i="29" s="1"/>
  <c r="P38" i="29" s="1"/>
  <c r="E121" i="29"/>
  <c r="F121" i="29" s="1"/>
  <c r="J47" i="29" s="1"/>
  <c r="N38" i="29" s="1"/>
  <c r="N43" i="27"/>
  <c r="Z60" i="27"/>
  <c r="V76" i="27"/>
  <c r="V150" i="27"/>
  <c r="AP91" i="27"/>
  <c r="V27" i="27"/>
  <c r="Z43" i="27"/>
  <c r="AH76" i="27"/>
  <c r="AH91" i="27"/>
  <c r="AH105" i="27"/>
  <c r="F119" i="27"/>
  <c r="H134" i="27"/>
  <c r="H150" i="27"/>
  <c r="AH150" i="27"/>
  <c r="F167" i="27"/>
  <c r="R167" i="27"/>
  <c r="V181" i="27"/>
  <c r="Z195" i="27"/>
  <c r="Z197" i="27" s="1"/>
  <c r="AL181" i="27"/>
  <c r="AP76" i="27"/>
  <c r="AP167" i="27"/>
  <c r="AP195" i="27"/>
  <c r="AT181" i="27"/>
  <c r="E453" i="29"/>
  <c r="F453" i="29" s="1"/>
  <c r="J56" i="29" s="1"/>
  <c r="W38" i="29" s="1"/>
  <c r="E309" i="29"/>
  <c r="F309" i="29" s="1"/>
  <c r="J52" i="29" s="1"/>
  <c r="E379" i="29"/>
  <c r="F379" i="29" s="1"/>
  <c r="AP197" i="27"/>
  <c r="AH195" i="27"/>
  <c r="AH197" i="27" s="1"/>
  <c r="AN197" i="27"/>
  <c r="AR197" i="27"/>
  <c r="AD195" i="27"/>
  <c r="V195" i="27"/>
  <c r="D455" i="29"/>
  <c r="C455" i="29"/>
  <c r="W23" i="29"/>
  <c r="V38" i="29"/>
  <c r="Y54" i="29"/>
  <c r="E41" i="29"/>
  <c r="F41" i="29" s="1"/>
  <c r="J45" i="29" s="1"/>
  <c r="L38" i="29" s="1"/>
  <c r="T38" i="29"/>
  <c r="H195" i="27"/>
  <c r="AV197" i="27"/>
  <c r="AX154" i="27"/>
  <c r="H154" i="27" s="1"/>
  <c r="H105" i="27"/>
  <c r="H91" i="27"/>
  <c r="F27" i="27"/>
  <c r="F76" i="27"/>
  <c r="AX14" i="27"/>
  <c r="AX27" i="27" s="1"/>
  <c r="AX43" i="27"/>
  <c r="F43" i="27"/>
  <c r="H76" i="27"/>
  <c r="F91" i="27"/>
  <c r="F105" i="27"/>
  <c r="H119" i="27"/>
  <c r="H181" i="27"/>
  <c r="H43" i="27"/>
  <c r="H60" i="27"/>
  <c r="F134" i="27"/>
  <c r="AX134" i="27"/>
  <c r="F150" i="27"/>
  <c r="AX150" i="27"/>
  <c r="F195" i="27"/>
  <c r="AX195" i="27"/>
  <c r="P197" i="27"/>
  <c r="AX91" i="27"/>
  <c r="AX105" i="27"/>
  <c r="AX76" i="27"/>
  <c r="AX119" i="27"/>
  <c r="AX181" i="27"/>
  <c r="H152" i="27"/>
  <c r="H167" i="27" s="1"/>
  <c r="AX167" i="27"/>
  <c r="J54" i="29" l="1"/>
  <c r="J57" i="29" s="1"/>
  <c r="F455" i="29"/>
  <c r="S38" i="29"/>
  <c r="V197" i="27"/>
  <c r="AD197" i="27"/>
  <c r="F197" i="27"/>
  <c r="AX197" i="27"/>
  <c r="H197" i="27"/>
  <c r="AH239" i="25" l="1"/>
  <c r="AO239" i="25"/>
  <c r="AV239" i="25"/>
  <c r="BJ239" i="25"/>
  <c r="BL239" i="25"/>
  <c r="Y237" i="25"/>
  <c r="BH237" i="25" l="1"/>
  <c r="BA237" i="25"/>
  <c r="AT237" i="25"/>
  <c r="AM237" i="25"/>
  <c r="AF237" i="25"/>
  <c r="R236" i="25"/>
  <c r="R237" i="25" s="1"/>
  <c r="R224" i="25"/>
  <c r="Y224" i="25"/>
  <c r="AF224" i="25"/>
  <c r="AM224" i="25"/>
  <c r="AT224" i="25"/>
  <c r="BA224" i="25"/>
  <c r="BH224" i="25"/>
  <c r="BH211" i="25"/>
  <c r="BA211" i="25"/>
  <c r="AT211" i="25"/>
  <c r="AM211" i="25"/>
  <c r="AF211" i="25"/>
  <c r="AD211" i="25"/>
  <c r="Y211" i="25"/>
  <c r="R211" i="25"/>
  <c r="R140" i="25"/>
  <c r="Y140" i="25"/>
  <c r="AF140" i="25"/>
  <c r="AM140" i="25"/>
  <c r="AT140" i="25"/>
  <c r="BA140" i="25"/>
  <c r="BH140" i="25"/>
  <c r="BH126" i="25"/>
  <c r="BA126" i="25"/>
  <c r="AT126" i="25"/>
  <c r="AM126" i="25"/>
  <c r="AF126" i="25"/>
  <c r="Y126" i="25"/>
  <c r="R126" i="25"/>
  <c r="R110" i="25"/>
  <c r="Y110" i="25"/>
  <c r="AF110" i="25"/>
  <c r="AM110" i="25"/>
  <c r="AT110" i="25"/>
  <c r="BA110" i="25"/>
  <c r="BH110" i="25"/>
  <c r="BH97" i="25"/>
  <c r="BA97" i="25"/>
  <c r="AT97" i="25"/>
  <c r="AM97" i="25"/>
  <c r="AF97" i="25"/>
  <c r="Y97" i="25"/>
  <c r="R97" i="25"/>
  <c r="R82" i="25"/>
  <c r="Y82" i="25"/>
  <c r="AF82" i="25"/>
  <c r="AM82" i="25"/>
  <c r="AT82" i="25"/>
  <c r="BA82" i="25"/>
  <c r="BH82" i="25"/>
  <c r="BH68" i="25"/>
  <c r="BA68" i="25"/>
  <c r="AT68" i="25"/>
  <c r="AM68" i="25"/>
  <c r="AF68" i="25"/>
  <c r="Y68" i="25"/>
  <c r="R68" i="25"/>
  <c r="R53" i="25"/>
  <c r="Y53" i="25"/>
  <c r="AF53" i="25"/>
  <c r="AM53" i="25"/>
  <c r="AT53" i="25"/>
  <c r="BA53" i="25"/>
  <c r="BH53" i="25"/>
  <c r="BH38" i="25"/>
  <c r="BA38" i="25"/>
  <c r="AT38" i="25"/>
  <c r="AM38" i="25"/>
  <c r="AF38" i="25"/>
  <c r="Y38" i="25"/>
  <c r="R38" i="25"/>
  <c r="BH25" i="25"/>
  <c r="BA25" i="25"/>
  <c r="AT25" i="25"/>
  <c r="AT239" i="25" s="1"/>
  <c r="AM25" i="25"/>
  <c r="AF25" i="25"/>
  <c r="Y25" i="25"/>
  <c r="R25" i="25"/>
  <c r="BJ15" i="25"/>
  <c r="BL15" i="25"/>
  <c r="BJ16" i="25"/>
  <c r="BL16" i="25"/>
  <c r="BJ17" i="25"/>
  <c r="BL17" i="25"/>
  <c r="BJ18" i="25"/>
  <c r="BL18" i="25"/>
  <c r="BJ19" i="25"/>
  <c r="BL19" i="25"/>
  <c r="BJ20" i="25"/>
  <c r="BL20" i="25"/>
  <c r="BJ21" i="25"/>
  <c r="BL21" i="25"/>
  <c r="BJ22" i="25"/>
  <c r="BL22" i="25"/>
  <c r="BJ23" i="25"/>
  <c r="BL23" i="25"/>
  <c r="BJ24" i="25"/>
  <c r="BL24" i="25"/>
  <c r="BJ26" i="25"/>
  <c r="BL26" i="25"/>
  <c r="BJ27" i="25"/>
  <c r="BL27" i="25"/>
  <c r="BJ28" i="25"/>
  <c r="BL28" i="25"/>
  <c r="BJ29" i="25"/>
  <c r="BL29" i="25"/>
  <c r="BJ30" i="25"/>
  <c r="BL30" i="25"/>
  <c r="BJ31" i="25"/>
  <c r="BL31" i="25"/>
  <c r="BJ32" i="25"/>
  <c r="BL32" i="25"/>
  <c r="BJ33" i="25"/>
  <c r="BL33" i="25"/>
  <c r="BJ34" i="25"/>
  <c r="BL34" i="25"/>
  <c r="BJ35" i="25"/>
  <c r="BL35" i="25"/>
  <c r="BJ36" i="25"/>
  <c r="BL36" i="25"/>
  <c r="BJ37" i="25"/>
  <c r="BL37" i="25"/>
  <c r="BJ39" i="25"/>
  <c r="BL39" i="25"/>
  <c r="BJ40" i="25"/>
  <c r="BL40" i="25"/>
  <c r="BJ41" i="25"/>
  <c r="BL41" i="25"/>
  <c r="BJ42" i="25"/>
  <c r="BL42" i="25"/>
  <c r="BJ43" i="25"/>
  <c r="BL43" i="25"/>
  <c r="BJ44" i="25"/>
  <c r="BL44" i="25"/>
  <c r="BJ45" i="25"/>
  <c r="BL45" i="25"/>
  <c r="BJ46" i="25"/>
  <c r="BL46" i="25"/>
  <c r="BJ47" i="25"/>
  <c r="BL47" i="25"/>
  <c r="BJ48" i="25"/>
  <c r="BL48" i="25"/>
  <c r="BJ49" i="25"/>
  <c r="BL49" i="25"/>
  <c r="BJ50" i="25"/>
  <c r="BL50" i="25"/>
  <c r="BJ51" i="25"/>
  <c r="BL51" i="25"/>
  <c r="BJ52" i="25"/>
  <c r="BL52" i="25"/>
  <c r="BJ54" i="25"/>
  <c r="BL54" i="25"/>
  <c r="BJ55" i="25"/>
  <c r="BL55" i="25"/>
  <c r="BJ56" i="25"/>
  <c r="BL56" i="25"/>
  <c r="BJ57" i="25"/>
  <c r="BL57" i="25"/>
  <c r="BJ58" i="25"/>
  <c r="BL58" i="25"/>
  <c r="BJ59" i="25"/>
  <c r="BL59" i="25"/>
  <c r="BJ60" i="25"/>
  <c r="BL60" i="25"/>
  <c r="BJ61" i="25"/>
  <c r="BL61" i="25"/>
  <c r="BJ62" i="25"/>
  <c r="BL62" i="25"/>
  <c r="BJ63" i="25"/>
  <c r="BL63" i="25"/>
  <c r="BJ64" i="25"/>
  <c r="BL64" i="25"/>
  <c r="BJ65" i="25"/>
  <c r="BL65" i="25"/>
  <c r="BJ66" i="25"/>
  <c r="BL66" i="25"/>
  <c r="BJ67" i="25"/>
  <c r="BL67" i="25"/>
  <c r="BJ69" i="25"/>
  <c r="BL69" i="25"/>
  <c r="BJ70" i="25"/>
  <c r="BL70" i="25"/>
  <c r="BJ71" i="25"/>
  <c r="BL71" i="25"/>
  <c r="BJ72" i="25"/>
  <c r="BL72" i="25"/>
  <c r="BJ73" i="25"/>
  <c r="BL73" i="25"/>
  <c r="BJ74" i="25"/>
  <c r="BL74" i="25"/>
  <c r="BJ75" i="25"/>
  <c r="BL75" i="25"/>
  <c r="BJ76" i="25"/>
  <c r="BL76" i="25"/>
  <c r="BJ77" i="25"/>
  <c r="BL77" i="25"/>
  <c r="BJ78" i="25"/>
  <c r="BL78" i="25"/>
  <c r="BJ79" i="25"/>
  <c r="BL79" i="25"/>
  <c r="BJ80" i="25"/>
  <c r="BL80" i="25"/>
  <c r="BJ81" i="25"/>
  <c r="BL81" i="25"/>
  <c r="BJ83" i="25"/>
  <c r="BL83" i="25"/>
  <c r="BJ84" i="25"/>
  <c r="BL84" i="25"/>
  <c r="BJ85" i="25"/>
  <c r="BL85" i="25"/>
  <c r="BJ86" i="25"/>
  <c r="BL86" i="25"/>
  <c r="BJ87" i="25"/>
  <c r="BL87" i="25"/>
  <c r="BJ88" i="25"/>
  <c r="BL88" i="25"/>
  <c r="BJ89" i="25"/>
  <c r="BL89" i="25"/>
  <c r="BJ90" i="25"/>
  <c r="BL90" i="25"/>
  <c r="BJ91" i="25"/>
  <c r="BL91" i="25"/>
  <c r="BJ92" i="25"/>
  <c r="BL92" i="25"/>
  <c r="BJ93" i="25"/>
  <c r="BL93" i="25"/>
  <c r="BJ94" i="25"/>
  <c r="BL94" i="25"/>
  <c r="BJ95" i="25"/>
  <c r="BL95" i="25"/>
  <c r="BJ96" i="25"/>
  <c r="BL96" i="25"/>
  <c r="BJ98" i="25"/>
  <c r="BL98" i="25"/>
  <c r="BJ99" i="25"/>
  <c r="BL99" i="25"/>
  <c r="BJ100" i="25"/>
  <c r="BL100" i="25"/>
  <c r="BJ101" i="25"/>
  <c r="BL101" i="25"/>
  <c r="BJ102" i="25"/>
  <c r="BL102" i="25"/>
  <c r="BJ103" i="25"/>
  <c r="BL103" i="25"/>
  <c r="BJ104" i="25"/>
  <c r="BL104" i="25"/>
  <c r="BJ105" i="25"/>
  <c r="BL105" i="25"/>
  <c r="BJ106" i="25"/>
  <c r="BL106" i="25"/>
  <c r="BJ107" i="25"/>
  <c r="BL107" i="25"/>
  <c r="BJ108" i="25"/>
  <c r="BL108" i="25"/>
  <c r="BJ109" i="25"/>
  <c r="BL109" i="25"/>
  <c r="BJ111" i="25"/>
  <c r="BL111" i="25"/>
  <c r="BJ112" i="25"/>
  <c r="BL112" i="25"/>
  <c r="BJ113" i="25"/>
  <c r="BL113" i="25"/>
  <c r="BJ114" i="25"/>
  <c r="BL114" i="25"/>
  <c r="BJ115" i="25"/>
  <c r="BL115" i="25"/>
  <c r="BJ116" i="25"/>
  <c r="BL116" i="25"/>
  <c r="BJ117" i="25"/>
  <c r="BL117" i="25"/>
  <c r="BJ118" i="25"/>
  <c r="BL118" i="25"/>
  <c r="BJ119" i="25"/>
  <c r="BL119" i="25"/>
  <c r="BJ120" i="25"/>
  <c r="BL120" i="25"/>
  <c r="BJ121" i="25"/>
  <c r="BL121" i="25"/>
  <c r="BJ122" i="25"/>
  <c r="BL122" i="25"/>
  <c r="BJ123" i="25"/>
  <c r="BL123" i="25"/>
  <c r="BJ124" i="25"/>
  <c r="BL124" i="25"/>
  <c r="BJ125" i="25"/>
  <c r="BL125" i="25"/>
  <c r="BJ127" i="25"/>
  <c r="BL127" i="25"/>
  <c r="BJ128" i="25"/>
  <c r="BL128" i="25"/>
  <c r="BJ129" i="25"/>
  <c r="BL129" i="25"/>
  <c r="BJ130" i="25"/>
  <c r="BL130" i="25"/>
  <c r="BJ131" i="25"/>
  <c r="BL131" i="25"/>
  <c r="BJ132" i="25"/>
  <c r="BL132" i="25"/>
  <c r="BJ133" i="25"/>
  <c r="BL133" i="25"/>
  <c r="BJ134" i="25"/>
  <c r="BL134" i="25"/>
  <c r="BJ135" i="25"/>
  <c r="BL135" i="25"/>
  <c r="BJ136" i="25"/>
  <c r="BL136" i="25"/>
  <c r="BJ137" i="25"/>
  <c r="BL137" i="25"/>
  <c r="BJ138" i="25"/>
  <c r="BL138" i="25"/>
  <c r="BJ139" i="25"/>
  <c r="BL139" i="25"/>
  <c r="BJ141" i="25"/>
  <c r="BL141" i="25"/>
  <c r="BJ142" i="25"/>
  <c r="BL142" i="25"/>
  <c r="BJ143" i="25"/>
  <c r="BL143" i="25"/>
  <c r="BJ144" i="25"/>
  <c r="BL144" i="25"/>
  <c r="BJ145" i="25"/>
  <c r="BL145" i="25"/>
  <c r="BJ146" i="25"/>
  <c r="BL146" i="25"/>
  <c r="BJ147" i="25"/>
  <c r="BL147" i="25"/>
  <c r="BJ148" i="25"/>
  <c r="BL148" i="25"/>
  <c r="BJ149" i="25"/>
  <c r="BL149" i="25"/>
  <c r="BJ150" i="25"/>
  <c r="BL150" i="25"/>
  <c r="BJ151" i="25"/>
  <c r="BL151" i="25"/>
  <c r="BJ152" i="25"/>
  <c r="BL152" i="25"/>
  <c r="BJ153" i="25"/>
  <c r="BL153" i="25"/>
  <c r="BJ154" i="25"/>
  <c r="BL154" i="25"/>
  <c r="BJ155" i="25"/>
  <c r="BL155" i="25"/>
  <c r="BJ156" i="25"/>
  <c r="BL156" i="25"/>
  <c r="BJ157" i="25"/>
  <c r="BL157" i="25"/>
  <c r="BJ158" i="25"/>
  <c r="BL158" i="25"/>
  <c r="BJ159" i="25"/>
  <c r="BL159" i="25"/>
  <c r="BJ160" i="25"/>
  <c r="BL160" i="25"/>
  <c r="BJ161" i="25"/>
  <c r="BL161" i="25"/>
  <c r="BJ162" i="25"/>
  <c r="BL162" i="25"/>
  <c r="BJ163" i="25"/>
  <c r="BL163" i="25"/>
  <c r="BJ164" i="25"/>
  <c r="BL164" i="25"/>
  <c r="BJ165" i="25"/>
  <c r="BL165" i="25"/>
  <c r="BJ166" i="25"/>
  <c r="BL166" i="25"/>
  <c r="BJ167" i="25"/>
  <c r="BL167" i="25"/>
  <c r="BJ168" i="25"/>
  <c r="BL168" i="25"/>
  <c r="BJ169" i="25"/>
  <c r="BL169" i="25"/>
  <c r="BJ170" i="25"/>
  <c r="BL170" i="25"/>
  <c r="BJ171" i="25"/>
  <c r="BL171" i="25"/>
  <c r="BJ172" i="25"/>
  <c r="BL172" i="25"/>
  <c r="BJ173" i="25"/>
  <c r="BL173" i="25"/>
  <c r="BJ174" i="25"/>
  <c r="BL174" i="25"/>
  <c r="BJ175" i="25"/>
  <c r="BL175" i="25"/>
  <c r="BJ176" i="25"/>
  <c r="BL176" i="25"/>
  <c r="BJ177" i="25"/>
  <c r="BL177" i="25"/>
  <c r="BJ178" i="25"/>
  <c r="BL178" i="25"/>
  <c r="BJ179" i="25"/>
  <c r="BL179" i="25"/>
  <c r="BJ180" i="25"/>
  <c r="BL180" i="25"/>
  <c r="BJ181" i="25"/>
  <c r="BL181" i="25"/>
  <c r="BJ182" i="25"/>
  <c r="BL182" i="25"/>
  <c r="BJ183" i="25"/>
  <c r="BL183" i="25"/>
  <c r="BJ184" i="25"/>
  <c r="BL184" i="25"/>
  <c r="BJ185" i="25"/>
  <c r="BL185" i="25"/>
  <c r="BJ186" i="25"/>
  <c r="BL186" i="25"/>
  <c r="BJ187" i="25"/>
  <c r="BL187" i="25"/>
  <c r="BJ188" i="25"/>
  <c r="BL188" i="25"/>
  <c r="BJ189" i="25"/>
  <c r="BL189" i="25"/>
  <c r="BJ190" i="25"/>
  <c r="BL190" i="25"/>
  <c r="BJ191" i="25"/>
  <c r="BL191" i="25"/>
  <c r="BJ192" i="25"/>
  <c r="BL192" i="25"/>
  <c r="BJ193" i="25"/>
  <c r="BL193" i="25"/>
  <c r="BJ194" i="25"/>
  <c r="BL194" i="25"/>
  <c r="BJ195" i="25"/>
  <c r="BL195" i="25"/>
  <c r="BJ196" i="25"/>
  <c r="BL196" i="25"/>
  <c r="BJ197" i="25"/>
  <c r="BL197" i="25"/>
  <c r="BJ198" i="25"/>
  <c r="BL198" i="25"/>
  <c r="BJ199" i="25"/>
  <c r="BL199" i="25"/>
  <c r="BJ200" i="25"/>
  <c r="BL200" i="25"/>
  <c r="BJ201" i="25"/>
  <c r="BL201" i="25"/>
  <c r="BJ202" i="25"/>
  <c r="BL202" i="25"/>
  <c r="BJ203" i="25"/>
  <c r="BL203" i="25"/>
  <c r="BJ204" i="25"/>
  <c r="BL204" i="25"/>
  <c r="BJ205" i="25"/>
  <c r="BL205" i="25"/>
  <c r="BJ206" i="25"/>
  <c r="BL206" i="25"/>
  <c r="BJ207" i="25"/>
  <c r="BL207" i="25"/>
  <c r="BJ208" i="25"/>
  <c r="BL208" i="25"/>
  <c r="BJ209" i="25"/>
  <c r="BL209" i="25"/>
  <c r="BJ210" i="25"/>
  <c r="BL210" i="25"/>
  <c r="BJ212" i="25"/>
  <c r="BL212" i="25"/>
  <c r="BJ213" i="25"/>
  <c r="BL213" i="25"/>
  <c r="BJ214" i="25"/>
  <c r="BL214" i="25"/>
  <c r="BJ215" i="25"/>
  <c r="BL215" i="25"/>
  <c r="BJ216" i="25"/>
  <c r="BL216" i="25"/>
  <c r="BJ217" i="25"/>
  <c r="BL217" i="25"/>
  <c r="BJ218" i="25"/>
  <c r="BL218" i="25"/>
  <c r="BJ219" i="25"/>
  <c r="BL219" i="25"/>
  <c r="BJ220" i="25"/>
  <c r="BL220" i="25"/>
  <c r="BJ221" i="25"/>
  <c r="BL221" i="25"/>
  <c r="BJ222" i="25"/>
  <c r="BL222" i="25"/>
  <c r="BJ223" i="25"/>
  <c r="BL223" i="25"/>
  <c r="BJ225" i="25"/>
  <c r="BL225" i="25"/>
  <c r="BJ226" i="25"/>
  <c r="BL226" i="25"/>
  <c r="BJ227" i="25"/>
  <c r="BL227" i="25"/>
  <c r="BJ228" i="25"/>
  <c r="BL228" i="25"/>
  <c r="BJ229" i="25"/>
  <c r="BL229" i="25"/>
  <c r="BJ230" i="25"/>
  <c r="BL230" i="25"/>
  <c r="BJ231" i="25"/>
  <c r="BL231" i="25"/>
  <c r="BJ232" i="25"/>
  <c r="BL232" i="25"/>
  <c r="BJ233" i="25"/>
  <c r="BL233" i="25"/>
  <c r="BJ234" i="25"/>
  <c r="BL234" i="25"/>
  <c r="BJ235" i="25"/>
  <c r="BL235" i="25"/>
  <c r="BJ236" i="25"/>
  <c r="BL236" i="25"/>
  <c r="BC15" i="25"/>
  <c r="BE15" i="25"/>
  <c r="BC16" i="25"/>
  <c r="BE16" i="25"/>
  <c r="BC17" i="25"/>
  <c r="BE17" i="25"/>
  <c r="BC18" i="25"/>
  <c r="BE18" i="25"/>
  <c r="BC19" i="25"/>
  <c r="BE19" i="25"/>
  <c r="BC20" i="25"/>
  <c r="BE20" i="25"/>
  <c r="BC21" i="25"/>
  <c r="BE21" i="25"/>
  <c r="BC22" i="25"/>
  <c r="BE22" i="25"/>
  <c r="BC23" i="25"/>
  <c r="BE23" i="25"/>
  <c r="BC24" i="25"/>
  <c r="BE24" i="25"/>
  <c r="BC26" i="25"/>
  <c r="BC27" i="25"/>
  <c r="BE27" i="25"/>
  <c r="BC28" i="25"/>
  <c r="BE28" i="25"/>
  <c r="BC29" i="25"/>
  <c r="BE29" i="25"/>
  <c r="BC30" i="25"/>
  <c r="BE30" i="25"/>
  <c r="BC31" i="25"/>
  <c r="BE31" i="25"/>
  <c r="BC32" i="25"/>
  <c r="BE32" i="25"/>
  <c r="BC33" i="25"/>
  <c r="BE33" i="25"/>
  <c r="BC34" i="25"/>
  <c r="BE34" i="25"/>
  <c r="BC35" i="25"/>
  <c r="BE35" i="25"/>
  <c r="BC36" i="25"/>
  <c r="BE36" i="25"/>
  <c r="BC37" i="25"/>
  <c r="BE37" i="25"/>
  <c r="BC39" i="25"/>
  <c r="BE39" i="25"/>
  <c r="BC40" i="25"/>
  <c r="BE40" i="25"/>
  <c r="BC41" i="25"/>
  <c r="BE41" i="25"/>
  <c r="BC42" i="25"/>
  <c r="BE42" i="25"/>
  <c r="BC43" i="25"/>
  <c r="BE43" i="25"/>
  <c r="BC44" i="25"/>
  <c r="BE44" i="25"/>
  <c r="BC45" i="25"/>
  <c r="BE45" i="25"/>
  <c r="BC46" i="25"/>
  <c r="BE46" i="25"/>
  <c r="BC47" i="25"/>
  <c r="BE47" i="25"/>
  <c r="BC48" i="25"/>
  <c r="BE48" i="25"/>
  <c r="BC49" i="25"/>
  <c r="BE49" i="25"/>
  <c r="BC50" i="25"/>
  <c r="BE50" i="25"/>
  <c r="BC51" i="25"/>
  <c r="BE51" i="25"/>
  <c r="BC52" i="25"/>
  <c r="BE52" i="25"/>
  <c r="BC54" i="25"/>
  <c r="BE54" i="25"/>
  <c r="BC55" i="25"/>
  <c r="BE55" i="25"/>
  <c r="BC56" i="25"/>
  <c r="BE56" i="25"/>
  <c r="BC57" i="25"/>
  <c r="BE57" i="25"/>
  <c r="BC58" i="25"/>
  <c r="BE58" i="25"/>
  <c r="BC59" i="25"/>
  <c r="BE59" i="25"/>
  <c r="BC60" i="25"/>
  <c r="BE60" i="25"/>
  <c r="BC61" i="25"/>
  <c r="BE61" i="25"/>
  <c r="BC62" i="25"/>
  <c r="BE62" i="25"/>
  <c r="BC63" i="25"/>
  <c r="BE63" i="25"/>
  <c r="BC64" i="25"/>
  <c r="BE64" i="25"/>
  <c r="BC65" i="25"/>
  <c r="BE65" i="25"/>
  <c r="BC66" i="25"/>
  <c r="BE66" i="25"/>
  <c r="BC67" i="25"/>
  <c r="BE67" i="25"/>
  <c r="BC69" i="25"/>
  <c r="BE69" i="25"/>
  <c r="BC70" i="25"/>
  <c r="BE70" i="25"/>
  <c r="BC71" i="25"/>
  <c r="BE71" i="25"/>
  <c r="BC72" i="25"/>
  <c r="BE72" i="25"/>
  <c r="BC73" i="25"/>
  <c r="BE73" i="25"/>
  <c r="BC74" i="25"/>
  <c r="BE74" i="25"/>
  <c r="BC75" i="25"/>
  <c r="BE75" i="25"/>
  <c r="BC76" i="25"/>
  <c r="BE76" i="25"/>
  <c r="BC77" i="25"/>
  <c r="BE77" i="25"/>
  <c r="BC78" i="25"/>
  <c r="BE78" i="25"/>
  <c r="BC79" i="25"/>
  <c r="BE79" i="25"/>
  <c r="BC80" i="25"/>
  <c r="BE80" i="25"/>
  <c r="BC81" i="25"/>
  <c r="BE81" i="25"/>
  <c r="BC83" i="25"/>
  <c r="BE83" i="25"/>
  <c r="BC84" i="25"/>
  <c r="BE84" i="25"/>
  <c r="BC85" i="25"/>
  <c r="BE85" i="25"/>
  <c r="BC86" i="25"/>
  <c r="BE86" i="25"/>
  <c r="BC87" i="25"/>
  <c r="BE87" i="25"/>
  <c r="BC88" i="25"/>
  <c r="BE88" i="25"/>
  <c r="BC89" i="25"/>
  <c r="BE89" i="25"/>
  <c r="BC90" i="25"/>
  <c r="BE90" i="25"/>
  <c r="BC91" i="25"/>
  <c r="BE91" i="25"/>
  <c r="BC92" i="25"/>
  <c r="BE92" i="25"/>
  <c r="BC93" i="25"/>
  <c r="BE93" i="25"/>
  <c r="BC94" i="25"/>
  <c r="BE94" i="25"/>
  <c r="BC95" i="25"/>
  <c r="BE95" i="25"/>
  <c r="BC96" i="25"/>
  <c r="BE96" i="25"/>
  <c r="BC98" i="25"/>
  <c r="BE98" i="25"/>
  <c r="BC99" i="25"/>
  <c r="BE99" i="25"/>
  <c r="BC100" i="25"/>
  <c r="BE100" i="25"/>
  <c r="BC101" i="25"/>
  <c r="BE101" i="25"/>
  <c r="BC102" i="25"/>
  <c r="BE102" i="25"/>
  <c r="BC103" i="25"/>
  <c r="BE103" i="25"/>
  <c r="BC104" i="25"/>
  <c r="BE104" i="25"/>
  <c r="BC105" i="25"/>
  <c r="BE105" i="25"/>
  <c r="BC106" i="25"/>
  <c r="BE106" i="25"/>
  <c r="BC107" i="25"/>
  <c r="BE107" i="25"/>
  <c r="BC108" i="25"/>
  <c r="BE108" i="25"/>
  <c r="BC109" i="25"/>
  <c r="BE109" i="25"/>
  <c r="BC111" i="25"/>
  <c r="BE111" i="25"/>
  <c r="BC112" i="25"/>
  <c r="BE112" i="25"/>
  <c r="BC113" i="25"/>
  <c r="BE113" i="25"/>
  <c r="BC114" i="25"/>
  <c r="BE114" i="25"/>
  <c r="BC115" i="25"/>
  <c r="BE115" i="25"/>
  <c r="BC116" i="25"/>
  <c r="BE116" i="25"/>
  <c r="BC117" i="25"/>
  <c r="BE117" i="25"/>
  <c r="BC118" i="25"/>
  <c r="BE118" i="25"/>
  <c r="BC119" i="25"/>
  <c r="BE119" i="25"/>
  <c r="BC120" i="25"/>
  <c r="BE120" i="25"/>
  <c r="BC121" i="25"/>
  <c r="BE121" i="25"/>
  <c r="BC122" i="25"/>
  <c r="BE122" i="25"/>
  <c r="BC123" i="25"/>
  <c r="BE123" i="25"/>
  <c r="BC124" i="25"/>
  <c r="BE124" i="25"/>
  <c r="BC125" i="25"/>
  <c r="BE125" i="25"/>
  <c r="BC127" i="25"/>
  <c r="BE127" i="25"/>
  <c r="BC128" i="25"/>
  <c r="BE128" i="25"/>
  <c r="BC129" i="25"/>
  <c r="BE129" i="25"/>
  <c r="BC130" i="25"/>
  <c r="BE130" i="25"/>
  <c r="BC131" i="25"/>
  <c r="BE131" i="25"/>
  <c r="BC132" i="25"/>
  <c r="BE132" i="25"/>
  <c r="BC133" i="25"/>
  <c r="BE133" i="25"/>
  <c r="BC134" i="25"/>
  <c r="BE134" i="25"/>
  <c r="BC135" i="25"/>
  <c r="BE135" i="25"/>
  <c r="BC136" i="25"/>
  <c r="BE136" i="25"/>
  <c r="BC137" i="25"/>
  <c r="BE137" i="25"/>
  <c r="BC138" i="25"/>
  <c r="BE138" i="25"/>
  <c r="BC139" i="25"/>
  <c r="BE139" i="25"/>
  <c r="BC141" i="25"/>
  <c r="BE141" i="25"/>
  <c r="BC142" i="25"/>
  <c r="BE142" i="25"/>
  <c r="BC143" i="25"/>
  <c r="BE143" i="25"/>
  <c r="BC144" i="25"/>
  <c r="BE144" i="25"/>
  <c r="BC145" i="25"/>
  <c r="BE145" i="25"/>
  <c r="BC146" i="25"/>
  <c r="BE146" i="25"/>
  <c r="BC147" i="25"/>
  <c r="BE147" i="25"/>
  <c r="BC148" i="25"/>
  <c r="BE148" i="25"/>
  <c r="BC149" i="25"/>
  <c r="BE149" i="25"/>
  <c r="BC150" i="25"/>
  <c r="BE150" i="25"/>
  <c r="BC151" i="25"/>
  <c r="BE151" i="25"/>
  <c r="BC152" i="25"/>
  <c r="BE152" i="25"/>
  <c r="BC153" i="25"/>
  <c r="BE153" i="25"/>
  <c r="BC154" i="25"/>
  <c r="BE154" i="25"/>
  <c r="BC155" i="25"/>
  <c r="BE155" i="25"/>
  <c r="BC156" i="25"/>
  <c r="BE156" i="25"/>
  <c r="BC157" i="25"/>
  <c r="BE157" i="25"/>
  <c r="BC158" i="25"/>
  <c r="BE158" i="25"/>
  <c r="BC159" i="25"/>
  <c r="BE159" i="25"/>
  <c r="BC160" i="25"/>
  <c r="BE160" i="25"/>
  <c r="BC161" i="25"/>
  <c r="BE161" i="25"/>
  <c r="BC162" i="25"/>
  <c r="BE162" i="25"/>
  <c r="BC163" i="25"/>
  <c r="BE163" i="25"/>
  <c r="BC164" i="25"/>
  <c r="BE164" i="25"/>
  <c r="BC165" i="25"/>
  <c r="BE165" i="25"/>
  <c r="BC166" i="25"/>
  <c r="BE166" i="25"/>
  <c r="BC167" i="25"/>
  <c r="BE167" i="25"/>
  <c r="BC168" i="25"/>
  <c r="BE168" i="25"/>
  <c r="BC169" i="25"/>
  <c r="BE169" i="25"/>
  <c r="BC170" i="25"/>
  <c r="BE170" i="25"/>
  <c r="BC171" i="25"/>
  <c r="BE171" i="25"/>
  <c r="BC172" i="25"/>
  <c r="BE172" i="25"/>
  <c r="BC173" i="25"/>
  <c r="BE173" i="25"/>
  <c r="BC174" i="25"/>
  <c r="BE174" i="25"/>
  <c r="BC175" i="25"/>
  <c r="BE175" i="25"/>
  <c r="BC176" i="25"/>
  <c r="BE176" i="25"/>
  <c r="BC177" i="25"/>
  <c r="BE177" i="25"/>
  <c r="BC178" i="25"/>
  <c r="BE178" i="25"/>
  <c r="BC179" i="25"/>
  <c r="BE179" i="25"/>
  <c r="BC180" i="25"/>
  <c r="BE180" i="25"/>
  <c r="BC181" i="25"/>
  <c r="BE181" i="25"/>
  <c r="BC182" i="25"/>
  <c r="BE182" i="25"/>
  <c r="BC183" i="25"/>
  <c r="BE183" i="25"/>
  <c r="BC184" i="25"/>
  <c r="BE184" i="25"/>
  <c r="BC185" i="25"/>
  <c r="BE185" i="25"/>
  <c r="BC186" i="25"/>
  <c r="BE186" i="25"/>
  <c r="BC187" i="25"/>
  <c r="BE187" i="25"/>
  <c r="BC188" i="25"/>
  <c r="BE188" i="25"/>
  <c r="BC189" i="25"/>
  <c r="BE189" i="25"/>
  <c r="BC190" i="25"/>
  <c r="BE190" i="25"/>
  <c r="BC191" i="25"/>
  <c r="BE191" i="25"/>
  <c r="BC192" i="25"/>
  <c r="BE192" i="25"/>
  <c r="BC193" i="25"/>
  <c r="BE193" i="25"/>
  <c r="BC194" i="25"/>
  <c r="BE194" i="25"/>
  <c r="BC195" i="25"/>
  <c r="BE195" i="25"/>
  <c r="BC196" i="25"/>
  <c r="BE196" i="25"/>
  <c r="BC197" i="25"/>
  <c r="BE197" i="25"/>
  <c r="BC198" i="25"/>
  <c r="BE198" i="25"/>
  <c r="BC199" i="25"/>
  <c r="BE199" i="25"/>
  <c r="BC200" i="25"/>
  <c r="BE200" i="25"/>
  <c r="BC201" i="25"/>
  <c r="BE201" i="25"/>
  <c r="BC202" i="25"/>
  <c r="BE202" i="25"/>
  <c r="BC203" i="25"/>
  <c r="BE203" i="25"/>
  <c r="BC204" i="25"/>
  <c r="BE204" i="25"/>
  <c r="BC205" i="25"/>
  <c r="BE205" i="25"/>
  <c r="BC206" i="25"/>
  <c r="BE206" i="25"/>
  <c r="BC207" i="25"/>
  <c r="BE207" i="25"/>
  <c r="BC208" i="25"/>
  <c r="BE208" i="25"/>
  <c r="BC209" i="25"/>
  <c r="BE209" i="25"/>
  <c r="BC210" i="25"/>
  <c r="BE210" i="25"/>
  <c r="BC212" i="25"/>
  <c r="BE212" i="25"/>
  <c r="BC213" i="25"/>
  <c r="BE213" i="25"/>
  <c r="BC214" i="25"/>
  <c r="BE214" i="25"/>
  <c r="BC215" i="25"/>
  <c r="BE215" i="25"/>
  <c r="BC216" i="25"/>
  <c r="BE216" i="25"/>
  <c r="BC217" i="25"/>
  <c r="BE217" i="25"/>
  <c r="BC218" i="25"/>
  <c r="BE218" i="25"/>
  <c r="BC219" i="25"/>
  <c r="BE219" i="25"/>
  <c r="BC220" i="25"/>
  <c r="BE220" i="25"/>
  <c r="BC221" i="25"/>
  <c r="BE221" i="25"/>
  <c r="BC222" i="25"/>
  <c r="BE222" i="25"/>
  <c r="BC223" i="25"/>
  <c r="BE223" i="25"/>
  <c r="BC225" i="25"/>
  <c r="BE225" i="25"/>
  <c r="BC226" i="25"/>
  <c r="BE226" i="25"/>
  <c r="BC227" i="25"/>
  <c r="BE227" i="25"/>
  <c r="BC228" i="25"/>
  <c r="BE228" i="25"/>
  <c r="BC229" i="25"/>
  <c r="BE229" i="25"/>
  <c r="BC230" i="25"/>
  <c r="BE230" i="25"/>
  <c r="BC231" i="25"/>
  <c r="BE231" i="25"/>
  <c r="BC232" i="25"/>
  <c r="BE232" i="25"/>
  <c r="BC233" i="25"/>
  <c r="BE233" i="25"/>
  <c r="BC234" i="25"/>
  <c r="BE234" i="25"/>
  <c r="BC235" i="25"/>
  <c r="BE235" i="25"/>
  <c r="BC236" i="25"/>
  <c r="BE236" i="25"/>
  <c r="AV15" i="25"/>
  <c r="AX15" i="25"/>
  <c r="AV16" i="25"/>
  <c r="AX16" i="25"/>
  <c r="AV17" i="25"/>
  <c r="AX17" i="25"/>
  <c r="AV18" i="25"/>
  <c r="AX18" i="25"/>
  <c r="AV19" i="25"/>
  <c r="AX19" i="25"/>
  <c r="AV20" i="25"/>
  <c r="AX20" i="25"/>
  <c r="AV21" i="25"/>
  <c r="AX21" i="25"/>
  <c r="AV22" i="25"/>
  <c r="AX22" i="25"/>
  <c r="AV23" i="25"/>
  <c r="AX23" i="25"/>
  <c r="AV24" i="25"/>
  <c r="AX24" i="25"/>
  <c r="AV26" i="25"/>
  <c r="AV27" i="25"/>
  <c r="AX27" i="25"/>
  <c r="AV28" i="25"/>
  <c r="AX28" i="25"/>
  <c r="AV29" i="25"/>
  <c r="AX29" i="25"/>
  <c r="AV30" i="25"/>
  <c r="AX30" i="25"/>
  <c r="AV31" i="25"/>
  <c r="AX31" i="25"/>
  <c r="AV32" i="25"/>
  <c r="AX32" i="25"/>
  <c r="AV33" i="25"/>
  <c r="AX33" i="25"/>
  <c r="AV34" i="25"/>
  <c r="AX34" i="25"/>
  <c r="AV35" i="25"/>
  <c r="AX35" i="25"/>
  <c r="AV36" i="25"/>
  <c r="AX36" i="25"/>
  <c r="AV37" i="25"/>
  <c r="AX37" i="25"/>
  <c r="AV39" i="25"/>
  <c r="AX39" i="25"/>
  <c r="AV40" i="25"/>
  <c r="AX40" i="25"/>
  <c r="AV41" i="25"/>
  <c r="AX41" i="25"/>
  <c r="AV42" i="25"/>
  <c r="AX42" i="25"/>
  <c r="AV43" i="25"/>
  <c r="AX43" i="25"/>
  <c r="AV44" i="25"/>
  <c r="AX44" i="25"/>
  <c r="AV45" i="25"/>
  <c r="AX45" i="25"/>
  <c r="AV46" i="25"/>
  <c r="AX46" i="25"/>
  <c r="AV47" i="25"/>
  <c r="AX47" i="25"/>
  <c r="AV48" i="25"/>
  <c r="AX48" i="25"/>
  <c r="AV49" i="25"/>
  <c r="AX49" i="25"/>
  <c r="AV50" i="25"/>
  <c r="AX50" i="25"/>
  <c r="AV51" i="25"/>
  <c r="AX51" i="25"/>
  <c r="AV52" i="25"/>
  <c r="AX52" i="25"/>
  <c r="AV54" i="25"/>
  <c r="AX54" i="25"/>
  <c r="AV55" i="25"/>
  <c r="AX55" i="25"/>
  <c r="AV56" i="25"/>
  <c r="AX56" i="25"/>
  <c r="AV57" i="25"/>
  <c r="AX57" i="25"/>
  <c r="AV58" i="25"/>
  <c r="AX58" i="25"/>
  <c r="AV59" i="25"/>
  <c r="AX59" i="25"/>
  <c r="AV60" i="25"/>
  <c r="AX60" i="25"/>
  <c r="AV61" i="25"/>
  <c r="AX61" i="25"/>
  <c r="AV62" i="25"/>
  <c r="AX62" i="25"/>
  <c r="AV63" i="25"/>
  <c r="AX63" i="25"/>
  <c r="AV64" i="25"/>
  <c r="AX64" i="25"/>
  <c r="AV65" i="25"/>
  <c r="AX65" i="25"/>
  <c r="AV66" i="25"/>
  <c r="AX66" i="25"/>
  <c r="AV67" i="25"/>
  <c r="AX67" i="25"/>
  <c r="AV69" i="25"/>
  <c r="AX69" i="25"/>
  <c r="AV70" i="25"/>
  <c r="AX70" i="25"/>
  <c r="AV71" i="25"/>
  <c r="AX71" i="25"/>
  <c r="AV72" i="25"/>
  <c r="AX72" i="25"/>
  <c r="AV73" i="25"/>
  <c r="AX73" i="25"/>
  <c r="AV74" i="25"/>
  <c r="AX74" i="25"/>
  <c r="AV75" i="25"/>
  <c r="AX75" i="25"/>
  <c r="AV76" i="25"/>
  <c r="AX76" i="25"/>
  <c r="AV77" i="25"/>
  <c r="AX77" i="25"/>
  <c r="AV78" i="25"/>
  <c r="AX78" i="25"/>
  <c r="AV79" i="25"/>
  <c r="AX79" i="25"/>
  <c r="AV80" i="25"/>
  <c r="AX80" i="25"/>
  <c r="AV81" i="25"/>
  <c r="AX81" i="25"/>
  <c r="AV83" i="25"/>
  <c r="AX83" i="25"/>
  <c r="AV84" i="25"/>
  <c r="AX84" i="25"/>
  <c r="AV85" i="25"/>
  <c r="AX85" i="25"/>
  <c r="AV86" i="25"/>
  <c r="AX86" i="25"/>
  <c r="AV87" i="25"/>
  <c r="AX87" i="25"/>
  <c r="AV88" i="25"/>
  <c r="AX88" i="25"/>
  <c r="AV89" i="25"/>
  <c r="AX89" i="25"/>
  <c r="AV90" i="25"/>
  <c r="AX90" i="25"/>
  <c r="AV91" i="25"/>
  <c r="AX91" i="25"/>
  <c r="AV92" i="25"/>
  <c r="AX92" i="25"/>
  <c r="AV93" i="25"/>
  <c r="AX93" i="25"/>
  <c r="AV94" i="25"/>
  <c r="AX94" i="25"/>
  <c r="AV95" i="25"/>
  <c r="AX95" i="25"/>
  <c r="AV96" i="25"/>
  <c r="AX96" i="25"/>
  <c r="AV98" i="25"/>
  <c r="AX98" i="25"/>
  <c r="AV99" i="25"/>
  <c r="AX99" i="25"/>
  <c r="AV100" i="25"/>
  <c r="AX100" i="25"/>
  <c r="AV101" i="25"/>
  <c r="AX101" i="25"/>
  <c r="AV102" i="25"/>
  <c r="AX102" i="25"/>
  <c r="AV103" i="25"/>
  <c r="AX103" i="25"/>
  <c r="AV104" i="25"/>
  <c r="AX104" i="25"/>
  <c r="AV105" i="25"/>
  <c r="AX105" i="25"/>
  <c r="AV106" i="25"/>
  <c r="AX106" i="25"/>
  <c r="AV107" i="25"/>
  <c r="AX107" i="25"/>
  <c r="AV108" i="25"/>
  <c r="AX108" i="25"/>
  <c r="AV109" i="25"/>
  <c r="AX109" i="25"/>
  <c r="AV111" i="25"/>
  <c r="AX111" i="25"/>
  <c r="AV112" i="25"/>
  <c r="AX112" i="25"/>
  <c r="AV113" i="25"/>
  <c r="AX113" i="25"/>
  <c r="AV114" i="25"/>
  <c r="AX114" i="25"/>
  <c r="AV115" i="25"/>
  <c r="AX115" i="25"/>
  <c r="AV116" i="25"/>
  <c r="AX116" i="25"/>
  <c r="AV117" i="25"/>
  <c r="AX117" i="25"/>
  <c r="AV118" i="25"/>
  <c r="AX118" i="25"/>
  <c r="AV119" i="25"/>
  <c r="AX119" i="25"/>
  <c r="AV120" i="25"/>
  <c r="AX120" i="25"/>
  <c r="AV121" i="25"/>
  <c r="AX121" i="25"/>
  <c r="AV122" i="25"/>
  <c r="AX122" i="25"/>
  <c r="AV123" i="25"/>
  <c r="AX123" i="25"/>
  <c r="AV124" i="25"/>
  <c r="AX124" i="25"/>
  <c r="AV125" i="25"/>
  <c r="AX125" i="25"/>
  <c r="AV127" i="25"/>
  <c r="AX127" i="25"/>
  <c r="AV128" i="25"/>
  <c r="AX128" i="25"/>
  <c r="AV129" i="25"/>
  <c r="AX129" i="25"/>
  <c r="AV130" i="25"/>
  <c r="AX130" i="25"/>
  <c r="AV131" i="25"/>
  <c r="AX131" i="25"/>
  <c r="AV132" i="25"/>
  <c r="AX132" i="25"/>
  <c r="AV133" i="25"/>
  <c r="AX133" i="25"/>
  <c r="AV134" i="25"/>
  <c r="AX134" i="25"/>
  <c r="AV135" i="25"/>
  <c r="AX135" i="25"/>
  <c r="AV136" i="25"/>
  <c r="AX136" i="25"/>
  <c r="AV137" i="25"/>
  <c r="AX137" i="25"/>
  <c r="AV138" i="25"/>
  <c r="AX138" i="25"/>
  <c r="AV139" i="25"/>
  <c r="AX139" i="25"/>
  <c r="AV141" i="25"/>
  <c r="AX141" i="25"/>
  <c r="AV142" i="25"/>
  <c r="AX142" i="25"/>
  <c r="AV143" i="25"/>
  <c r="AX143" i="25"/>
  <c r="AV144" i="25"/>
  <c r="AX144" i="25"/>
  <c r="AV145" i="25"/>
  <c r="AX145" i="25"/>
  <c r="AV146" i="25"/>
  <c r="AX146" i="25"/>
  <c r="AV147" i="25"/>
  <c r="AX147" i="25"/>
  <c r="AV148" i="25"/>
  <c r="AX148" i="25"/>
  <c r="AV149" i="25"/>
  <c r="AX149" i="25"/>
  <c r="AV150" i="25"/>
  <c r="AX150" i="25"/>
  <c r="AV151" i="25"/>
  <c r="AX151" i="25"/>
  <c r="AV152" i="25"/>
  <c r="AX152" i="25"/>
  <c r="AV153" i="25"/>
  <c r="AX153" i="25"/>
  <c r="AV154" i="25"/>
  <c r="AX154" i="25"/>
  <c r="AV155" i="25"/>
  <c r="AX155" i="25"/>
  <c r="AV156" i="25"/>
  <c r="AX156" i="25"/>
  <c r="AV157" i="25"/>
  <c r="AX157" i="25"/>
  <c r="AV158" i="25"/>
  <c r="AX158" i="25"/>
  <c r="AV159" i="25"/>
  <c r="AX159" i="25"/>
  <c r="AV160" i="25"/>
  <c r="AX160" i="25"/>
  <c r="AV161" i="25"/>
  <c r="AX161" i="25"/>
  <c r="AV162" i="25"/>
  <c r="AX162" i="25"/>
  <c r="AV163" i="25"/>
  <c r="AX163" i="25"/>
  <c r="AV164" i="25"/>
  <c r="AX164" i="25"/>
  <c r="AV165" i="25"/>
  <c r="AX165" i="25"/>
  <c r="AV166" i="25"/>
  <c r="AX166" i="25"/>
  <c r="AV167" i="25"/>
  <c r="AX167" i="25"/>
  <c r="AV168" i="25"/>
  <c r="AX168" i="25"/>
  <c r="AV169" i="25"/>
  <c r="AX169" i="25"/>
  <c r="AV170" i="25"/>
  <c r="AX170" i="25"/>
  <c r="AV171" i="25"/>
  <c r="AX171" i="25"/>
  <c r="AV172" i="25"/>
  <c r="AX172" i="25"/>
  <c r="AV173" i="25"/>
  <c r="AX173" i="25"/>
  <c r="AV174" i="25"/>
  <c r="AX174" i="25"/>
  <c r="AV175" i="25"/>
  <c r="AX175" i="25"/>
  <c r="AV176" i="25"/>
  <c r="AX176" i="25"/>
  <c r="AV177" i="25"/>
  <c r="AX177" i="25"/>
  <c r="AV178" i="25"/>
  <c r="AX178" i="25"/>
  <c r="AV179" i="25"/>
  <c r="AX179" i="25"/>
  <c r="AV180" i="25"/>
  <c r="AX180" i="25"/>
  <c r="AV181" i="25"/>
  <c r="AX181" i="25"/>
  <c r="AV182" i="25"/>
  <c r="AX182" i="25"/>
  <c r="AV183" i="25"/>
  <c r="AX183" i="25"/>
  <c r="AV184" i="25"/>
  <c r="AX184" i="25"/>
  <c r="AV185" i="25"/>
  <c r="AX185" i="25"/>
  <c r="AV186" i="25"/>
  <c r="AX186" i="25"/>
  <c r="AV187" i="25"/>
  <c r="AX187" i="25"/>
  <c r="AV188" i="25"/>
  <c r="AX188" i="25"/>
  <c r="AV189" i="25"/>
  <c r="AX189" i="25"/>
  <c r="AV190" i="25"/>
  <c r="AX190" i="25"/>
  <c r="AV191" i="25"/>
  <c r="AX191" i="25"/>
  <c r="AV192" i="25"/>
  <c r="AX192" i="25"/>
  <c r="AV193" i="25"/>
  <c r="AX193" i="25"/>
  <c r="AV194" i="25"/>
  <c r="AX194" i="25"/>
  <c r="AV195" i="25"/>
  <c r="AX195" i="25"/>
  <c r="AV196" i="25"/>
  <c r="AX196" i="25"/>
  <c r="AV197" i="25"/>
  <c r="AX197" i="25"/>
  <c r="AV198" i="25"/>
  <c r="AX198" i="25"/>
  <c r="AV199" i="25"/>
  <c r="AX199" i="25"/>
  <c r="AV200" i="25"/>
  <c r="AX200" i="25"/>
  <c r="AV201" i="25"/>
  <c r="AX201" i="25"/>
  <c r="AV202" i="25"/>
  <c r="AX202" i="25"/>
  <c r="AV203" i="25"/>
  <c r="AX203" i="25"/>
  <c r="AV204" i="25"/>
  <c r="AX204" i="25"/>
  <c r="AV205" i="25"/>
  <c r="AX205" i="25"/>
  <c r="AV206" i="25"/>
  <c r="AX206" i="25"/>
  <c r="AV207" i="25"/>
  <c r="AX207" i="25"/>
  <c r="AV208" i="25"/>
  <c r="AX208" i="25"/>
  <c r="AV209" i="25"/>
  <c r="AX209" i="25"/>
  <c r="AV210" i="25"/>
  <c r="AX210" i="25"/>
  <c r="AV212" i="25"/>
  <c r="AX212" i="25"/>
  <c r="AV213" i="25"/>
  <c r="AX213" i="25"/>
  <c r="AV214" i="25"/>
  <c r="AX214" i="25"/>
  <c r="AV215" i="25"/>
  <c r="AX215" i="25"/>
  <c r="AV216" i="25"/>
  <c r="AX216" i="25"/>
  <c r="AV217" i="25"/>
  <c r="AX217" i="25"/>
  <c r="AV218" i="25"/>
  <c r="AX218" i="25"/>
  <c r="AV219" i="25"/>
  <c r="AX219" i="25"/>
  <c r="AV220" i="25"/>
  <c r="AX220" i="25"/>
  <c r="AV221" i="25"/>
  <c r="AX221" i="25"/>
  <c r="AV222" i="25"/>
  <c r="AX222" i="25"/>
  <c r="AV223" i="25"/>
  <c r="AX223" i="25"/>
  <c r="AV225" i="25"/>
  <c r="AX225" i="25"/>
  <c r="AV226" i="25"/>
  <c r="AX226" i="25"/>
  <c r="AV227" i="25"/>
  <c r="AX227" i="25"/>
  <c r="AV228" i="25"/>
  <c r="AX228" i="25"/>
  <c r="AV229" i="25"/>
  <c r="AX229" i="25"/>
  <c r="AV230" i="25"/>
  <c r="AX230" i="25"/>
  <c r="AV231" i="25"/>
  <c r="AX231" i="25"/>
  <c r="AV232" i="25"/>
  <c r="AX232" i="25"/>
  <c r="AV233" i="25"/>
  <c r="AX233" i="25"/>
  <c r="AV234" i="25"/>
  <c r="AX234" i="25"/>
  <c r="AV235" i="25"/>
  <c r="AX235" i="25"/>
  <c r="AV236" i="25"/>
  <c r="AX236" i="25"/>
  <c r="AO15" i="25"/>
  <c r="AQ15" i="25"/>
  <c r="BM15" i="25" s="1"/>
  <c r="AO16" i="25"/>
  <c r="AQ16" i="25"/>
  <c r="BM16" i="25" s="1"/>
  <c r="AO17" i="25"/>
  <c r="AQ17" i="25"/>
  <c r="BM17" i="25" s="1"/>
  <c r="AO18" i="25"/>
  <c r="AQ18" i="25"/>
  <c r="BM18" i="25" s="1"/>
  <c r="AO19" i="25"/>
  <c r="AQ19" i="25"/>
  <c r="BM19" i="25" s="1"/>
  <c r="AO20" i="25"/>
  <c r="AQ20" i="25"/>
  <c r="BM20" i="25" s="1"/>
  <c r="AO21" i="25"/>
  <c r="AQ21" i="25"/>
  <c r="BM21" i="25" s="1"/>
  <c r="AO22" i="25"/>
  <c r="AQ22" i="25"/>
  <c r="BM22" i="25" s="1"/>
  <c r="AO23" i="25"/>
  <c r="AQ23" i="25"/>
  <c r="BM23" i="25" s="1"/>
  <c r="AO24" i="25"/>
  <c r="AQ24" i="25"/>
  <c r="BM24" i="25" s="1"/>
  <c r="AO26" i="25"/>
  <c r="AO27" i="25"/>
  <c r="AQ27" i="25"/>
  <c r="BM27" i="25" s="1"/>
  <c r="AO28" i="25"/>
  <c r="AQ28" i="25"/>
  <c r="BM28" i="25" s="1"/>
  <c r="AO29" i="25"/>
  <c r="AQ29" i="25"/>
  <c r="BM29" i="25" s="1"/>
  <c r="AO30" i="25"/>
  <c r="AQ30" i="25"/>
  <c r="BM30" i="25" s="1"/>
  <c r="AO31" i="25"/>
  <c r="AQ31" i="25"/>
  <c r="BM31" i="25" s="1"/>
  <c r="AO32" i="25"/>
  <c r="AQ32" i="25"/>
  <c r="BM32" i="25" s="1"/>
  <c r="AO33" i="25"/>
  <c r="AQ33" i="25"/>
  <c r="BM33" i="25" s="1"/>
  <c r="AO34" i="25"/>
  <c r="AQ34" i="25"/>
  <c r="BM34" i="25" s="1"/>
  <c r="AO35" i="25"/>
  <c r="AQ35" i="25"/>
  <c r="BM35" i="25" s="1"/>
  <c r="AO36" i="25"/>
  <c r="AQ36" i="25"/>
  <c r="BM36" i="25" s="1"/>
  <c r="AO37" i="25"/>
  <c r="AQ37" i="25"/>
  <c r="BM37" i="25" s="1"/>
  <c r="AO39" i="25"/>
  <c r="AQ39" i="25"/>
  <c r="AO40" i="25"/>
  <c r="AQ40" i="25"/>
  <c r="BM40" i="25" s="1"/>
  <c r="AO41" i="25"/>
  <c r="AQ41" i="25"/>
  <c r="BM41" i="25" s="1"/>
  <c r="AO42" i="25"/>
  <c r="AQ42" i="25"/>
  <c r="BM42" i="25" s="1"/>
  <c r="AO43" i="25"/>
  <c r="AQ43" i="25"/>
  <c r="BM43" i="25" s="1"/>
  <c r="AO44" i="25"/>
  <c r="AQ44" i="25"/>
  <c r="BM44" i="25" s="1"/>
  <c r="AO45" i="25"/>
  <c r="AQ45" i="25"/>
  <c r="BM45" i="25" s="1"/>
  <c r="AO46" i="25"/>
  <c r="AQ46" i="25"/>
  <c r="BM46" i="25" s="1"/>
  <c r="AO47" i="25"/>
  <c r="AQ47" i="25"/>
  <c r="BM47" i="25" s="1"/>
  <c r="AO48" i="25"/>
  <c r="AQ48" i="25"/>
  <c r="BM48" i="25" s="1"/>
  <c r="AO49" i="25"/>
  <c r="AQ49" i="25"/>
  <c r="BM49" i="25" s="1"/>
  <c r="AO50" i="25"/>
  <c r="AQ50" i="25"/>
  <c r="BM50" i="25" s="1"/>
  <c r="AO51" i="25"/>
  <c r="AQ51" i="25"/>
  <c r="BM51" i="25" s="1"/>
  <c r="AO52" i="25"/>
  <c r="AQ52" i="25"/>
  <c r="BM52" i="25" s="1"/>
  <c r="AO54" i="25"/>
  <c r="AQ54" i="25"/>
  <c r="AO55" i="25"/>
  <c r="AQ55" i="25"/>
  <c r="BM55" i="25" s="1"/>
  <c r="AO56" i="25"/>
  <c r="AQ56" i="25"/>
  <c r="BM56" i="25" s="1"/>
  <c r="AO57" i="25"/>
  <c r="AQ57" i="25"/>
  <c r="BM57" i="25" s="1"/>
  <c r="AO58" i="25"/>
  <c r="AQ58" i="25"/>
  <c r="BM58" i="25" s="1"/>
  <c r="AO59" i="25"/>
  <c r="AQ59" i="25"/>
  <c r="BM59" i="25" s="1"/>
  <c r="AO60" i="25"/>
  <c r="AQ60" i="25"/>
  <c r="BM60" i="25" s="1"/>
  <c r="AO61" i="25"/>
  <c r="AQ61" i="25"/>
  <c r="BM61" i="25" s="1"/>
  <c r="AO62" i="25"/>
  <c r="AQ62" i="25"/>
  <c r="BM62" i="25" s="1"/>
  <c r="AO63" i="25"/>
  <c r="AQ63" i="25"/>
  <c r="BM63" i="25" s="1"/>
  <c r="AO64" i="25"/>
  <c r="AQ64" i="25"/>
  <c r="BM64" i="25" s="1"/>
  <c r="AO65" i="25"/>
  <c r="AQ65" i="25"/>
  <c r="BM65" i="25" s="1"/>
  <c r="AO66" i="25"/>
  <c r="AQ66" i="25"/>
  <c r="BM66" i="25" s="1"/>
  <c r="AO67" i="25"/>
  <c r="AQ67" i="25"/>
  <c r="BM67" i="25" s="1"/>
  <c r="AO69" i="25"/>
  <c r="AQ69" i="25"/>
  <c r="AO70" i="25"/>
  <c r="AQ70" i="25"/>
  <c r="BM70" i="25" s="1"/>
  <c r="AO71" i="25"/>
  <c r="AQ71" i="25"/>
  <c r="BM71" i="25" s="1"/>
  <c r="AO72" i="25"/>
  <c r="AQ72" i="25"/>
  <c r="BM72" i="25" s="1"/>
  <c r="AO73" i="25"/>
  <c r="AQ73" i="25"/>
  <c r="BM73" i="25" s="1"/>
  <c r="AO74" i="25"/>
  <c r="AQ74" i="25"/>
  <c r="BM74" i="25" s="1"/>
  <c r="AO75" i="25"/>
  <c r="AQ75" i="25"/>
  <c r="BM75" i="25" s="1"/>
  <c r="AO76" i="25"/>
  <c r="AQ76" i="25"/>
  <c r="BM76" i="25" s="1"/>
  <c r="AO77" i="25"/>
  <c r="AQ77" i="25"/>
  <c r="BM77" i="25" s="1"/>
  <c r="AO78" i="25"/>
  <c r="AQ78" i="25"/>
  <c r="BM78" i="25" s="1"/>
  <c r="AO79" i="25"/>
  <c r="AQ79" i="25"/>
  <c r="BM79" i="25" s="1"/>
  <c r="AO80" i="25"/>
  <c r="AQ80" i="25"/>
  <c r="BM80" i="25" s="1"/>
  <c r="AO81" i="25"/>
  <c r="AQ81" i="25"/>
  <c r="BM81" i="25" s="1"/>
  <c r="AO83" i="25"/>
  <c r="AQ83" i="25"/>
  <c r="AO84" i="25"/>
  <c r="AQ84" i="25"/>
  <c r="BM84" i="25" s="1"/>
  <c r="AO85" i="25"/>
  <c r="AQ85" i="25"/>
  <c r="BM85" i="25" s="1"/>
  <c r="AO86" i="25"/>
  <c r="AQ86" i="25"/>
  <c r="BM86" i="25" s="1"/>
  <c r="AO87" i="25"/>
  <c r="AQ87" i="25"/>
  <c r="BM87" i="25" s="1"/>
  <c r="AO88" i="25"/>
  <c r="AQ88" i="25"/>
  <c r="BM88" i="25" s="1"/>
  <c r="AO89" i="25"/>
  <c r="AQ89" i="25"/>
  <c r="BM89" i="25" s="1"/>
  <c r="AO90" i="25"/>
  <c r="AQ90" i="25"/>
  <c r="BM90" i="25" s="1"/>
  <c r="AO91" i="25"/>
  <c r="AQ91" i="25"/>
  <c r="BM91" i="25" s="1"/>
  <c r="AO92" i="25"/>
  <c r="AQ92" i="25"/>
  <c r="BM92" i="25" s="1"/>
  <c r="AO93" i="25"/>
  <c r="AQ93" i="25"/>
  <c r="BM93" i="25" s="1"/>
  <c r="AO94" i="25"/>
  <c r="AQ94" i="25"/>
  <c r="BM94" i="25" s="1"/>
  <c r="AO95" i="25"/>
  <c r="AQ95" i="25"/>
  <c r="BM95" i="25" s="1"/>
  <c r="AO96" i="25"/>
  <c r="AQ96" i="25"/>
  <c r="BM96" i="25" s="1"/>
  <c r="AO98" i="25"/>
  <c r="AQ98" i="25"/>
  <c r="AO99" i="25"/>
  <c r="AQ99" i="25"/>
  <c r="BM99" i="25" s="1"/>
  <c r="AO100" i="25"/>
  <c r="AQ100" i="25"/>
  <c r="BM100" i="25" s="1"/>
  <c r="AO101" i="25"/>
  <c r="AQ101" i="25"/>
  <c r="BM101" i="25" s="1"/>
  <c r="AO102" i="25"/>
  <c r="AQ102" i="25"/>
  <c r="BM102" i="25" s="1"/>
  <c r="AO103" i="25"/>
  <c r="AQ103" i="25"/>
  <c r="BM103" i="25" s="1"/>
  <c r="AO104" i="25"/>
  <c r="AQ104" i="25"/>
  <c r="BM104" i="25" s="1"/>
  <c r="AO105" i="25"/>
  <c r="AQ105" i="25"/>
  <c r="BM105" i="25" s="1"/>
  <c r="AO106" i="25"/>
  <c r="AQ106" i="25"/>
  <c r="BM106" i="25" s="1"/>
  <c r="AO107" i="25"/>
  <c r="AQ107" i="25"/>
  <c r="BM107" i="25" s="1"/>
  <c r="AO108" i="25"/>
  <c r="AQ108" i="25"/>
  <c r="BM108" i="25" s="1"/>
  <c r="AO109" i="25"/>
  <c r="AQ109" i="25"/>
  <c r="BM109" i="25" s="1"/>
  <c r="AO111" i="25"/>
  <c r="AQ111" i="25"/>
  <c r="AO112" i="25"/>
  <c r="AQ112" i="25"/>
  <c r="BM112" i="25" s="1"/>
  <c r="AO113" i="25"/>
  <c r="AQ113" i="25"/>
  <c r="BM113" i="25" s="1"/>
  <c r="AO114" i="25"/>
  <c r="AQ114" i="25"/>
  <c r="BM114" i="25" s="1"/>
  <c r="AO115" i="25"/>
  <c r="AQ115" i="25"/>
  <c r="BM115" i="25" s="1"/>
  <c r="AO116" i="25"/>
  <c r="AQ116" i="25"/>
  <c r="BM116" i="25" s="1"/>
  <c r="AO117" i="25"/>
  <c r="AQ117" i="25"/>
  <c r="BM117" i="25" s="1"/>
  <c r="AO118" i="25"/>
  <c r="AQ118" i="25"/>
  <c r="BM118" i="25" s="1"/>
  <c r="AO119" i="25"/>
  <c r="AQ119" i="25"/>
  <c r="BM119" i="25" s="1"/>
  <c r="AO120" i="25"/>
  <c r="AQ120" i="25"/>
  <c r="BM120" i="25" s="1"/>
  <c r="AO121" i="25"/>
  <c r="AQ121" i="25"/>
  <c r="BM121" i="25" s="1"/>
  <c r="AO122" i="25"/>
  <c r="AQ122" i="25"/>
  <c r="BM122" i="25" s="1"/>
  <c r="AO123" i="25"/>
  <c r="AQ123" i="25"/>
  <c r="BM123" i="25" s="1"/>
  <c r="AO124" i="25"/>
  <c r="AQ124" i="25"/>
  <c r="BM124" i="25" s="1"/>
  <c r="AO125" i="25"/>
  <c r="AQ125" i="25"/>
  <c r="BM125" i="25" s="1"/>
  <c r="AO127" i="25"/>
  <c r="AQ127" i="25"/>
  <c r="AO128" i="25"/>
  <c r="AQ128" i="25"/>
  <c r="BM128" i="25" s="1"/>
  <c r="AO129" i="25"/>
  <c r="AQ129" i="25"/>
  <c r="BM129" i="25" s="1"/>
  <c r="AO130" i="25"/>
  <c r="AQ130" i="25"/>
  <c r="BM130" i="25" s="1"/>
  <c r="AO131" i="25"/>
  <c r="AQ131" i="25"/>
  <c r="BM131" i="25" s="1"/>
  <c r="AO132" i="25"/>
  <c r="AQ132" i="25"/>
  <c r="BM132" i="25" s="1"/>
  <c r="AO133" i="25"/>
  <c r="AQ133" i="25"/>
  <c r="BM133" i="25" s="1"/>
  <c r="AO134" i="25"/>
  <c r="AQ134" i="25"/>
  <c r="BM134" i="25" s="1"/>
  <c r="AO135" i="25"/>
  <c r="AQ135" i="25"/>
  <c r="BM135" i="25" s="1"/>
  <c r="AO136" i="25"/>
  <c r="AQ136" i="25"/>
  <c r="BM136" i="25" s="1"/>
  <c r="AO137" i="25"/>
  <c r="AQ137" i="25"/>
  <c r="BM137" i="25" s="1"/>
  <c r="AO138" i="25"/>
  <c r="AQ138" i="25"/>
  <c r="BM138" i="25" s="1"/>
  <c r="AO139" i="25"/>
  <c r="AQ139" i="25"/>
  <c r="BM139" i="25" s="1"/>
  <c r="AO141" i="25"/>
  <c r="AQ141" i="25"/>
  <c r="AO142" i="25"/>
  <c r="AQ142" i="25"/>
  <c r="BM142" i="25" s="1"/>
  <c r="AO143" i="25"/>
  <c r="AQ143" i="25"/>
  <c r="BM143" i="25" s="1"/>
  <c r="AO144" i="25"/>
  <c r="AQ144" i="25"/>
  <c r="BM144" i="25" s="1"/>
  <c r="AO145" i="25"/>
  <c r="AQ145" i="25"/>
  <c r="AO146" i="25"/>
  <c r="AQ146" i="25"/>
  <c r="BM146" i="25" s="1"/>
  <c r="AO147" i="25"/>
  <c r="AQ147" i="25"/>
  <c r="BM147" i="25" s="1"/>
  <c r="AO148" i="25"/>
  <c r="AQ148" i="25"/>
  <c r="BM148" i="25" s="1"/>
  <c r="AO149" i="25"/>
  <c r="AQ149" i="25"/>
  <c r="AO150" i="25"/>
  <c r="AQ150" i="25"/>
  <c r="BM150" i="25" s="1"/>
  <c r="AO151" i="25"/>
  <c r="AQ151" i="25"/>
  <c r="BM151" i="25" s="1"/>
  <c r="AO152" i="25"/>
  <c r="AQ152" i="25"/>
  <c r="BM152" i="25" s="1"/>
  <c r="AO153" i="25"/>
  <c r="AQ153" i="25"/>
  <c r="BM153" i="25" s="1"/>
  <c r="AO154" i="25"/>
  <c r="AQ154" i="25"/>
  <c r="BM154" i="25" s="1"/>
  <c r="AO155" i="25"/>
  <c r="AQ155" i="25"/>
  <c r="BM155" i="25" s="1"/>
  <c r="AO156" i="25"/>
  <c r="AQ156" i="25"/>
  <c r="BM156" i="25" s="1"/>
  <c r="AO157" i="25"/>
  <c r="AQ157" i="25"/>
  <c r="BM157" i="25" s="1"/>
  <c r="AO158" i="25"/>
  <c r="AQ158" i="25"/>
  <c r="BM158" i="25" s="1"/>
  <c r="AO159" i="25"/>
  <c r="AQ159" i="25"/>
  <c r="BM159" i="25" s="1"/>
  <c r="AO160" i="25"/>
  <c r="AQ160" i="25"/>
  <c r="BM160" i="25" s="1"/>
  <c r="AO161" i="25"/>
  <c r="AQ161" i="25"/>
  <c r="BM161" i="25" s="1"/>
  <c r="AO162" i="25"/>
  <c r="AQ162" i="25"/>
  <c r="BM162" i="25" s="1"/>
  <c r="AO163" i="25"/>
  <c r="AQ163" i="25"/>
  <c r="BM163" i="25" s="1"/>
  <c r="AO164" i="25"/>
  <c r="AQ164" i="25"/>
  <c r="BM164" i="25" s="1"/>
  <c r="AO165" i="25"/>
  <c r="AQ165" i="25"/>
  <c r="BM165" i="25" s="1"/>
  <c r="AO166" i="25"/>
  <c r="AQ166" i="25"/>
  <c r="BM166" i="25" s="1"/>
  <c r="AO167" i="25"/>
  <c r="AQ167" i="25"/>
  <c r="BM167" i="25" s="1"/>
  <c r="AO168" i="25"/>
  <c r="AQ168" i="25"/>
  <c r="BM168" i="25" s="1"/>
  <c r="AO169" i="25"/>
  <c r="AQ169" i="25"/>
  <c r="BM169" i="25" s="1"/>
  <c r="AO170" i="25"/>
  <c r="AQ170" i="25"/>
  <c r="BM170" i="25" s="1"/>
  <c r="AO171" i="25"/>
  <c r="AQ171" i="25"/>
  <c r="BM171" i="25" s="1"/>
  <c r="AO172" i="25"/>
  <c r="AQ172" i="25"/>
  <c r="BM172" i="25" s="1"/>
  <c r="AO173" i="25"/>
  <c r="AQ173" i="25"/>
  <c r="BM173" i="25" s="1"/>
  <c r="AO174" i="25"/>
  <c r="AQ174" i="25"/>
  <c r="BM174" i="25" s="1"/>
  <c r="AO175" i="25"/>
  <c r="AQ175" i="25"/>
  <c r="BM175" i="25" s="1"/>
  <c r="AO176" i="25"/>
  <c r="AQ176" i="25"/>
  <c r="BM176" i="25" s="1"/>
  <c r="AO177" i="25"/>
  <c r="AQ177" i="25"/>
  <c r="BM177" i="25" s="1"/>
  <c r="AO178" i="25"/>
  <c r="AQ178" i="25"/>
  <c r="BM178" i="25" s="1"/>
  <c r="AO179" i="25"/>
  <c r="AQ179" i="25"/>
  <c r="BM179" i="25" s="1"/>
  <c r="AO180" i="25"/>
  <c r="AQ180" i="25"/>
  <c r="BM180" i="25" s="1"/>
  <c r="AO181" i="25"/>
  <c r="AQ181" i="25"/>
  <c r="BM181" i="25" s="1"/>
  <c r="AO182" i="25"/>
  <c r="AQ182" i="25"/>
  <c r="BM182" i="25" s="1"/>
  <c r="AO183" i="25"/>
  <c r="AQ183" i="25"/>
  <c r="BM183" i="25" s="1"/>
  <c r="AO184" i="25"/>
  <c r="AQ184" i="25"/>
  <c r="BM184" i="25" s="1"/>
  <c r="AO185" i="25"/>
  <c r="AQ185" i="25"/>
  <c r="BM185" i="25" s="1"/>
  <c r="AO186" i="25"/>
  <c r="AQ186" i="25"/>
  <c r="BM186" i="25" s="1"/>
  <c r="AO187" i="25"/>
  <c r="AQ187" i="25"/>
  <c r="BM187" i="25" s="1"/>
  <c r="AO188" i="25"/>
  <c r="AQ188" i="25"/>
  <c r="BM188" i="25" s="1"/>
  <c r="AO189" i="25"/>
  <c r="AQ189" i="25"/>
  <c r="BM189" i="25" s="1"/>
  <c r="AO190" i="25"/>
  <c r="AQ190" i="25"/>
  <c r="BM190" i="25" s="1"/>
  <c r="AO191" i="25"/>
  <c r="AQ191" i="25"/>
  <c r="BM191" i="25" s="1"/>
  <c r="AO192" i="25"/>
  <c r="AQ192" i="25"/>
  <c r="BM192" i="25" s="1"/>
  <c r="AO193" i="25"/>
  <c r="AQ193" i="25"/>
  <c r="BM193" i="25" s="1"/>
  <c r="AO194" i="25"/>
  <c r="AQ194" i="25"/>
  <c r="BM194" i="25" s="1"/>
  <c r="AO195" i="25"/>
  <c r="AQ195" i="25"/>
  <c r="BM195" i="25" s="1"/>
  <c r="AO196" i="25"/>
  <c r="AQ196" i="25"/>
  <c r="BM196" i="25" s="1"/>
  <c r="AO197" i="25"/>
  <c r="AQ197" i="25"/>
  <c r="BM197" i="25" s="1"/>
  <c r="AO198" i="25"/>
  <c r="AQ198" i="25"/>
  <c r="BM198" i="25" s="1"/>
  <c r="AO199" i="25"/>
  <c r="AQ199" i="25"/>
  <c r="BM199" i="25" s="1"/>
  <c r="AO200" i="25"/>
  <c r="AQ200" i="25"/>
  <c r="BM200" i="25" s="1"/>
  <c r="AO201" i="25"/>
  <c r="AQ201" i="25"/>
  <c r="BM201" i="25" s="1"/>
  <c r="AO202" i="25"/>
  <c r="AQ202" i="25"/>
  <c r="BM202" i="25" s="1"/>
  <c r="AO203" i="25"/>
  <c r="AQ203" i="25"/>
  <c r="BM203" i="25" s="1"/>
  <c r="AO204" i="25"/>
  <c r="AQ204" i="25"/>
  <c r="BM204" i="25" s="1"/>
  <c r="AO205" i="25"/>
  <c r="AQ205" i="25"/>
  <c r="BM205" i="25" s="1"/>
  <c r="AO206" i="25"/>
  <c r="AQ206" i="25"/>
  <c r="BM206" i="25" s="1"/>
  <c r="AO207" i="25"/>
  <c r="AQ207" i="25"/>
  <c r="BM207" i="25" s="1"/>
  <c r="AO208" i="25"/>
  <c r="AQ208" i="25"/>
  <c r="BM208" i="25" s="1"/>
  <c r="AO209" i="25"/>
  <c r="AQ209" i="25"/>
  <c r="BM209" i="25" s="1"/>
  <c r="AO210" i="25"/>
  <c r="AQ210" i="25"/>
  <c r="BM210" i="25" s="1"/>
  <c r="AO212" i="25"/>
  <c r="AQ212" i="25"/>
  <c r="AO213" i="25"/>
  <c r="AQ213" i="25"/>
  <c r="BM213" i="25" s="1"/>
  <c r="AO214" i="25"/>
  <c r="AQ214" i="25"/>
  <c r="BM214" i="25" s="1"/>
  <c r="AO215" i="25"/>
  <c r="AQ215" i="25"/>
  <c r="BM215" i="25" s="1"/>
  <c r="AO216" i="25"/>
  <c r="AQ216" i="25"/>
  <c r="BM216" i="25" s="1"/>
  <c r="AO217" i="25"/>
  <c r="AQ217" i="25"/>
  <c r="BM217" i="25" s="1"/>
  <c r="AO218" i="25"/>
  <c r="AQ218" i="25"/>
  <c r="BM218" i="25" s="1"/>
  <c r="AO219" i="25"/>
  <c r="AQ219" i="25"/>
  <c r="BM219" i="25" s="1"/>
  <c r="AO220" i="25"/>
  <c r="AQ220" i="25"/>
  <c r="BM220" i="25" s="1"/>
  <c r="AO221" i="25"/>
  <c r="AQ221" i="25"/>
  <c r="BM221" i="25" s="1"/>
  <c r="AO222" i="25"/>
  <c r="AQ222" i="25"/>
  <c r="BM222" i="25" s="1"/>
  <c r="AO223" i="25"/>
  <c r="AQ223" i="25"/>
  <c r="BM223" i="25" s="1"/>
  <c r="AO225" i="25"/>
  <c r="AQ225" i="25"/>
  <c r="AO226" i="25"/>
  <c r="AQ226" i="25"/>
  <c r="BM226" i="25" s="1"/>
  <c r="AO227" i="25"/>
  <c r="AQ227" i="25"/>
  <c r="BM227" i="25" s="1"/>
  <c r="AO228" i="25"/>
  <c r="AQ228" i="25"/>
  <c r="BM228" i="25" s="1"/>
  <c r="AO229" i="25"/>
  <c r="AQ229" i="25"/>
  <c r="BM229" i="25" s="1"/>
  <c r="AO230" i="25"/>
  <c r="AQ230" i="25"/>
  <c r="BM230" i="25" s="1"/>
  <c r="AO231" i="25"/>
  <c r="AQ231" i="25"/>
  <c r="BM231" i="25" s="1"/>
  <c r="AO232" i="25"/>
  <c r="AQ232" i="25"/>
  <c r="BM232" i="25" s="1"/>
  <c r="AO233" i="25"/>
  <c r="AQ233" i="25"/>
  <c r="BM233" i="25" s="1"/>
  <c r="AO234" i="25"/>
  <c r="AQ234" i="25"/>
  <c r="BM234" i="25" s="1"/>
  <c r="AO235" i="25"/>
  <c r="AQ235" i="25"/>
  <c r="BM235" i="25" s="1"/>
  <c r="AO236" i="25"/>
  <c r="AQ236" i="25"/>
  <c r="BM236" i="25" s="1"/>
  <c r="AH15" i="25"/>
  <c r="AJ15" i="25"/>
  <c r="BF15" i="25" s="1"/>
  <c r="AH16" i="25"/>
  <c r="AJ16" i="25"/>
  <c r="BF16" i="25" s="1"/>
  <c r="AH17" i="25"/>
  <c r="AJ17" i="25"/>
  <c r="BF17" i="25" s="1"/>
  <c r="AH18" i="25"/>
  <c r="AJ18" i="25"/>
  <c r="BF18" i="25" s="1"/>
  <c r="AH19" i="25"/>
  <c r="AJ19" i="25"/>
  <c r="BF19" i="25" s="1"/>
  <c r="AH20" i="25"/>
  <c r="AJ20" i="25"/>
  <c r="BF20" i="25" s="1"/>
  <c r="AH21" i="25"/>
  <c r="AJ21" i="25"/>
  <c r="BF21" i="25" s="1"/>
  <c r="AH22" i="25"/>
  <c r="AJ22" i="25"/>
  <c r="BF22" i="25" s="1"/>
  <c r="AH23" i="25"/>
  <c r="AJ23" i="25"/>
  <c r="BF23" i="25" s="1"/>
  <c r="AH24" i="25"/>
  <c r="AJ24" i="25"/>
  <c r="BF24" i="25" s="1"/>
  <c r="AH26" i="25"/>
  <c r="AH27" i="25"/>
  <c r="AJ27" i="25"/>
  <c r="BF27" i="25" s="1"/>
  <c r="AH28" i="25"/>
  <c r="AJ28" i="25"/>
  <c r="BF28" i="25" s="1"/>
  <c r="AH29" i="25"/>
  <c r="AJ29" i="25"/>
  <c r="BF29" i="25" s="1"/>
  <c r="AH30" i="25"/>
  <c r="AJ30" i="25"/>
  <c r="BF30" i="25" s="1"/>
  <c r="AH31" i="25"/>
  <c r="AJ31" i="25"/>
  <c r="BF31" i="25" s="1"/>
  <c r="AH32" i="25"/>
  <c r="AJ32" i="25"/>
  <c r="BF32" i="25" s="1"/>
  <c r="AH33" i="25"/>
  <c r="AJ33" i="25"/>
  <c r="BF33" i="25" s="1"/>
  <c r="AH34" i="25"/>
  <c r="AJ34" i="25"/>
  <c r="BF34" i="25" s="1"/>
  <c r="AH35" i="25"/>
  <c r="AJ35" i="25"/>
  <c r="BF35" i="25" s="1"/>
  <c r="AH36" i="25"/>
  <c r="AJ36" i="25"/>
  <c r="BF36" i="25" s="1"/>
  <c r="AH37" i="25"/>
  <c r="AJ37" i="25"/>
  <c r="BF37" i="25" s="1"/>
  <c r="AH39" i="25"/>
  <c r="AJ39" i="25"/>
  <c r="AH40" i="25"/>
  <c r="AJ40" i="25"/>
  <c r="BF40" i="25" s="1"/>
  <c r="AH41" i="25"/>
  <c r="AJ41" i="25"/>
  <c r="BF41" i="25" s="1"/>
  <c r="AH42" i="25"/>
  <c r="AJ42" i="25"/>
  <c r="BF42" i="25" s="1"/>
  <c r="AH43" i="25"/>
  <c r="AJ43" i="25"/>
  <c r="BF43" i="25" s="1"/>
  <c r="AH44" i="25"/>
  <c r="AJ44" i="25"/>
  <c r="BF44" i="25" s="1"/>
  <c r="AH45" i="25"/>
  <c r="AJ45" i="25"/>
  <c r="BF45" i="25" s="1"/>
  <c r="AH46" i="25"/>
  <c r="AJ46" i="25"/>
  <c r="BF46" i="25" s="1"/>
  <c r="AH47" i="25"/>
  <c r="AJ47" i="25"/>
  <c r="BF47" i="25" s="1"/>
  <c r="AH48" i="25"/>
  <c r="AJ48" i="25"/>
  <c r="BF48" i="25" s="1"/>
  <c r="AH49" i="25"/>
  <c r="AJ49" i="25"/>
  <c r="BF49" i="25" s="1"/>
  <c r="AH50" i="25"/>
  <c r="AJ50" i="25"/>
  <c r="BF50" i="25" s="1"/>
  <c r="AH51" i="25"/>
  <c r="AJ51" i="25"/>
  <c r="BF51" i="25" s="1"/>
  <c r="AH52" i="25"/>
  <c r="AJ52" i="25"/>
  <c r="BF52" i="25" s="1"/>
  <c r="AH54" i="25"/>
  <c r="AJ54" i="25"/>
  <c r="AH55" i="25"/>
  <c r="AJ55" i="25"/>
  <c r="BF55" i="25" s="1"/>
  <c r="AH56" i="25"/>
  <c r="AJ56" i="25"/>
  <c r="BF56" i="25" s="1"/>
  <c r="AH57" i="25"/>
  <c r="AJ57" i="25"/>
  <c r="BF57" i="25" s="1"/>
  <c r="AH58" i="25"/>
  <c r="AJ58" i="25"/>
  <c r="BF58" i="25" s="1"/>
  <c r="AH59" i="25"/>
  <c r="AJ59" i="25"/>
  <c r="BF59" i="25" s="1"/>
  <c r="AH60" i="25"/>
  <c r="AJ60" i="25"/>
  <c r="BF60" i="25" s="1"/>
  <c r="AH61" i="25"/>
  <c r="AJ61" i="25"/>
  <c r="BF61" i="25" s="1"/>
  <c r="AH62" i="25"/>
  <c r="AJ62" i="25"/>
  <c r="BF62" i="25" s="1"/>
  <c r="AH63" i="25"/>
  <c r="AJ63" i="25"/>
  <c r="BF63" i="25" s="1"/>
  <c r="AH64" i="25"/>
  <c r="AJ64" i="25"/>
  <c r="BF64" i="25" s="1"/>
  <c r="AH65" i="25"/>
  <c r="AJ65" i="25"/>
  <c r="BF65" i="25" s="1"/>
  <c r="AH66" i="25"/>
  <c r="AJ66" i="25"/>
  <c r="BF66" i="25" s="1"/>
  <c r="AH67" i="25"/>
  <c r="AJ67" i="25"/>
  <c r="BF67" i="25" s="1"/>
  <c r="AH69" i="25"/>
  <c r="AJ69" i="25"/>
  <c r="AH70" i="25"/>
  <c r="AJ70" i="25"/>
  <c r="BF70" i="25" s="1"/>
  <c r="AH71" i="25"/>
  <c r="AJ71" i="25"/>
  <c r="BF71" i="25" s="1"/>
  <c r="AH72" i="25"/>
  <c r="AJ72" i="25"/>
  <c r="BF72" i="25" s="1"/>
  <c r="AH73" i="25"/>
  <c r="AJ73" i="25"/>
  <c r="BF73" i="25" s="1"/>
  <c r="AH74" i="25"/>
  <c r="AJ74" i="25"/>
  <c r="BF74" i="25" s="1"/>
  <c r="AH75" i="25"/>
  <c r="AJ75" i="25"/>
  <c r="BF75" i="25" s="1"/>
  <c r="AH76" i="25"/>
  <c r="AJ76" i="25"/>
  <c r="BF76" i="25" s="1"/>
  <c r="AH77" i="25"/>
  <c r="AJ77" i="25"/>
  <c r="BF77" i="25" s="1"/>
  <c r="AH78" i="25"/>
  <c r="AJ78" i="25"/>
  <c r="BF78" i="25" s="1"/>
  <c r="AH79" i="25"/>
  <c r="AJ79" i="25"/>
  <c r="BF79" i="25" s="1"/>
  <c r="AH80" i="25"/>
  <c r="AJ80" i="25"/>
  <c r="BF80" i="25" s="1"/>
  <c r="AH81" i="25"/>
  <c r="AJ81" i="25"/>
  <c r="BF81" i="25" s="1"/>
  <c r="AH83" i="25"/>
  <c r="AJ83" i="25"/>
  <c r="AH84" i="25"/>
  <c r="AJ84" i="25"/>
  <c r="BF84" i="25" s="1"/>
  <c r="AH85" i="25"/>
  <c r="AJ85" i="25"/>
  <c r="BF85" i="25" s="1"/>
  <c r="AH86" i="25"/>
  <c r="AJ86" i="25"/>
  <c r="BF86" i="25" s="1"/>
  <c r="AH87" i="25"/>
  <c r="AJ87" i="25"/>
  <c r="BF87" i="25" s="1"/>
  <c r="AH88" i="25"/>
  <c r="AJ88" i="25"/>
  <c r="BF88" i="25" s="1"/>
  <c r="AH89" i="25"/>
  <c r="AJ89" i="25"/>
  <c r="BF89" i="25" s="1"/>
  <c r="AH90" i="25"/>
  <c r="AJ90" i="25"/>
  <c r="BF90" i="25" s="1"/>
  <c r="AH91" i="25"/>
  <c r="AJ91" i="25"/>
  <c r="BF91" i="25" s="1"/>
  <c r="AH92" i="25"/>
  <c r="AJ92" i="25"/>
  <c r="BF92" i="25" s="1"/>
  <c r="AH93" i="25"/>
  <c r="AJ93" i="25"/>
  <c r="BF93" i="25" s="1"/>
  <c r="AH94" i="25"/>
  <c r="AJ94" i="25"/>
  <c r="BF94" i="25" s="1"/>
  <c r="AH95" i="25"/>
  <c r="AJ95" i="25"/>
  <c r="BF95" i="25" s="1"/>
  <c r="AH96" i="25"/>
  <c r="AJ96" i="25"/>
  <c r="BF96" i="25" s="1"/>
  <c r="AH98" i="25"/>
  <c r="AJ98" i="25"/>
  <c r="AH99" i="25"/>
  <c r="AJ99" i="25"/>
  <c r="BF99" i="25" s="1"/>
  <c r="AH100" i="25"/>
  <c r="AJ100" i="25"/>
  <c r="BF100" i="25" s="1"/>
  <c r="AH101" i="25"/>
  <c r="AJ101" i="25"/>
  <c r="BF101" i="25" s="1"/>
  <c r="AH102" i="25"/>
  <c r="AJ102" i="25"/>
  <c r="BF102" i="25" s="1"/>
  <c r="AH103" i="25"/>
  <c r="AJ103" i="25"/>
  <c r="BF103" i="25" s="1"/>
  <c r="AH104" i="25"/>
  <c r="AJ104" i="25"/>
  <c r="BF104" i="25" s="1"/>
  <c r="AH105" i="25"/>
  <c r="AJ105" i="25"/>
  <c r="BF105" i="25" s="1"/>
  <c r="AH106" i="25"/>
  <c r="AJ106" i="25"/>
  <c r="BF106" i="25" s="1"/>
  <c r="AH107" i="25"/>
  <c r="AJ107" i="25"/>
  <c r="BF107" i="25" s="1"/>
  <c r="AH108" i="25"/>
  <c r="AJ108" i="25"/>
  <c r="BF108" i="25" s="1"/>
  <c r="AH109" i="25"/>
  <c r="AJ109" i="25"/>
  <c r="BF109" i="25" s="1"/>
  <c r="AH111" i="25"/>
  <c r="AJ111" i="25"/>
  <c r="AH112" i="25"/>
  <c r="AJ112" i="25"/>
  <c r="BF112" i="25" s="1"/>
  <c r="AH113" i="25"/>
  <c r="AJ113" i="25"/>
  <c r="BF113" i="25" s="1"/>
  <c r="AH114" i="25"/>
  <c r="AJ114" i="25"/>
  <c r="BF114" i="25" s="1"/>
  <c r="AH115" i="25"/>
  <c r="AJ115" i="25"/>
  <c r="BF115" i="25" s="1"/>
  <c r="AH116" i="25"/>
  <c r="AJ116" i="25"/>
  <c r="BF116" i="25" s="1"/>
  <c r="AH117" i="25"/>
  <c r="AJ117" i="25"/>
  <c r="BF117" i="25" s="1"/>
  <c r="AH118" i="25"/>
  <c r="AJ118" i="25"/>
  <c r="BF118" i="25" s="1"/>
  <c r="AH119" i="25"/>
  <c r="AJ119" i="25"/>
  <c r="BF119" i="25" s="1"/>
  <c r="AH120" i="25"/>
  <c r="AJ120" i="25"/>
  <c r="BF120" i="25" s="1"/>
  <c r="AH121" i="25"/>
  <c r="AJ121" i="25"/>
  <c r="BF121" i="25" s="1"/>
  <c r="AH122" i="25"/>
  <c r="AJ122" i="25"/>
  <c r="BF122" i="25" s="1"/>
  <c r="AH123" i="25"/>
  <c r="AJ123" i="25"/>
  <c r="BF123" i="25" s="1"/>
  <c r="AH124" i="25"/>
  <c r="AJ124" i="25"/>
  <c r="BF124" i="25" s="1"/>
  <c r="AH125" i="25"/>
  <c r="AJ125" i="25"/>
  <c r="BF125" i="25" s="1"/>
  <c r="AH127" i="25"/>
  <c r="AJ127" i="25"/>
  <c r="AH128" i="25"/>
  <c r="AJ128" i="25"/>
  <c r="BF128" i="25" s="1"/>
  <c r="AH129" i="25"/>
  <c r="AJ129" i="25"/>
  <c r="BF129" i="25" s="1"/>
  <c r="AH130" i="25"/>
  <c r="AJ130" i="25"/>
  <c r="BF130" i="25" s="1"/>
  <c r="AH131" i="25"/>
  <c r="AJ131" i="25"/>
  <c r="BF131" i="25" s="1"/>
  <c r="AH132" i="25"/>
  <c r="AJ132" i="25"/>
  <c r="BF132" i="25" s="1"/>
  <c r="AH133" i="25"/>
  <c r="AJ133" i="25"/>
  <c r="BF133" i="25" s="1"/>
  <c r="AH134" i="25"/>
  <c r="AJ134" i="25"/>
  <c r="BF134" i="25" s="1"/>
  <c r="AH135" i="25"/>
  <c r="AJ135" i="25"/>
  <c r="BF135" i="25" s="1"/>
  <c r="AH136" i="25"/>
  <c r="AJ136" i="25"/>
  <c r="BF136" i="25" s="1"/>
  <c r="AH137" i="25"/>
  <c r="AJ137" i="25"/>
  <c r="BF137" i="25" s="1"/>
  <c r="AH138" i="25"/>
  <c r="AJ138" i="25"/>
  <c r="BF138" i="25" s="1"/>
  <c r="AH139" i="25"/>
  <c r="AJ139" i="25"/>
  <c r="BF139" i="25" s="1"/>
  <c r="AH141" i="25"/>
  <c r="AJ141" i="25"/>
  <c r="AH142" i="25"/>
  <c r="AJ142" i="25"/>
  <c r="BF142" i="25" s="1"/>
  <c r="AH143" i="25"/>
  <c r="AJ143" i="25"/>
  <c r="AH144" i="25"/>
  <c r="AJ144" i="25"/>
  <c r="BF144" i="25" s="1"/>
  <c r="AH145" i="25"/>
  <c r="AJ145" i="25"/>
  <c r="BF145" i="25" s="1"/>
  <c r="AH146" i="25"/>
  <c r="AJ146" i="25"/>
  <c r="BF146" i="25" s="1"/>
  <c r="AH147" i="25"/>
  <c r="AJ147" i="25"/>
  <c r="AH148" i="25"/>
  <c r="AJ148" i="25"/>
  <c r="BF148" i="25" s="1"/>
  <c r="AH149" i="25"/>
  <c r="AJ149" i="25"/>
  <c r="BF149" i="25" s="1"/>
  <c r="AH150" i="25"/>
  <c r="AJ150" i="25"/>
  <c r="BF150" i="25" s="1"/>
  <c r="AH151" i="25"/>
  <c r="AJ151" i="25"/>
  <c r="BF151" i="25" s="1"/>
  <c r="AH152" i="25"/>
  <c r="AJ152" i="25"/>
  <c r="BF152" i="25" s="1"/>
  <c r="AH153" i="25"/>
  <c r="AJ153" i="25"/>
  <c r="BF153" i="25" s="1"/>
  <c r="AH154" i="25"/>
  <c r="AJ154" i="25"/>
  <c r="BF154" i="25" s="1"/>
  <c r="AH155" i="25"/>
  <c r="AJ155" i="25"/>
  <c r="BF155" i="25" s="1"/>
  <c r="AH156" i="25"/>
  <c r="AJ156" i="25"/>
  <c r="BF156" i="25" s="1"/>
  <c r="AH157" i="25"/>
  <c r="AJ157" i="25"/>
  <c r="BF157" i="25" s="1"/>
  <c r="AH158" i="25"/>
  <c r="AJ158" i="25"/>
  <c r="BF158" i="25" s="1"/>
  <c r="AH159" i="25"/>
  <c r="AJ159" i="25"/>
  <c r="BF159" i="25" s="1"/>
  <c r="AH160" i="25"/>
  <c r="AJ160" i="25"/>
  <c r="BF160" i="25" s="1"/>
  <c r="AH161" i="25"/>
  <c r="AJ161" i="25"/>
  <c r="BF161" i="25" s="1"/>
  <c r="AH162" i="25"/>
  <c r="AJ162" i="25"/>
  <c r="BF162" i="25" s="1"/>
  <c r="AH163" i="25"/>
  <c r="AJ163" i="25"/>
  <c r="BF163" i="25" s="1"/>
  <c r="AH164" i="25"/>
  <c r="AJ164" i="25"/>
  <c r="BF164" i="25" s="1"/>
  <c r="AH165" i="25"/>
  <c r="AJ165" i="25"/>
  <c r="BF165" i="25" s="1"/>
  <c r="AH166" i="25"/>
  <c r="AJ166" i="25"/>
  <c r="BF166" i="25" s="1"/>
  <c r="AH167" i="25"/>
  <c r="AJ167" i="25"/>
  <c r="BF167" i="25" s="1"/>
  <c r="AH168" i="25"/>
  <c r="AJ168" i="25"/>
  <c r="BF168" i="25" s="1"/>
  <c r="AH169" i="25"/>
  <c r="AJ169" i="25"/>
  <c r="BF169" i="25" s="1"/>
  <c r="AH170" i="25"/>
  <c r="AJ170" i="25"/>
  <c r="BF170" i="25" s="1"/>
  <c r="AH171" i="25"/>
  <c r="AJ171" i="25"/>
  <c r="BF171" i="25" s="1"/>
  <c r="AH172" i="25"/>
  <c r="AJ172" i="25"/>
  <c r="BF172" i="25" s="1"/>
  <c r="AH173" i="25"/>
  <c r="AJ173" i="25"/>
  <c r="BF173" i="25" s="1"/>
  <c r="AH174" i="25"/>
  <c r="AJ174" i="25"/>
  <c r="BF174" i="25" s="1"/>
  <c r="AH175" i="25"/>
  <c r="AJ175" i="25"/>
  <c r="BF175" i="25" s="1"/>
  <c r="AH176" i="25"/>
  <c r="AJ176" i="25"/>
  <c r="BF176" i="25" s="1"/>
  <c r="AH177" i="25"/>
  <c r="AJ177" i="25"/>
  <c r="BF177" i="25" s="1"/>
  <c r="AH178" i="25"/>
  <c r="AJ178" i="25"/>
  <c r="BF178" i="25" s="1"/>
  <c r="AH179" i="25"/>
  <c r="AJ179" i="25"/>
  <c r="BF179" i="25" s="1"/>
  <c r="AH180" i="25"/>
  <c r="AJ180" i="25"/>
  <c r="BF180" i="25" s="1"/>
  <c r="AH181" i="25"/>
  <c r="AJ181" i="25"/>
  <c r="BF181" i="25" s="1"/>
  <c r="AH182" i="25"/>
  <c r="AJ182" i="25"/>
  <c r="BF182" i="25" s="1"/>
  <c r="AH183" i="25"/>
  <c r="AJ183" i="25"/>
  <c r="BF183" i="25" s="1"/>
  <c r="AH184" i="25"/>
  <c r="AJ184" i="25"/>
  <c r="BF184" i="25" s="1"/>
  <c r="AH185" i="25"/>
  <c r="AJ185" i="25"/>
  <c r="BF185" i="25" s="1"/>
  <c r="AH186" i="25"/>
  <c r="AJ186" i="25"/>
  <c r="BF186" i="25" s="1"/>
  <c r="AH187" i="25"/>
  <c r="AJ187" i="25"/>
  <c r="BF187" i="25" s="1"/>
  <c r="AH188" i="25"/>
  <c r="AJ188" i="25"/>
  <c r="BF188" i="25" s="1"/>
  <c r="AH189" i="25"/>
  <c r="AJ189" i="25"/>
  <c r="BF189" i="25" s="1"/>
  <c r="AH190" i="25"/>
  <c r="AJ190" i="25"/>
  <c r="BF190" i="25" s="1"/>
  <c r="AH191" i="25"/>
  <c r="AJ191" i="25"/>
  <c r="BF191" i="25" s="1"/>
  <c r="AH192" i="25"/>
  <c r="AJ192" i="25"/>
  <c r="BF192" i="25" s="1"/>
  <c r="AH193" i="25"/>
  <c r="AJ193" i="25"/>
  <c r="BF193" i="25" s="1"/>
  <c r="AH194" i="25"/>
  <c r="AJ194" i="25"/>
  <c r="BF194" i="25" s="1"/>
  <c r="AH195" i="25"/>
  <c r="AJ195" i="25"/>
  <c r="BF195" i="25" s="1"/>
  <c r="AH196" i="25"/>
  <c r="AJ196" i="25"/>
  <c r="BF196" i="25" s="1"/>
  <c r="AH197" i="25"/>
  <c r="AJ197" i="25"/>
  <c r="BF197" i="25" s="1"/>
  <c r="AH198" i="25"/>
  <c r="AJ198" i="25"/>
  <c r="BF198" i="25" s="1"/>
  <c r="AH199" i="25"/>
  <c r="AJ199" i="25"/>
  <c r="BF199" i="25" s="1"/>
  <c r="AH200" i="25"/>
  <c r="AJ200" i="25"/>
  <c r="BF200" i="25" s="1"/>
  <c r="AH201" i="25"/>
  <c r="AJ201" i="25"/>
  <c r="BF201" i="25" s="1"/>
  <c r="AH202" i="25"/>
  <c r="AJ202" i="25"/>
  <c r="BF202" i="25" s="1"/>
  <c r="AH203" i="25"/>
  <c r="AJ203" i="25"/>
  <c r="BF203" i="25" s="1"/>
  <c r="AH204" i="25"/>
  <c r="AJ204" i="25"/>
  <c r="BF204" i="25" s="1"/>
  <c r="AH205" i="25"/>
  <c r="AJ205" i="25"/>
  <c r="BF205" i="25" s="1"/>
  <c r="AH206" i="25"/>
  <c r="AJ206" i="25"/>
  <c r="BF206" i="25" s="1"/>
  <c r="AH207" i="25"/>
  <c r="AJ207" i="25"/>
  <c r="BF207" i="25" s="1"/>
  <c r="AH208" i="25"/>
  <c r="AJ208" i="25"/>
  <c r="BF208" i="25" s="1"/>
  <c r="AH209" i="25"/>
  <c r="AJ209" i="25"/>
  <c r="BF209" i="25" s="1"/>
  <c r="AH210" i="25"/>
  <c r="AJ210" i="25"/>
  <c r="BF210" i="25" s="1"/>
  <c r="AH212" i="25"/>
  <c r="AJ212" i="25"/>
  <c r="AH213" i="25"/>
  <c r="AJ213" i="25"/>
  <c r="BF213" i="25" s="1"/>
  <c r="AH214" i="25"/>
  <c r="AJ214" i="25"/>
  <c r="BF214" i="25" s="1"/>
  <c r="AH215" i="25"/>
  <c r="AJ215" i="25"/>
  <c r="BF215" i="25" s="1"/>
  <c r="AH216" i="25"/>
  <c r="AJ216" i="25"/>
  <c r="BF216" i="25" s="1"/>
  <c r="AH217" i="25"/>
  <c r="AJ217" i="25"/>
  <c r="BF217" i="25" s="1"/>
  <c r="AH218" i="25"/>
  <c r="AJ218" i="25"/>
  <c r="BF218" i="25" s="1"/>
  <c r="AH219" i="25"/>
  <c r="AJ219" i="25"/>
  <c r="BF219" i="25" s="1"/>
  <c r="AH220" i="25"/>
  <c r="AJ220" i="25"/>
  <c r="BF220" i="25" s="1"/>
  <c r="AH221" i="25"/>
  <c r="AJ221" i="25"/>
  <c r="BF221" i="25" s="1"/>
  <c r="AH222" i="25"/>
  <c r="AJ222" i="25"/>
  <c r="BF222" i="25" s="1"/>
  <c r="AH223" i="25"/>
  <c r="AJ223" i="25"/>
  <c r="BF223" i="25" s="1"/>
  <c r="AH225" i="25"/>
  <c r="AJ225" i="25"/>
  <c r="AH226" i="25"/>
  <c r="AJ226" i="25"/>
  <c r="BF226" i="25" s="1"/>
  <c r="AH227" i="25"/>
  <c r="AJ227" i="25"/>
  <c r="BF227" i="25" s="1"/>
  <c r="AH228" i="25"/>
  <c r="AJ228" i="25"/>
  <c r="BF228" i="25" s="1"/>
  <c r="AH229" i="25"/>
  <c r="AJ229" i="25"/>
  <c r="BF229" i="25" s="1"/>
  <c r="AH230" i="25"/>
  <c r="AJ230" i="25"/>
  <c r="BF230" i="25" s="1"/>
  <c r="AH231" i="25"/>
  <c r="AJ231" i="25"/>
  <c r="BF231" i="25" s="1"/>
  <c r="AH232" i="25"/>
  <c r="AJ232" i="25"/>
  <c r="BF232" i="25" s="1"/>
  <c r="AH233" i="25"/>
  <c r="AJ233" i="25"/>
  <c r="BF233" i="25" s="1"/>
  <c r="AH234" i="25"/>
  <c r="AJ234" i="25"/>
  <c r="BF234" i="25" s="1"/>
  <c r="AH235" i="25"/>
  <c r="AJ235" i="25"/>
  <c r="BF235" i="25" s="1"/>
  <c r="AH236" i="25"/>
  <c r="AJ236" i="25"/>
  <c r="BF236" i="25" s="1"/>
  <c r="AA15" i="25"/>
  <c r="AC15" i="25"/>
  <c r="AY15" i="25" s="1"/>
  <c r="AA16" i="25"/>
  <c r="AC16" i="25"/>
  <c r="AY16" i="25" s="1"/>
  <c r="AA17" i="25"/>
  <c r="AC17" i="25"/>
  <c r="AY17" i="25" s="1"/>
  <c r="AA18" i="25"/>
  <c r="AC18" i="25"/>
  <c r="AY18" i="25" s="1"/>
  <c r="AA19" i="25"/>
  <c r="AC19" i="25"/>
  <c r="AY19" i="25" s="1"/>
  <c r="AA20" i="25"/>
  <c r="AC20" i="25"/>
  <c r="AY20" i="25" s="1"/>
  <c r="AA21" i="25"/>
  <c r="AC21" i="25"/>
  <c r="AY21" i="25" s="1"/>
  <c r="AA22" i="25"/>
  <c r="AC22" i="25"/>
  <c r="AY22" i="25" s="1"/>
  <c r="AA23" i="25"/>
  <c r="AC23" i="25"/>
  <c r="AY23" i="25" s="1"/>
  <c r="AA24" i="25"/>
  <c r="AC24" i="25"/>
  <c r="AY24" i="25" s="1"/>
  <c r="AA26" i="25"/>
  <c r="AA27" i="25"/>
  <c r="AC27" i="25"/>
  <c r="AY27" i="25" s="1"/>
  <c r="AA28" i="25"/>
  <c r="AC28" i="25"/>
  <c r="AY28" i="25" s="1"/>
  <c r="AA29" i="25"/>
  <c r="AY29" i="25"/>
  <c r="AA30" i="25"/>
  <c r="AC30" i="25"/>
  <c r="AY30" i="25" s="1"/>
  <c r="AA31" i="25"/>
  <c r="AC31" i="25"/>
  <c r="AY31" i="25" s="1"/>
  <c r="AA32" i="25"/>
  <c r="AC32" i="25"/>
  <c r="AY32" i="25" s="1"/>
  <c r="AA33" i="25"/>
  <c r="AC33" i="25"/>
  <c r="AY33" i="25" s="1"/>
  <c r="AA34" i="25"/>
  <c r="AC34" i="25"/>
  <c r="AY34" i="25" s="1"/>
  <c r="AA35" i="25"/>
  <c r="AC35" i="25"/>
  <c r="AY35" i="25" s="1"/>
  <c r="AA36" i="25"/>
  <c r="AC36" i="25"/>
  <c r="AY36" i="25" s="1"/>
  <c r="AA37" i="25"/>
  <c r="AC37" i="25"/>
  <c r="AY37" i="25" s="1"/>
  <c r="AA39" i="25"/>
  <c r="AC39" i="25"/>
  <c r="AA40" i="25"/>
  <c r="AC40" i="25"/>
  <c r="AY40" i="25" s="1"/>
  <c r="AA41" i="25"/>
  <c r="AC41" i="25"/>
  <c r="AY41" i="25" s="1"/>
  <c r="AA42" i="25"/>
  <c r="AC42" i="25"/>
  <c r="AY42" i="25" s="1"/>
  <c r="AA43" i="25"/>
  <c r="AC43" i="25"/>
  <c r="AY43" i="25" s="1"/>
  <c r="AA44" i="25"/>
  <c r="AC44" i="25"/>
  <c r="AY44" i="25" s="1"/>
  <c r="AA45" i="25"/>
  <c r="AC45" i="25"/>
  <c r="AY45" i="25" s="1"/>
  <c r="AA46" i="25"/>
  <c r="AC46" i="25"/>
  <c r="AY46" i="25" s="1"/>
  <c r="AA47" i="25"/>
  <c r="AC47" i="25"/>
  <c r="AY47" i="25" s="1"/>
  <c r="AA48" i="25"/>
  <c r="AC48" i="25"/>
  <c r="AY48" i="25" s="1"/>
  <c r="AA49" i="25"/>
  <c r="AC49" i="25"/>
  <c r="AY49" i="25" s="1"/>
  <c r="AA50" i="25"/>
  <c r="AC50" i="25"/>
  <c r="AY50" i="25" s="1"/>
  <c r="AA51" i="25"/>
  <c r="AC51" i="25"/>
  <c r="AY51" i="25" s="1"/>
  <c r="AA52" i="25"/>
  <c r="AC52" i="25"/>
  <c r="AY52" i="25" s="1"/>
  <c r="AA54" i="25"/>
  <c r="AC54" i="25"/>
  <c r="AA55" i="25"/>
  <c r="AC55" i="25"/>
  <c r="AY55" i="25" s="1"/>
  <c r="AA56" i="25"/>
  <c r="AC56" i="25"/>
  <c r="AY56" i="25" s="1"/>
  <c r="AA57" i="25"/>
  <c r="AC57" i="25"/>
  <c r="AY57" i="25" s="1"/>
  <c r="AA58" i="25"/>
  <c r="AC58" i="25"/>
  <c r="AY58" i="25" s="1"/>
  <c r="AA59" i="25"/>
  <c r="AC59" i="25"/>
  <c r="AY59" i="25" s="1"/>
  <c r="AA60" i="25"/>
  <c r="AC60" i="25"/>
  <c r="AY60" i="25" s="1"/>
  <c r="AA61" i="25"/>
  <c r="AC61" i="25"/>
  <c r="AY61" i="25" s="1"/>
  <c r="AA62" i="25"/>
  <c r="AC62" i="25"/>
  <c r="AY62" i="25" s="1"/>
  <c r="AA63" i="25"/>
  <c r="AC63" i="25"/>
  <c r="AY63" i="25" s="1"/>
  <c r="AA64" i="25"/>
  <c r="AC64" i="25"/>
  <c r="AY64" i="25" s="1"/>
  <c r="AA65" i="25"/>
  <c r="AC65" i="25"/>
  <c r="AY65" i="25" s="1"/>
  <c r="AA66" i="25"/>
  <c r="AC66" i="25"/>
  <c r="AY66" i="25" s="1"/>
  <c r="AA67" i="25"/>
  <c r="AC67" i="25"/>
  <c r="AY67" i="25" s="1"/>
  <c r="AA69" i="25"/>
  <c r="AC69" i="25"/>
  <c r="AA70" i="25"/>
  <c r="AC70" i="25"/>
  <c r="AY70" i="25" s="1"/>
  <c r="AA71" i="25"/>
  <c r="AC71" i="25"/>
  <c r="AY71" i="25" s="1"/>
  <c r="AA72" i="25"/>
  <c r="AC72" i="25"/>
  <c r="AY72" i="25" s="1"/>
  <c r="AA73" i="25"/>
  <c r="AC73" i="25"/>
  <c r="AY73" i="25" s="1"/>
  <c r="AA74" i="25"/>
  <c r="AC74" i="25"/>
  <c r="AY74" i="25" s="1"/>
  <c r="AA75" i="25"/>
  <c r="AC75" i="25"/>
  <c r="AY75" i="25" s="1"/>
  <c r="AA76" i="25"/>
  <c r="AC76" i="25"/>
  <c r="AY76" i="25" s="1"/>
  <c r="AA77" i="25"/>
  <c r="AC77" i="25"/>
  <c r="AY77" i="25" s="1"/>
  <c r="AA78" i="25"/>
  <c r="AC78" i="25"/>
  <c r="AY78" i="25" s="1"/>
  <c r="AA79" i="25"/>
  <c r="AC79" i="25"/>
  <c r="AY79" i="25" s="1"/>
  <c r="AA80" i="25"/>
  <c r="AC80" i="25"/>
  <c r="AY80" i="25" s="1"/>
  <c r="AA81" i="25"/>
  <c r="AC81" i="25"/>
  <c r="AY81" i="25" s="1"/>
  <c r="AA83" i="25"/>
  <c r="AC83" i="25"/>
  <c r="AA84" i="25"/>
  <c r="AC84" i="25"/>
  <c r="AY84" i="25" s="1"/>
  <c r="AA85" i="25"/>
  <c r="AC85" i="25"/>
  <c r="AY85" i="25" s="1"/>
  <c r="AA86" i="25"/>
  <c r="AC86" i="25"/>
  <c r="AY86" i="25" s="1"/>
  <c r="AA87" i="25"/>
  <c r="AC87" i="25"/>
  <c r="AY87" i="25" s="1"/>
  <c r="AA88" i="25"/>
  <c r="AC88" i="25"/>
  <c r="AY88" i="25" s="1"/>
  <c r="AA89" i="25"/>
  <c r="AC89" i="25"/>
  <c r="AY89" i="25" s="1"/>
  <c r="AA90" i="25"/>
  <c r="AC90" i="25"/>
  <c r="AY90" i="25" s="1"/>
  <c r="AA91" i="25"/>
  <c r="AC91" i="25"/>
  <c r="AY91" i="25" s="1"/>
  <c r="AA92" i="25"/>
  <c r="AC92" i="25"/>
  <c r="AY92" i="25" s="1"/>
  <c r="AA93" i="25"/>
  <c r="AC93" i="25"/>
  <c r="AY93" i="25" s="1"/>
  <c r="AA94" i="25"/>
  <c r="AC94" i="25"/>
  <c r="AY94" i="25" s="1"/>
  <c r="AA95" i="25"/>
  <c r="AC95" i="25"/>
  <c r="AY95" i="25" s="1"/>
  <c r="AA96" i="25"/>
  <c r="AC96" i="25"/>
  <c r="AY96" i="25" s="1"/>
  <c r="AA98" i="25"/>
  <c r="AC98" i="25"/>
  <c r="AA99" i="25"/>
  <c r="AC99" i="25"/>
  <c r="AY99" i="25" s="1"/>
  <c r="AA100" i="25"/>
  <c r="AC100" i="25"/>
  <c r="AY100" i="25" s="1"/>
  <c r="AA101" i="25"/>
  <c r="AC101" i="25"/>
  <c r="AY101" i="25" s="1"/>
  <c r="AA102" i="25"/>
  <c r="AC102" i="25"/>
  <c r="AY102" i="25" s="1"/>
  <c r="AA103" i="25"/>
  <c r="AC103" i="25"/>
  <c r="AY103" i="25" s="1"/>
  <c r="AA104" i="25"/>
  <c r="AC104" i="25"/>
  <c r="AY104" i="25" s="1"/>
  <c r="AA105" i="25"/>
  <c r="AC105" i="25"/>
  <c r="AY105" i="25" s="1"/>
  <c r="AA106" i="25"/>
  <c r="AC106" i="25"/>
  <c r="AY106" i="25" s="1"/>
  <c r="AA107" i="25"/>
  <c r="AC107" i="25"/>
  <c r="AY107" i="25" s="1"/>
  <c r="AA108" i="25"/>
  <c r="AC108" i="25"/>
  <c r="AY108" i="25" s="1"/>
  <c r="AA109" i="25"/>
  <c r="AC109" i="25"/>
  <c r="AY109" i="25" s="1"/>
  <c r="AA111" i="25"/>
  <c r="AC111" i="25"/>
  <c r="AA112" i="25"/>
  <c r="AC112" i="25"/>
  <c r="AY112" i="25" s="1"/>
  <c r="AA113" i="25"/>
  <c r="AC113" i="25"/>
  <c r="AY113" i="25" s="1"/>
  <c r="AA114" i="25"/>
  <c r="AC114" i="25"/>
  <c r="AY114" i="25" s="1"/>
  <c r="AA115" i="25"/>
  <c r="AC115" i="25"/>
  <c r="AY115" i="25" s="1"/>
  <c r="AA116" i="25"/>
  <c r="AC116" i="25"/>
  <c r="AY116" i="25" s="1"/>
  <c r="AA117" i="25"/>
  <c r="AC117" i="25"/>
  <c r="AY117" i="25" s="1"/>
  <c r="AA118" i="25"/>
  <c r="AC118" i="25"/>
  <c r="AY118" i="25" s="1"/>
  <c r="AA119" i="25"/>
  <c r="AC119" i="25"/>
  <c r="AY119" i="25" s="1"/>
  <c r="AA120" i="25"/>
  <c r="AC120" i="25"/>
  <c r="AY120" i="25" s="1"/>
  <c r="AA121" i="25"/>
  <c r="AC121" i="25"/>
  <c r="AY121" i="25" s="1"/>
  <c r="AA122" i="25"/>
  <c r="AC122" i="25"/>
  <c r="AY122" i="25" s="1"/>
  <c r="AA123" i="25"/>
  <c r="AC123" i="25"/>
  <c r="AY123" i="25" s="1"/>
  <c r="AA124" i="25"/>
  <c r="AC124" i="25"/>
  <c r="AY124" i="25" s="1"/>
  <c r="AA125" i="25"/>
  <c r="AC125" i="25"/>
  <c r="AY125" i="25" s="1"/>
  <c r="AA127" i="25"/>
  <c r="AC127" i="25"/>
  <c r="AA128" i="25"/>
  <c r="AC128" i="25"/>
  <c r="AY128" i="25" s="1"/>
  <c r="AA129" i="25"/>
  <c r="AC129" i="25"/>
  <c r="AY129" i="25" s="1"/>
  <c r="AA130" i="25"/>
  <c r="AC130" i="25"/>
  <c r="AY130" i="25" s="1"/>
  <c r="AA131" i="25"/>
  <c r="AC131" i="25"/>
  <c r="AY131" i="25" s="1"/>
  <c r="AA132" i="25"/>
  <c r="AC132" i="25"/>
  <c r="AY132" i="25" s="1"/>
  <c r="AA133" i="25"/>
  <c r="AC133" i="25"/>
  <c r="AY133" i="25" s="1"/>
  <c r="AA134" i="25"/>
  <c r="AC134" i="25"/>
  <c r="AY134" i="25" s="1"/>
  <c r="AA135" i="25"/>
  <c r="AC135" i="25"/>
  <c r="AY135" i="25" s="1"/>
  <c r="AA136" i="25"/>
  <c r="AC136" i="25"/>
  <c r="AY136" i="25" s="1"/>
  <c r="AA137" i="25"/>
  <c r="AC137" i="25"/>
  <c r="AY137" i="25" s="1"/>
  <c r="AA138" i="25"/>
  <c r="AC138" i="25"/>
  <c r="AY138" i="25" s="1"/>
  <c r="AA139" i="25"/>
  <c r="AC139" i="25"/>
  <c r="AY139" i="25" s="1"/>
  <c r="AA141" i="25"/>
  <c r="AC141" i="25"/>
  <c r="AA142" i="25"/>
  <c r="AC142" i="25"/>
  <c r="AY142" i="25" s="1"/>
  <c r="AA143" i="25"/>
  <c r="AC143" i="25"/>
  <c r="AA144" i="25"/>
  <c r="AC144" i="25"/>
  <c r="AA145" i="25"/>
  <c r="AC145" i="25"/>
  <c r="AY145" i="25" s="1"/>
  <c r="AA146" i="25"/>
  <c r="AC146" i="25"/>
  <c r="AY146" i="25" s="1"/>
  <c r="AA147" i="25"/>
  <c r="AC147" i="25"/>
  <c r="AA148" i="25"/>
  <c r="AC148" i="25"/>
  <c r="AY148" i="25" s="1"/>
  <c r="AA149" i="25"/>
  <c r="AC149" i="25"/>
  <c r="AY149" i="25" s="1"/>
  <c r="AA150" i="25"/>
  <c r="AC150" i="25"/>
  <c r="AY150" i="25" s="1"/>
  <c r="AA151" i="25"/>
  <c r="AC151" i="25"/>
  <c r="AY151" i="25" s="1"/>
  <c r="AA152" i="25"/>
  <c r="AC152" i="25"/>
  <c r="AY152" i="25" s="1"/>
  <c r="AA153" i="25"/>
  <c r="AC153" i="25"/>
  <c r="AY153" i="25" s="1"/>
  <c r="AA154" i="25"/>
  <c r="AC154" i="25"/>
  <c r="AY154" i="25" s="1"/>
  <c r="AA155" i="25"/>
  <c r="AC155" i="25"/>
  <c r="AY155" i="25" s="1"/>
  <c r="AA156" i="25"/>
  <c r="AC156" i="25"/>
  <c r="AY156" i="25" s="1"/>
  <c r="AA157" i="25"/>
  <c r="AC157" i="25"/>
  <c r="AY157" i="25" s="1"/>
  <c r="AA158" i="25"/>
  <c r="AC158" i="25"/>
  <c r="AY158" i="25" s="1"/>
  <c r="AA159" i="25"/>
  <c r="AC159" i="25"/>
  <c r="AY159" i="25" s="1"/>
  <c r="AA160" i="25"/>
  <c r="AC160" i="25"/>
  <c r="AY160" i="25" s="1"/>
  <c r="AA161" i="25"/>
  <c r="AC161" i="25"/>
  <c r="AY161" i="25" s="1"/>
  <c r="AA162" i="25"/>
  <c r="AC162" i="25"/>
  <c r="AY162" i="25" s="1"/>
  <c r="AA163" i="25"/>
  <c r="AC163" i="25"/>
  <c r="AY163" i="25" s="1"/>
  <c r="AA164" i="25"/>
  <c r="AC164" i="25"/>
  <c r="AY164" i="25" s="1"/>
  <c r="AA165" i="25"/>
  <c r="AC165" i="25"/>
  <c r="AY165" i="25" s="1"/>
  <c r="AA166" i="25"/>
  <c r="AC166" i="25"/>
  <c r="AY166" i="25" s="1"/>
  <c r="AA167" i="25"/>
  <c r="AC167" i="25"/>
  <c r="AY167" i="25" s="1"/>
  <c r="AA168" i="25"/>
  <c r="AC168" i="25"/>
  <c r="AY168" i="25" s="1"/>
  <c r="AA169" i="25"/>
  <c r="AC169" i="25"/>
  <c r="AY169" i="25" s="1"/>
  <c r="AA170" i="25"/>
  <c r="AC170" i="25"/>
  <c r="AY170" i="25" s="1"/>
  <c r="AA171" i="25"/>
  <c r="AC171" i="25"/>
  <c r="AY171" i="25" s="1"/>
  <c r="AA172" i="25"/>
  <c r="AC172" i="25"/>
  <c r="AY172" i="25" s="1"/>
  <c r="AA173" i="25"/>
  <c r="AC173" i="25"/>
  <c r="AY173" i="25" s="1"/>
  <c r="AA174" i="25"/>
  <c r="AC174" i="25"/>
  <c r="AY174" i="25" s="1"/>
  <c r="AA175" i="25"/>
  <c r="AC175" i="25"/>
  <c r="AY175" i="25" s="1"/>
  <c r="AA176" i="25"/>
  <c r="AC176" i="25"/>
  <c r="AY176" i="25" s="1"/>
  <c r="AA177" i="25"/>
  <c r="AC177" i="25"/>
  <c r="AY177" i="25" s="1"/>
  <c r="AA178" i="25"/>
  <c r="AC178" i="25"/>
  <c r="AY178" i="25" s="1"/>
  <c r="AA179" i="25"/>
  <c r="AC179" i="25"/>
  <c r="AY179" i="25" s="1"/>
  <c r="AA180" i="25"/>
  <c r="AC180" i="25"/>
  <c r="AY180" i="25" s="1"/>
  <c r="AA181" i="25"/>
  <c r="AC181" i="25"/>
  <c r="AY181" i="25" s="1"/>
  <c r="AA182" i="25"/>
  <c r="AC182" i="25"/>
  <c r="AY182" i="25" s="1"/>
  <c r="AA183" i="25"/>
  <c r="AC183" i="25"/>
  <c r="AY183" i="25" s="1"/>
  <c r="AA184" i="25"/>
  <c r="AC184" i="25"/>
  <c r="AY184" i="25" s="1"/>
  <c r="AA185" i="25"/>
  <c r="AC185" i="25"/>
  <c r="AY185" i="25" s="1"/>
  <c r="AA186" i="25"/>
  <c r="AC186" i="25"/>
  <c r="AY186" i="25" s="1"/>
  <c r="AA187" i="25"/>
  <c r="AC187" i="25"/>
  <c r="AY187" i="25" s="1"/>
  <c r="AA188" i="25"/>
  <c r="AC188" i="25"/>
  <c r="AY188" i="25" s="1"/>
  <c r="AA189" i="25"/>
  <c r="AC189" i="25"/>
  <c r="AY189" i="25" s="1"/>
  <c r="AA190" i="25"/>
  <c r="AC190" i="25"/>
  <c r="AY190" i="25" s="1"/>
  <c r="AA191" i="25"/>
  <c r="AC191" i="25"/>
  <c r="AY191" i="25" s="1"/>
  <c r="AA192" i="25"/>
  <c r="AC192" i="25"/>
  <c r="AY192" i="25" s="1"/>
  <c r="AA193" i="25"/>
  <c r="AC193" i="25"/>
  <c r="AY193" i="25" s="1"/>
  <c r="AA194" i="25"/>
  <c r="AC194" i="25"/>
  <c r="AY194" i="25" s="1"/>
  <c r="AA195" i="25"/>
  <c r="AC195" i="25"/>
  <c r="AY195" i="25" s="1"/>
  <c r="AA196" i="25"/>
  <c r="AC196" i="25"/>
  <c r="AY196" i="25" s="1"/>
  <c r="AA197" i="25"/>
  <c r="AC197" i="25"/>
  <c r="AY197" i="25" s="1"/>
  <c r="AA198" i="25"/>
  <c r="AC198" i="25"/>
  <c r="AY198" i="25" s="1"/>
  <c r="AA199" i="25"/>
  <c r="AC199" i="25"/>
  <c r="AY199" i="25" s="1"/>
  <c r="AA200" i="25"/>
  <c r="AC200" i="25"/>
  <c r="AY200" i="25" s="1"/>
  <c r="AA201" i="25"/>
  <c r="AC201" i="25"/>
  <c r="AY201" i="25" s="1"/>
  <c r="AA202" i="25"/>
  <c r="AC202" i="25"/>
  <c r="AY202" i="25" s="1"/>
  <c r="AA203" i="25"/>
  <c r="AC203" i="25"/>
  <c r="AY203" i="25" s="1"/>
  <c r="AA204" i="25"/>
  <c r="AC204" i="25"/>
  <c r="AY204" i="25" s="1"/>
  <c r="AA205" i="25"/>
  <c r="AC205" i="25"/>
  <c r="AY205" i="25" s="1"/>
  <c r="AA206" i="25"/>
  <c r="AC206" i="25"/>
  <c r="AY206" i="25" s="1"/>
  <c r="AA207" i="25"/>
  <c r="AC207" i="25"/>
  <c r="AY207" i="25" s="1"/>
  <c r="AA208" i="25"/>
  <c r="AC208" i="25"/>
  <c r="AY208" i="25" s="1"/>
  <c r="AA209" i="25"/>
  <c r="AC209" i="25"/>
  <c r="AY209" i="25" s="1"/>
  <c r="AA210" i="25"/>
  <c r="AC210" i="25"/>
  <c r="AY210" i="25" s="1"/>
  <c r="AA212" i="25"/>
  <c r="AC212" i="25"/>
  <c r="AY212" i="25" s="1"/>
  <c r="AA213" i="25"/>
  <c r="AC213" i="25"/>
  <c r="AY213" i="25" s="1"/>
  <c r="AA214" i="25"/>
  <c r="AC214" i="25"/>
  <c r="AY214" i="25" s="1"/>
  <c r="AA215" i="25"/>
  <c r="AC215" i="25"/>
  <c r="AY215" i="25" s="1"/>
  <c r="AA216" i="25"/>
  <c r="AC216" i="25"/>
  <c r="AY216" i="25" s="1"/>
  <c r="AA217" i="25"/>
  <c r="AC217" i="25"/>
  <c r="AY217" i="25" s="1"/>
  <c r="AA218" i="25"/>
  <c r="AC218" i="25"/>
  <c r="AY218" i="25" s="1"/>
  <c r="AA219" i="25"/>
  <c r="AC219" i="25"/>
  <c r="AY219" i="25" s="1"/>
  <c r="AA220" i="25"/>
  <c r="AC220" i="25"/>
  <c r="AY220" i="25" s="1"/>
  <c r="AA221" i="25"/>
  <c r="AC221" i="25"/>
  <c r="AY221" i="25" s="1"/>
  <c r="AA222" i="25"/>
  <c r="AC222" i="25"/>
  <c r="AY222" i="25" s="1"/>
  <c r="AA223" i="25"/>
  <c r="AC223" i="25"/>
  <c r="AY223" i="25" s="1"/>
  <c r="AA225" i="25"/>
  <c r="AC225" i="25"/>
  <c r="AA226" i="25"/>
  <c r="AC226" i="25"/>
  <c r="AY226" i="25" s="1"/>
  <c r="AY237" i="25" s="1"/>
  <c r="AA227" i="25"/>
  <c r="AC227" i="25"/>
  <c r="AY227" i="25" s="1"/>
  <c r="AA228" i="25"/>
  <c r="AC228" i="25"/>
  <c r="AY228" i="25" s="1"/>
  <c r="AA229" i="25"/>
  <c r="AC229" i="25"/>
  <c r="AY229" i="25" s="1"/>
  <c r="AA230" i="25"/>
  <c r="AC230" i="25"/>
  <c r="AY230" i="25" s="1"/>
  <c r="AA231" i="25"/>
  <c r="AC231" i="25"/>
  <c r="AY231" i="25" s="1"/>
  <c r="AA232" i="25"/>
  <c r="AC232" i="25"/>
  <c r="AY232" i="25" s="1"/>
  <c r="AA233" i="25"/>
  <c r="AC233" i="25"/>
  <c r="AY233" i="25" s="1"/>
  <c r="AA234" i="25"/>
  <c r="AC234" i="25"/>
  <c r="AY234" i="25" s="1"/>
  <c r="AA235" i="25"/>
  <c r="AC235" i="25"/>
  <c r="AY235" i="25" s="1"/>
  <c r="AA236" i="25"/>
  <c r="AC236" i="25"/>
  <c r="AY236" i="25" s="1"/>
  <c r="AC14" i="25"/>
  <c r="AA14" i="25"/>
  <c r="BL14" i="25"/>
  <c r="BJ14" i="25"/>
  <c r="BE14" i="25"/>
  <c r="BC14" i="25"/>
  <c r="AX14" i="25"/>
  <c r="AV14" i="25"/>
  <c r="AQ14" i="25"/>
  <c r="AO14" i="25"/>
  <c r="AJ14" i="25"/>
  <c r="AH14" i="25"/>
  <c r="K237" i="25"/>
  <c r="D237" i="25"/>
  <c r="AR236" i="25"/>
  <c r="P236" i="25"/>
  <c r="O236" i="25"/>
  <c r="AK236" i="25" s="1"/>
  <c r="M236" i="25"/>
  <c r="I236" i="25"/>
  <c r="H236" i="25"/>
  <c r="AD236" i="25" s="1"/>
  <c r="F236" i="25"/>
  <c r="BO236" i="25" s="1"/>
  <c r="W235" i="25"/>
  <c r="V235" i="25"/>
  <c r="AR235" i="25" s="1"/>
  <c r="T235" i="25"/>
  <c r="P235" i="25"/>
  <c r="O235" i="25"/>
  <c r="AK235" i="25" s="1"/>
  <c r="M235" i="25"/>
  <c r="I235" i="25"/>
  <c r="H235" i="25"/>
  <c r="AD235" i="25" s="1"/>
  <c r="F235" i="25"/>
  <c r="BO235" i="25" s="1"/>
  <c r="W234" i="25"/>
  <c r="V234" i="25"/>
  <c r="AR234" i="25" s="1"/>
  <c r="T234" i="25"/>
  <c r="P234" i="25"/>
  <c r="O234" i="25"/>
  <c r="AK234" i="25" s="1"/>
  <c r="M234" i="25"/>
  <c r="I234" i="25"/>
  <c r="H234" i="25"/>
  <c r="AD234" i="25" s="1"/>
  <c r="F234" i="25"/>
  <c r="BO234" i="25" s="1"/>
  <c r="W233" i="25"/>
  <c r="V233" i="25"/>
  <c r="AR233" i="25" s="1"/>
  <c r="T233" i="25"/>
  <c r="P233" i="25"/>
  <c r="O233" i="25"/>
  <c r="AK233" i="25" s="1"/>
  <c r="M233" i="25"/>
  <c r="I233" i="25"/>
  <c r="H233" i="25"/>
  <c r="AD233" i="25" s="1"/>
  <c r="F233" i="25"/>
  <c r="BO233" i="25" s="1"/>
  <c r="W232" i="25"/>
  <c r="V232" i="25"/>
  <c r="AR232" i="25" s="1"/>
  <c r="T232" i="25"/>
  <c r="P232" i="25"/>
  <c r="O232" i="25"/>
  <c r="AK232" i="25" s="1"/>
  <c r="M232" i="25"/>
  <c r="I232" i="25"/>
  <c r="H232" i="25"/>
  <c r="AD232" i="25" s="1"/>
  <c r="F232" i="25"/>
  <c r="BO232" i="25" s="1"/>
  <c r="W231" i="25"/>
  <c r="V231" i="25"/>
  <c r="AR231" i="25" s="1"/>
  <c r="T231" i="25"/>
  <c r="P231" i="25"/>
  <c r="O231" i="25"/>
  <c r="AK231" i="25" s="1"/>
  <c r="M231" i="25"/>
  <c r="I231" i="25"/>
  <c r="H231" i="25"/>
  <c r="AD231" i="25" s="1"/>
  <c r="F231" i="25"/>
  <c r="BO231" i="25" s="1"/>
  <c r="W230" i="25"/>
  <c r="V230" i="25"/>
  <c r="AR230" i="25" s="1"/>
  <c r="T230" i="25"/>
  <c r="P230" i="25"/>
  <c r="O230" i="25"/>
  <c r="AK230" i="25" s="1"/>
  <c r="M230" i="25"/>
  <c r="I230" i="25"/>
  <c r="H230" i="25"/>
  <c r="AD230" i="25" s="1"/>
  <c r="F230" i="25"/>
  <c r="BO230" i="25" s="1"/>
  <c r="W229" i="25"/>
  <c r="V229" i="25"/>
  <c r="AR229" i="25" s="1"/>
  <c r="T229" i="25"/>
  <c r="P229" i="25"/>
  <c r="O229" i="25"/>
  <c r="AK229" i="25" s="1"/>
  <c r="M229" i="25"/>
  <c r="I229" i="25"/>
  <c r="H229" i="25"/>
  <c r="AD229" i="25" s="1"/>
  <c r="F229" i="25"/>
  <c r="BO229" i="25" s="1"/>
  <c r="W228" i="25"/>
  <c r="V228" i="25"/>
  <c r="AR228" i="25" s="1"/>
  <c r="T228" i="25"/>
  <c r="P228" i="25"/>
  <c r="O228" i="25"/>
  <c r="AK228" i="25" s="1"/>
  <c r="M228" i="25"/>
  <c r="I228" i="25"/>
  <c r="H228" i="25"/>
  <c r="AD228" i="25" s="1"/>
  <c r="F228" i="25"/>
  <c r="BO228" i="25" s="1"/>
  <c r="W227" i="25"/>
  <c r="V227" i="25"/>
  <c r="AR227" i="25" s="1"/>
  <c r="T227" i="25"/>
  <c r="P227" i="25"/>
  <c r="O227" i="25"/>
  <c r="AK227" i="25" s="1"/>
  <c r="M227" i="25"/>
  <c r="I227" i="25"/>
  <c r="H227" i="25"/>
  <c r="AD227" i="25" s="1"/>
  <c r="F227" i="25"/>
  <c r="BO227" i="25" s="1"/>
  <c r="W226" i="25"/>
  <c r="V226" i="25"/>
  <c r="AR226" i="25" s="1"/>
  <c r="T226" i="25"/>
  <c r="P226" i="25"/>
  <c r="O226" i="25"/>
  <c r="AK226" i="25" s="1"/>
  <c r="M226" i="25"/>
  <c r="I226" i="25"/>
  <c r="H226" i="25"/>
  <c r="AD226" i="25" s="1"/>
  <c r="F226" i="25"/>
  <c r="BO226" i="25" s="1"/>
  <c r="V225" i="25"/>
  <c r="O225" i="25"/>
  <c r="O224" i="25"/>
  <c r="K224" i="25"/>
  <c r="H224" i="25"/>
  <c r="D224" i="25"/>
  <c r="W223" i="25"/>
  <c r="V223" i="25"/>
  <c r="AR223" i="25" s="1"/>
  <c r="T223" i="25"/>
  <c r="P223" i="25"/>
  <c r="O223" i="25"/>
  <c r="AK223" i="25" s="1"/>
  <c r="M223" i="25"/>
  <c r="I223" i="25"/>
  <c r="H223" i="25"/>
  <c r="AD223" i="25" s="1"/>
  <c r="F223" i="25"/>
  <c r="BO223" i="25" s="1"/>
  <c r="W222" i="25"/>
  <c r="V222" i="25"/>
  <c r="AR222" i="25" s="1"/>
  <c r="T222" i="25"/>
  <c r="P222" i="25"/>
  <c r="O222" i="25"/>
  <c r="AK222" i="25" s="1"/>
  <c r="M222" i="25"/>
  <c r="I222" i="25"/>
  <c r="H222" i="25"/>
  <c r="AD222" i="25" s="1"/>
  <c r="F222" i="25"/>
  <c r="BO222" i="25" s="1"/>
  <c r="W221" i="25"/>
  <c r="V221" i="25"/>
  <c r="AR221" i="25" s="1"/>
  <c r="T221" i="25"/>
  <c r="P221" i="25"/>
  <c r="O221" i="25"/>
  <c r="AK221" i="25" s="1"/>
  <c r="M221" i="25"/>
  <c r="I221" i="25"/>
  <c r="H221" i="25"/>
  <c r="AD221" i="25" s="1"/>
  <c r="F221" i="25"/>
  <c r="BO221" i="25" s="1"/>
  <c r="W220" i="25"/>
  <c r="V220" i="25"/>
  <c r="AR220" i="25" s="1"/>
  <c r="T220" i="25"/>
  <c r="P220" i="25"/>
  <c r="O220" i="25"/>
  <c r="AK220" i="25" s="1"/>
  <c r="M220" i="25"/>
  <c r="I220" i="25"/>
  <c r="H220" i="25"/>
  <c r="AD220" i="25" s="1"/>
  <c r="F220" i="25"/>
  <c r="BO220" i="25" s="1"/>
  <c r="W219" i="25"/>
  <c r="V219" i="25"/>
  <c r="AR219" i="25" s="1"/>
  <c r="T219" i="25"/>
  <c r="P219" i="25"/>
  <c r="O219" i="25"/>
  <c r="AK219" i="25" s="1"/>
  <c r="M219" i="25"/>
  <c r="I219" i="25"/>
  <c r="H219" i="25"/>
  <c r="AD219" i="25" s="1"/>
  <c r="F219" i="25"/>
  <c r="BO219" i="25" s="1"/>
  <c r="W218" i="25"/>
  <c r="V218" i="25"/>
  <c r="AR218" i="25" s="1"/>
  <c r="T218" i="25"/>
  <c r="P218" i="25"/>
  <c r="O218" i="25"/>
  <c r="AK218" i="25" s="1"/>
  <c r="M218" i="25"/>
  <c r="I218" i="25"/>
  <c r="H218" i="25"/>
  <c r="AD218" i="25" s="1"/>
  <c r="F218" i="25"/>
  <c r="BO218" i="25" s="1"/>
  <c r="W217" i="25"/>
  <c r="V217" i="25"/>
  <c r="AR217" i="25" s="1"/>
  <c r="T217" i="25"/>
  <c r="P217" i="25"/>
  <c r="O217" i="25"/>
  <c r="AK217" i="25" s="1"/>
  <c r="M217" i="25"/>
  <c r="I217" i="25"/>
  <c r="H217" i="25"/>
  <c r="AD217" i="25" s="1"/>
  <c r="F217" i="25"/>
  <c r="BO217" i="25" s="1"/>
  <c r="W216" i="25"/>
  <c r="V216" i="25"/>
  <c r="AR216" i="25" s="1"/>
  <c r="T216" i="25"/>
  <c r="P216" i="25"/>
  <c r="O216" i="25"/>
  <c r="AK216" i="25" s="1"/>
  <c r="M216" i="25"/>
  <c r="I216" i="25"/>
  <c r="H216" i="25"/>
  <c r="AD216" i="25" s="1"/>
  <c r="F216" i="25"/>
  <c r="BO216" i="25" s="1"/>
  <c r="W215" i="25"/>
  <c r="V215" i="25"/>
  <c r="AR215" i="25" s="1"/>
  <c r="T215" i="25"/>
  <c r="P215" i="25"/>
  <c r="O215" i="25"/>
  <c r="AK215" i="25" s="1"/>
  <c r="M215" i="25"/>
  <c r="I215" i="25"/>
  <c r="H215" i="25"/>
  <c r="AD215" i="25" s="1"/>
  <c r="F215" i="25"/>
  <c r="BO215" i="25" s="1"/>
  <c r="W214" i="25"/>
  <c r="V214" i="25"/>
  <c r="AR214" i="25" s="1"/>
  <c r="T214" i="25"/>
  <c r="P214" i="25"/>
  <c r="O214" i="25"/>
  <c r="AK214" i="25" s="1"/>
  <c r="M214" i="25"/>
  <c r="I214" i="25"/>
  <c r="H214" i="25"/>
  <c r="AD214" i="25" s="1"/>
  <c r="F214" i="25"/>
  <c r="BO214" i="25" s="1"/>
  <c r="W213" i="25"/>
  <c r="V213" i="25"/>
  <c r="AR213" i="25" s="1"/>
  <c r="AR224" i="25" s="1"/>
  <c r="T213" i="25"/>
  <c r="P213" i="25"/>
  <c r="O213" i="25"/>
  <c r="AK213" i="25" s="1"/>
  <c r="M213" i="25"/>
  <c r="I213" i="25"/>
  <c r="H213" i="25"/>
  <c r="AD213" i="25" s="1"/>
  <c r="F213" i="25"/>
  <c r="BO213" i="25" s="1"/>
  <c r="V212" i="25"/>
  <c r="O212" i="25"/>
  <c r="H212" i="25"/>
  <c r="K211" i="25"/>
  <c r="D211" i="25"/>
  <c r="W210" i="25"/>
  <c r="V210" i="25"/>
  <c r="AR210" i="25" s="1"/>
  <c r="T210" i="25"/>
  <c r="P210" i="25"/>
  <c r="O210" i="25"/>
  <c r="AK210" i="25" s="1"/>
  <c r="M210" i="25"/>
  <c r="I210" i="25"/>
  <c r="H210" i="25"/>
  <c r="F210" i="25"/>
  <c r="BO210" i="25" s="1"/>
  <c r="W209" i="25"/>
  <c r="V209" i="25"/>
  <c r="AR209" i="25" s="1"/>
  <c r="T209" i="25"/>
  <c r="P209" i="25"/>
  <c r="O209" i="25"/>
  <c r="AK209" i="25" s="1"/>
  <c r="M209" i="25"/>
  <c r="I209" i="25"/>
  <c r="H209" i="25"/>
  <c r="F209" i="25"/>
  <c r="BO209" i="25" s="1"/>
  <c r="W208" i="25"/>
  <c r="V208" i="25"/>
  <c r="AR208" i="25" s="1"/>
  <c r="T208" i="25"/>
  <c r="P208" i="25"/>
  <c r="O208" i="25"/>
  <c r="AK208" i="25" s="1"/>
  <c r="M208" i="25"/>
  <c r="I208" i="25"/>
  <c r="H208" i="25"/>
  <c r="F208" i="25"/>
  <c r="BO208" i="25" s="1"/>
  <c r="W207" i="25"/>
  <c r="V207" i="25"/>
  <c r="AR207" i="25" s="1"/>
  <c r="T207" i="25"/>
  <c r="P207" i="25"/>
  <c r="O207" i="25"/>
  <c r="AK207" i="25" s="1"/>
  <c r="M207" i="25"/>
  <c r="I207" i="25"/>
  <c r="H207" i="25"/>
  <c r="F207" i="25"/>
  <c r="BO207" i="25" s="1"/>
  <c r="W206" i="25"/>
  <c r="V206" i="25"/>
  <c r="AR206" i="25" s="1"/>
  <c r="T206" i="25"/>
  <c r="P206" i="25"/>
  <c r="O206" i="25"/>
  <c r="AK206" i="25" s="1"/>
  <c r="M206" i="25"/>
  <c r="I206" i="25"/>
  <c r="H206" i="25"/>
  <c r="F206" i="25"/>
  <c r="BO206" i="25" s="1"/>
  <c r="W205" i="25"/>
  <c r="V205" i="25"/>
  <c r="AR205" i="25" s="1"/>
  <c r="T205" i="25"/>
  <c r="P205" i="25"/>
  <c r="O205" i="25"/>
  <c r="AK205" i="25" s="1"/>
  <c r="M205" i="25"/>
  <c r="I205" i="25"/>
  <c r="H205" i="25"/>
  <c r="F205" i="25"/>
  <c r="BO205" i="25" s="1"/>
  <c r="W204" i="25"/>
  <c r="V204" i="25"/>
  <c r="AR204" i="25" s="1"/>
  <c r="T204" i="25"/>
  <c r="P204" i="25"/>
  <c r="O204" i="25"/>
  <c r="AK204" i="25" s="1"/>
  <c r="M204" i="25"/>
  <c r="I204" i="25"/>
  <c r="H204" i="25"/>
  <c r="F204" i="25"/>
  <c r="BO204" i="25" s="1"/>
  <c r="W203" i="25"/>
  <c r="V203" i="25"/>
  <c r="AR203" i="25" s="1"/>
  <c r="T203" i="25"/>
  <c r="P203" i="25"/>
  <c r="O203" i="25"/>
  <c r="AK203" i="25" s="1"/>
  <c r="M203" i="25"/>
  <c r="I203" i="25"/>
  <c r="H203" i="25"/>
  <c r="F203" i="25"/>
  <c r="BO203" i="25" s="1"/>
  <c r="W202" i="25"/>
  <c r="V202" i="25"/>
  <c r="AR202" i="25" s="1"/>
  <c r="T202" i="25"/>
  <c r="P202" i="25"/>
  <c r="O202" i="25"/>
  <c r="AK202" i="25" s="1"/>
  <c r="M202" i="25"/>
  <c r="I202" i="25"/>
  <c r="H202" i="25"/>
  <c r="F202" i="25"/>
  <c r="BO202" i="25" s="1"/>
  <c r="W201" i="25"/>
  <c r="V201" i="25"/>
  <c r="AR201" i="25" s="1"/>
  <c r="T201" i="25"/>
  <c r="P201" i="25"/>
  <c r="O201" i="25"/>
  <c r="AK201" i="25" s="1"/>
  <c r="M201" i="25"/>
  <c r="I201" i="25"/>
  <c r="H201" i="25"/>
  <c r="F201" i="25"/>
  <c r="BO201" i="25" s="1"/>
  <c r="W200" i="25"/>
  <c r="V200" i="25"/>
  <c r="AR200" i="25" s="1"/>
  <c r="AR211" i="25" s="1"/>
  <c r="T200" i="25"/>
  <c r="P200" i="25"/>
  <c r="O200" i="25"/>
  <c r="AK200" i="25" s="1"/>
  <c r="M200" i="25"/>
  <c r="I200" i="25"/>
  <c r="H200" i="25"/>
  <c r="F200" i="25"/>
  <c r="BO200" i="25" s="1"/>
  <c r="W199" i="25"/>
  <c r="V199" i="25"/>
  <c r="AR199" i="25" s="1"/>
  <c r="T199" i="25"/>
  <c r="P199" i="25"/>
  <c r="O199" i="25"/>
  <c r="AK199" i="25" s="1"/>
  <c r="M199" i="25"/>
  <c r="I199" i="25"/>
  <c r="H199" i="25"/>
  <c r="F199" i="25"/>
  <c r="BO199" i="25" s="1"/>
  <c r="W198" i="25"/>
  <c r="V198" i="25"/>
  <c r="AR198" i="25" s="1"/>
  <c r="T198" i="25"/>
  <c r="P198" i="25"/>
  <c r="O198" i="25"/>
  <c r="AK198" i="25" s="1"/>
  <c r="M198" i="25"/>
  <c r="I198" i="25"/>
  <c r="H198" i="25"/>
  <c r="F198" i="25"/>
  <c r="BO198" i="25" s="1"/>
  <c r="W197" i="25"/>
  <c r="V197" i="25"/>
  <c r="AR197" i="25" s="1"/>
  <c r="T197" i="25"/>
  <c r="P197" i="25"/>
  <c r="O197" i="25"/>
  <c r="AK197" i="25" s="1"/>
  <c r="M197" i="25"/>
  <c r="I197" i="25"/>
  <c r="H197" i="25"/>
  <c r="F197" i="25"/>
  <c r="BO197" i="25" s="1"/>
  <c r="W196" i="25"/>
  <c r="V196" i="25"/>
  <c r="AR196" i="25" s="1"/>
  <c r="T196" i="25"/>
  <c r="P196" i="25"/>
  <c r="O196" i="25"/>
  <c r="AK196" i="25" s="1"/>
  <c r="M196" i="25"/>
  <c r="I196" i="25"/>
  <c r="H196" i="25"/>
  <c r="F196" i="25"/>
  <c r="BO196" i="25" s="1"/>
  <c r="W195" i="25"/>
  <c r="V195" i="25"/>
  <c r="AR195" i="25" s="1"/>
  <c r="T195" i="25"/>
  <c r="P195" i="25"/>
  <c r="O195" i="25"/>
  <c r="AK195" i="25" s="1"/>
  <c r="M195" i="25"/>
  <c r="I195" i="25"/>
  <c r="H195" i="25"/>
  <c r="F195" i="25"/>
  <c r="BO195" i="25" s="1"/>
  <c r="W194" i="25"/>
  <c r="V194" i="25"/>
  <c r="AR194" i="25" s="1"/>
  <c r="T194" i="25"/>
  <c r="P194" i="25"/>
  <c r="O194" i="25"/>
  <c r="AK194" i="25" s="1"/>
  <c r="M194" i="25"/>
  <c r="I194" i="25"/>
  <c r="H194" i="25"/>
  <c r="F194" i="25"/>
  <c r="BO194" i="25" s="1"/>
  <c r="W193" i="25"/>
  <c r="V193" i="25"/>
  <c r="AR193" i="25" s="1"/>
  <c r="T193" i="25"/>
  <c r="P193" i="25"/>
  <c r="O193" i="25"/>
  <c r="AK193" i="25" s="1"/>
  <c r="M193" i="25"/>
  <c r="I193" i="25"/>
  <c r="H193" i="25"/>
  <c r="F193" i="25"/>
  <c r="BO193" i="25" s="1"/>
  <c r="W192" i="25"/>
  <c r="V192" i="25"/>
  <c r="AR192" i="25" s="1"/>
  <c r="T192" i="25"/>
  <c r="P192" i="25"/>
  <c r="O192" i="25"/>
  <c r="AK192" i="25" s="1"/>
  <c r="M192" i="25"/>
  <c r="I192" i="25"/>
  <c r="H192" i="25"/>
  <c r="F192" i="25"/>
  <c r="BO192" i="25" s="1"/>
  <c r="W191" i="25"/>
  <c r="V191" i="25"/>
  <c r="AR191" i="25" s="1"/>
  <c r="T191" i="25"/>
  <c r="P191" i="25"/>
  <c r="O191" i="25"/>
  <c r="AK191" i="25" s="1"/>
  <c r="M191" i="25"/>
  <c r="I191" i="25"/>
  <c r="H191" i="25"/>
  <c r="F191" i="25"/>
  <c r="BO191" i="25" s="1"/>
  <c r="W190" i="25"/>
  <c r="V190" i="25"/>
  <c r="AR190" i="25" s="1"/>
  <c r="T190" i="25"/>
  <c r="P190" i="25"/>
  <c r="O190" i="25"/>
  <c r="AK190" i="25" s="1"/>
  <c r="M190" i="25"/>
  <c r="I190" i="25"/>
  <c r="H190" i="25"/>
  <c r="F190" i="25"/>
  <c r="BO190" i="25" s="1"/>
  <c r="W189" i="25"/>
  <c r="V189" i="25"/>
  <c r="AR189" i="25" s="1"/>
  <c r="T189" i="25"/>
  <c r="P189" i="25"/>
  <c r="O189" i="25"/>
  <c r="AK189" i="25" s="1"/>
  <c r="M189" i="25"/>
  <c r="I189" i="25"/>
  <c r="H189" i="25"/>
  <c r="F189" i="25"/>
  <c r="BO189" i="25" s="1"/>
  <c r="W188" i="25"/>
  <c r="V188" i="25"/>
  <c r="AR188" i="25" s="1"/>
  <c r="T188" i="25"/>
  <c r="P188" i="25"/>
  <c r="O188" i="25"/>
  <c r="AK188" i="25" s="1"/>
  <c r="M188" i="25"/>
  <c r="I188" i="25"/>
  <c r="H188" i="25"/>
  <c r="F188" i="25"/>
  <c r="BO188" i="25" s="1"/>
  <c r="W187" i="25"/>
  <c r="V187" i="25"/>
  <c r="AR187" i="25" s="1"/>
  <c r="T187" i="25"/>
  <c r="P187" i="25"/>
  <c r="O187" i="25"/>
  <c r="AK187" i="25" s="1"/>
  <c r="M187" i="25"/>
  <c r="I187" i="25"/>
  <c r="H187" i="25"/>
  <c r="F187" i="25"/>
  <c r="BO187" i="25" s="1"/>
  <c r="W186" i="25"/>
  <c r="V186" i="25"/>
  <c r="AR186" i="25" s="1"/>
  <c r="T186" i="25"/>
  <c r="P186" i="25"/>
  <c r="O186" i="25"/>
  <c r="AK186" i="25" s="1"/>
  <c r="M186" i="25"/>
  <c r="I186" i="25"/>
  <c r="H186" i="25"/>
  <c r="F186" i="25"/>
  <c r="BO186" i="25" s="1"/>
  <c r="W185" i="25"/>
  <c r="V185" i="25"/>
  <c r="AR185" i="25" s="1"/>
  <c r="T185" i="25"/>
  <c r="P185" i="25"/>
  <c r="O185" i="25"/>
  <c r="AK185" i="25" s="1"/>
  <c r="M185" i="25"/>
  <c r="I185" i="25"/>
  <c r="H185" i="25"/>
  <c r="F185" i="25"/>
  <c r="BO185" i="25" s="1"/>
  <c r="W184" i="25"/>
  <c r="V184" i="25"/>
  <c r="AR184" i="25" s="1"/>
  <c r="T184" i="25"/>
  <c r="P184" i="25"/>
  <c r="O184" i="25"/>
  <c r="AK184" i="25" s="1"/>
  <c r="M184" i="25"/>
  <c r="I184" i="25"/>
  <c r="H184" i="25"/>
  <c r="F184" i="25"/>
  <c r="BO184" i="25" s="1"/>
  <c r="W183" i="25"/>
  <c r="V183" i="25"/>
  <c r="AR183" i="25" s="1"/>
  <c r="T183" i="25"/>
  <c r="P183" i="25"/>
  <c r="O183" i="25"/>
  <c r="AK183" i="25" s="1"/>
  <c r="M183" i="25"/>
  <c r="I183" i="25"/>
  <c r="H183" i="25"/>
  <c r="F183" i="25"/>
  <c r="BO183" i="25" s="1"/>
  <c r="W182" i="25"/>
  <c r="V182" i="25"/>
  <c r="AR182" i="25" s="1"/>
  <c r="T182" i="25"/>
  <c r="P182" i="25"/>
  <c r="O182" i="25"/>
  <c r="AK182" i="25" s="1"/>
  <c r="M182" i="25"/>
  <c r="I182" i="25"/>
  <c r="H182" i="25"/>
  <c r="F182" i="25"/>
  <c r="BO182" i="25" s="1"/>
  <c r="W181" i="25"/>
  <c r="V181" i="25"/>
  <c r="AR181" i="25" s="1"/>
  <c r="T181" i="25"/>
  <c r="P181" i="25"/>
  <c r="O181" i="25"/>
  <c r="AK181" i="25" s="1"/>
  <c r="M181" i="25"/>
  <c r="I181" i="25"/>
  <c r="H181" i="25"/>
  <c r="F181" i="25"/>
  <c r="BO181" i="25" s="1"/>
  <c r="W180" i="25"/>
  <c r="V180" i="25"/>
  <c r="AR180" i="25" s="1"/>
  <c r="T180" i="25"/>
  <c r="P180" i="25"/>
  <c r="O180" i="25"/>
  <c r="AK180" i="25" s="1"/>
  <c r="M180" i="25"/>
  <c r="I180" i="25"/>
  <c r="H180" i="25"/>
  <c r="F180" i="25"/>
  <c r="BO180" i="25" s="1"/>
  <c r="W179" i="25"/>
  <c r="V179" i="25"/>
  <c r="AR179" i="25" s="1"/>
  <c r="T179" i="25"/>
  <c r="P179" i="25"/>
  <c r="O179" i="25"/>
  <c r="AK179" i="25" s="1"/>
  <c r="M179" i="25"/>
  <c r="I179" i="25"/>
  <c r="H179" i="25"/>
  <c r="F179" i="25"/>
  <c r="BO179" i="25" s="1"/>
  <c r="W178" i="25"/>
  <c r="V178" i="25"/>
  <c r="AR178" i="25" s="1"/>
  <c r="T178" i="25"/>
  <c r="P178" i="25"/>
  <c r="O178" i="25"/>
  <c r="AK178" i="25" s="1"/>
  <c r="M178" i="25"/>
  <c r="I178" i="25"/>
  <c r="H178" i="25"/>
  <c r="F178" i="25"/>
  <c r="BO178" i="25" s="1"/>
  <c r="W177" i="25"/>
  <c r="V177" i="25"/>
  <c r="AR177" i="25" s="1"/>
  <c r="T177" i="25"/>
  <c r="P177" i="25"/>
  <c r="O177" i="25"/>
  <c r="AK177" i="25" s="1"/>
  <c r="M177" i="25"/>
  <c r="I177" i="25"/>
  <c r="H177" i="25"/>
  <c r="F177" i="25"/>
  <c r="BO177" i="25" s="1"/>
  <c r="W176" i="25"/>
  <c r="V176" i="25"/>
  <c r="AR176" i="25" s="1"/>
  <c r="T176" i="25"/>
  <c r="P176" i="25"/>
  <c r="O176" i="25"/>
  <c r="AK176" i="25" s="1"/>
  <c r="M176" i="25"/>
  <c r="I176" i="25"/>
  <c r="H176" i="25"/>
  <c r="F176" i="25"/>
  <c r="BO176" i="25" s="1"/>
  <c r="W175" i="25"/>
  <c r="V175" i="25"/>
  <c r="AR175" i="25" s="1"/>
  <c r="T175" i="25"/>
  <c r="P175" i="25"/>
  <c r="O175" i="25"/>
  <c r="AK175" i="25" s="1"/>
  <c r="M175" i="25"/>
  <c r="I175" i="25"/>
  <c r="H175" i="25"/>
  <c r="F175" i="25"/>
  <c r="BO175" i="25" s="1"/>
  <c r="W174" i="25"/>
  <c r="V174" i="25"/>
  <c r="AR174" i="25" s="1"/>
  <c r="T174" i="25"/>
  <c r="P174" i="25"/>
  <c r="O174" i="25"/>
  <c r="AK174" i="25" s="1"/>
  <c r="M174" i="25"/>
  <c r="I174" i="25"/>
  <c r="H174" i="25"/>
  <c r="F174" i="25"/>
  <c r="BO174" i="25" s="1"/>
  <c r="W173" i="25"/>
  <c r="V173" i="25"/>
  <c r="AR173" i="25" s="1"/>
  <c r="T173" i="25"/>
  <c r="P173" i="25"/>
  <c r="O173" i="25"/>
  <c r="AK173" i="25" s="1"/>
  <c r="M173" i="25"/>
  <c r="I173" i="25"/>
  <c r="H173" i="25"/>
  <c r="F173" i="25"/>
  <c r="BO173" i="25" s="1"/>
  <c r="W172" i="25"/>
  <c r="V172" i="25"/>
  <c r="AR172" i="25" s="1"/>
  <c r="T172" i="25"/>
  <c r="P172" i="25"/>
  <c r="O172" i="25"/>
  <c r="AK172" i="25" s="1"/>
  <c r="M172" i="25"/>
  <c r="I172" i="25"/>
  <c r="H172" i="25"/>
  <c r="F172" i="25"/>
  <c r="BO172" i="25" s="1"/>
  <c r="W171" i="25"/>
  <c r="V171" i="25"/>
  <c r="AR171" i="25" s="1"/>
  <c r="T171" i="25"/>
  <c r="P171" i="25"/>
  <c r="O171" i="25"/>
  <c r="AK171" i="25" s="1"/>
  <c r="M171" i="25"/>
  <c r="I171" i="25"/>
  <c r="H171" i="25"/>
  <c r="F171" i="25"/>
  <c r="BO171" i="25" s="1"/>
  <c r="W170" i="25"/>
  <c r="V170" i="25"/>
  <c r="AR170" i="25" s="1"/>
  <c r="T170" i="25"/>
  <c r="P170" i="25"/>
  <c r="O170" i="25"/>
  <c r="AK170" i="25" s="1"/>
  <c r="M170" i="25"/>
  <c r="I170" i="25"/>
  <c r="H170" i="25"/>
  <c r="F170" i="25"/>
  <c r="BO170" i="25" s="1"/>
  <c r="W169" i="25"/>
  <c r="V169" i="25"/>
  <c r="AR169" i="25" s="1"/>
  <c r="T169" i="25"/>
  <c r="P169" i="25"/>
  <c r="O169" i="25"/>
  <c r="AK169" i="25" s="1"/>
  <c r="M169" i="25"/>
  <c r="I169" i="25"/>
  <c r="H169" i="25"/>
  <c r="F169" i="25"/>
  <c r="BO169" i="25" s="1"/>
  <c r="W168" i="25"/>
  <c r="V168" i="25"/>
  <c r="AR168" i="25" s="1"/>
  <c r="T168" i="25"/>
  <c r="P168" i="25"/>
  <c r="O168" i="25"/>
  <c r="AK168" i="25" s="1"/>
  <c r="M168" i="25"/>
  <c r="I168" i="25"/>
  <c r="H168" i="25"/>
  <c r="F168" i="25"/>
  <c r="BO168" i="25" s="1"/>
  <c r="W167" i="25"/>
  <c r="V167" i="25"/>
  <c r="AR167" i="25" s="1"/>
  <c r="T167" i="25"/>
  <c r="P167" i="25"/>
  <c r="O167" i="25"/>
  <c r="AK167" i="25" s="1"/>
  <c r="M167" i="25"/>
  <c r="I167" i="25"/>
  <c r="H167" i="25"/>
  <c r="F167" i="25"/>
  <c r="BO167" i="25" s="1"/>
  <c r="W166" i="25"/>
  <c r="V166" i="25"/>
  <c r="AR166" i="25" s="1"/>
  <c r="T166" i="25"/>
  <c r="P166" i="25"/>
  <c r="O166" i="25"/>
  <c r="AK166" i="25" s="1"/>
  <c r="M166" i="25"/>
  <c r="I166" i="25"/>
  <c r="H166" i="25"/>
  <c r="F166" i="25"/>
  <c r="BO166" i="25" s="1"/>
  <c r="W165" i="25"/>
  <c r="V165" i="25"/>
  <c r="AR165" i="25" s="1"/>
  <c r="T165" i="25"/>
  <c r="P165" i="25"/>
  <c r="O165" i="25"/>
  <c r="AK165" i="25" s="1"/>
  <c r="M165" i="25"/>
  <c r="I165" i="25"/>
  <c r="H165" i="25"/>
  <c r="F165" i="25"/>
  <c r="BO165" i="25" s="1"/>
  <c r="W164" i="25"/>
  <c r="V164" i="25"/>
  <c r="AR164" i="25" s="1"/>
  <c r="T164" i="25"/>
  <c r="P164" i="25"/>
  <c r="O164" i="25"/>
  <c r="AK164" i="25" s="1"/>
  <c r="M164" i="25"/>
  <c r="I164" i="25"/>
  <c r="H164" i="25"/>
  <c r="F164" i="25"/>
  <c r="BO164" i="25" s="1"/>
  <c r="W163" i="25"/>
  <c r="V163" i="25"/>
  <c r="AR163" i="25" s="1"/>
  <c r="T163" i="25"/>
  <c r="P163" i="25"/>
  <c r="O163" i="25"/>
  <c r="AK163" i="25" s="1"/>
  <c r="M163" i="25"/>
  <c r="I163" i="25"/>
  <c r="H163" i="25"/>
  <c r="F163" i="25"/>
  <c r="BO163" i="25" s="1"/>
  <c r="W162" i="25"/>
  <c r="V162" i="25"/>
  <c r="AR162" i="25" s="1"/>
  <c r="T162" i="25"/>
  <c r="P162" i="25"/>
  <c r="O162" i="25"/>
  <c r="AK162" i="25" s="1"/>
  <c r="M162" i="25"/>
  <c r="I162" i="25"/>
  <c r="H162" i="25"/>
  <c r="F162" i="25"/>
  <c r="BO162" i="25" s="1"/>
  <c r="W161" i="25"/>
  <c r="V161" i="25"/>
  <c r="AR161" i="25" s="1"/>
  <c r="T161" i="25"/>
  <c r="P161" i="25"/>
  <c r="O161" i="25"/>
  <c r="AK161" i="25" s="1"/>
  <c r="M161" i="25"/>
  <c r="I161" i="25"/>
  <c r="H161" i="25"/>
  <c r="F161" i="25"/>
  <c r="BO161" i="25" s="1"/>
  <c r="W160" i="25"/>
  <c r="V160" i="25"/>
  <c r="AR160" i="25" s="1"/>
  <c r="T160" i="25"/>
  <c r="P160" i="25"/>
  <c r="O160" i="25"/>
  <c r="AK160" i="25" s="1"/>
  <c r="M160" i="25"/>
  <c r="I160" i="25"/>
  <c r="H160" i="25"/>
  <c r="F160" i="25"/>
  <c r="BO160" i="25" s="1"/>
  <c r="W159" i="25"/>
  <c r="V159" i="25"/>
  <c r="AR159" i="25" s="1"/>
  <c r="T159" i="25"/>
  <c r="P159" i="25"/>
  <c r="O159" i="25"/>
  <c r="AK159" i="25" s="1"/>
  <c r="M159" i="25"/>
  <c r="I159" i="25"/>
  <c r="H159" i="25"/>
  <c r="F159" i="25"/>
  <c r="BO159" i="25" s="1"/>
  <c r="W158" i="25"/>
  <c r="V158" i="25"/>
  <c r="AR158" i="25" s="1"/>
  <c r="T158" i="25"/>
  <c r="P158" i="25"/>
  <c r="O158" i="25"/>
  <c r="AK158" i="25" s="1"/>
  <c r="M158" i="25"/>
  <c r="I158" i="25"/>
  <c r="H158" i="25"/>
  <c r="F158" i="25"/>
  <c r="BO158" i="25" s="1"/>
  <c r="W157" i="25"/>
  <c r="V157" i="25"/>
  <c r="AR157" i="25" s="1"/>
  <c r="T157" i="25"/>
  <c r="P157" i="25"/>
  <c r="O157" i="25"/>
  <c r="AK157" i="25" s="1"/>
  <c r="M157" i="25"/>
  <c r="I157" i="25"/>
  <c r="H157" i="25"/>
  <c r="F157" i="25"/>
  <c r="BO157" i="25" s="1"/>
  <c r="W156" i="25"/>
  <c r="V156" i="25"/>
  <c r="AR156" i="25" s="1"/>
  <c r="T156" i="25"/>
  <c r="P156" i="25"/>
  <c r="O156" i="25"/>
  <c r="AK156" i="25" s="1"/>
  <c r="M156" i="25"/>
  <c r="I156" i="25"/>
  <c r="H156" i="25"/>
  <c r="F156" i="25"/>
  <c r="BO156" i="25" s="1"/>
  <c r="W155" i="25"/>
  <c r="V155" i="25"/>
  <c r="AR155" i="25" s="1"/>
  <c r="T155" i="25"/>
  <c r="P155" i="25"/>
  <c r="O155" i="25"/>
  <c r="AK155" i="25" s="1"/>
  <c r="M155" i="25"/>
  <c r="I155" i="25"/>
  <c r="H155" i="25"/>
  <c r="F155" i="25"/>
  <c r="BO155" i="25" s="1"/>
  <c r="W154" i="25"/>
  <c r="V154" i="25"/>
  <c r="AR154" i="25" s="1"/>
  <c r="T154" i="25"/>
  <c r="P154" i="25"/>
  <c r="O154" i="25"/>
  <c r="AK154" i="25" s="1"/>
  <c r="M154" i="25"/>
  <c r="I154" i="25"/>
  <c r="H154" i="25"/>
  <c r="F154" i="25"/>
  <c r="BO154" i="25" s="1"/>
  <c r="W153" i="25"/>
  <c r="V153" i="25"/>
  <c r="AR153" i="25" s="1"/>
  <c r="T153" i="25"/>
  <c r="P153" i="25"/>
  <c r="O153" i="25"/>
  <c r="AK153" i="25" s="1"/>
  <c r="M153" i="25"/>
  <c r="I153" i="25"/>
  <c r="H153" i="25"/>
  <c r="F153" i="25"/>
  <c r="BO153" i="25" s="1"/>
  <c r="W152" i="25"/>
  <c r="V152" i="25"/>
  <c r="AR152" i="25" s="1"/>
  <c r="T152" i="25"/>
  <c r="P152" i="25"/>
  <c r="O152" i="25"/>
  <c r="AK152" i="25" s="1"/>
  <c r="M152" i="25"/>
  <c r="I152" i="25"/>
  <c r="H152" i="25"/>
  <c r="F152" i="25"/>
  <c r="BO152" i="25" s="1"/>
  <c r="W151" i="25"/>
  <c r="V151" i="25"/>
  <c r="AR151" i="25" s="1"/>
  <c r="T151" i="25"/>
  <c r="P151" i="25"/>
  <c r="O151" i="25"/>
  <c r="AK151" i="25" s="1"/>
  <c r="M151" i="25"/>
  <c r="I151" i="25"/>
  <c r="H151" i="25"/>
  <c r="F151" i="25"/>
  <c r="BO151" i="25" s="1"/>
  <c r="W150" i="25"/>
  <c r="V150" i="25"/>
  <c r="AR150" i="25" s="1"/>
  <c r="T150" i="25"/>
  <c r="P150" i="25"/>
  <c r="O150" i="25"/>
  <c r="AK150" i="25" s="1"/>
  <c r="M150" i="25"/>
  <c r="I150" i="25"/>
  <c r="H150" i="25"/>
  <c r="F150" i="25"/>
  <c r="BO150" i="25" s="1"/>
  <c r="V149" i="25"/>
  <c r="T149" i="25"/>
  <c r="O149" i="25"/>
  <c r="M149" i="25"/>
  <c r="H149" i="25"/>
  <c r="F149" i="25"/>
  <c r="BO149" i="25" s="1"/>
  <c r="V148" i="25"/>
  <c r="AR148" i="25" s="1"/>
  <c r="T148" i="25"/>
  <c r="O148" i="25"/>
  <c r="M148" i="25"/>
  <c r="H148" i="25"/>
  <c r="F148" i="25"/>
  <c r="BO148" i="25" s="1"/>
  <c r="V147" i="25"/>
  <c r="T147" i="25"/>
  <c r="O147" i="25"/>
  <c r="M147" i="25"/>
  <c r="H147" i="25"/>
  <c r="F147" i="25"/>
  <c r="BO147" i="25" s="1"/>
  <c r="V146" i="25"/>
  <c r="T146" i="25"/>
  <c r="O146" i="25"/>
  <c r="P146" i="25" s="1"/>
  <c r="M146" i="25"/>
  <c r="H146" i="25"/>
  <c r="F146" i="25"/>
  <c r="BO146" i="25" s="1"/>
  <c r="V145" i="25"/>
  <c r="T145" i="25"/>
  <c r="O145" i="25"/>
  <c r="M145" i="25"/>
  <c r="H145" i="25"/>
  <c r="F145" i="25"/>
  <c r="V144" i="25"/>
  <c r="AR144" i="25" s="1"/>
  <c r="T144" i="25"/>
  <c r="O144" i="25"/>
  <c r="M144" i="25"/>
  <c r="H144" i="25"/>
  <c r="F144" i="25"/>
  <c r="V143" i="25"/>
  <c r="T143" i="25"/>
  <c r="O143" i="25"/>
  <c r="M143" i="25"/>
  <c r="H143" i="25"/>
  <c r="F143" i="25"/>
  <c r="V142" i="25"/>
  <c r="T142" i="25"/>
  <c r="O142" i="25"/>
  <c r="M142" i="25"/>
  <c r="H142" i="25"/>
  <c r="F142" i="25"/>
  <c r="V141" i="25"/>
  <c r="O141" i="25"/>
  <c r="H141" i="25"/>
  <c r="O140" i="25"/>
  <c r="K140" i="25"/>
  <c r="H140" i="25"/>
  <c r="D140" i="25"/>
  <c r="W139" i="25"/>
  <c r="V139" i="25"/>
  <c r="AR139" i="25" s="1"/>
  <c r="T139" i="25"/>
  <c r="P139" i="25"/>
  <c r="O139" i="25"/>
  <c r="AK139" i="25" s="1"/>
  <c r="M139" i="25"/>
  <c r="I139" i="25"/>
  <c r="H139" i="25"/>
  <c r="AD139" i="25" s="1"/>
  <c r="F139" i="25"/>
  <c r="BO139" i="25" s="1"/>
  <c r="W138" i="25"/>
  <c r="V138" i="25"/>
  <c r="AR138" i="25" s="1"/>
  <c r="T138" i="25"/>
  <c r="P138" i="25"/>
  <c r="O138" i="25"/>
  <c r="AK138" i="25" s="1"/>
  <c r="M138" i="25"/>
  <c r="I138" i="25"/>
  <c r="H138" i="25"/>
  <c r="AD138" i="25" s="1"/>
  <c r="F138" i="25"/>
  <c r="BO138" i="25" s="1"/>
  <c r="W137" i="25"/>
  <c r="V137" i="25"/>
  <c r="AR137" i="25" s="1"/>
  <c r="T137" i="25"/>
  <c r="P137" i="25"/>
  <c r="O137" i="25"/>
  <c r="AK137" i="25" s="1"/>
  <c r="M137" i="25"/>
  <c r="I137" i="25"/>
  <c r="H137" i="25"/>
  <c r="AD137" i="25" s="1"/>
  <c r="F137" i="25"/>
  <c r="BO137" i="25" s="1"/>
  <c r="W136" i="25"/>
  <c r="V136" i="25"/>
  <c r="AR136" i="25" s="1"/>
  <c r="T136" i="25"/>
  <c r="P136" i="25"/>
  <c r="O136" i="25"/>
  <c r="AK136" i="25" s="1"/>
  <c r="M136" i="25"/>
  <c r="I136" i="25"/>
  <c r="H136" i="25"/>
  <c r="AD136" i="25" s="1"/>
  <c r="F136" i="25"/>
  <c r="BO136" i="25" s="1"/>
  <c r="W135" i="25"/>
  <c r="V135" i="25"/>
  <c r="AR135" i="25" s="1"/>
  <c r="T135" i="25"/>
  <c r="P135" i="25"/>
  <c r="O135" i="25"/>
  <c r="AK135" i="25" s="1"/>
  <c r="M135" i="25"/>
  <c r="I135" i="25"/>
  <c r="H135" i="25"/>
  <c r="AD135" i="25" s="1"/>
  <c r="F135" i="25"/>
  <c r="BO135" i="25" s="1"/>
  <c r="W134" i="25"/>
  <c r="V134" i="25"/>
  <c r="AR134" i="25" s="1"/>
  <c r="T134" i="25"/>
  <c r="P134" i="25"/>
  <c r="O134" i="25"/>
  <c r="AK134" i="25" s="1"/>
  <c r="M134" i="25"/>
  <c r="I134" i="25"/>
  <c r="H134" i="25"/>
  <c r="AD134" i="25" s="1"/>
  <c r="F134" i="25"/>
  <c r="BO134" i="25" s="1"/>
  <c r="W133" i="25"/>
  <c r="V133" i="25"/>
  <c r="AR133" i="25" s="1"/>
  <c r="T133" i="25"/>
  <c r="P133" i="25"/>
  <c r="O133" i="25"/>
  <c r="AK133" i="25" s="1"/>
  <c r="M133" i="25"/>
  <c r="I133" i="25"/>
  <c r="H133" i="25"/>
  <c r="AD133" i="25" s="1"/>
  <c r="F133" i="25"/>
  <c r="BO133" i="25" s="1"/>
  <c r="W132" i="25"/>
  <c r="V132" i="25"/>
  <c r="AR132" i="25" s="1"/>
  <c r="T132" i="25"/>
  <c r="P132" i="25"/>
  <c r="O132" i="25"/>
  <c r="AK132" i="25" s="1"/>
  <c r="M132" i="25"/>
  <c r="I132" i="25"/>
  <c r="H132" i="25"/>
  <c r="AD132" i="25" s="1"/>
  <c r="F132" i="25"/>
  <c r="BO132" i="25" s="1"/>
  <c r="W131" i="25"/>
  <c r="V131" i="25"/>
  <c r="AR131" i="25" s="1"/>
  <c r="T131" i="25"/>
  <c r="P131" i="25"/>
  <c r="O131" i="25"/>
  <c r="AK131" i="25" s="1"/>
  <c r="M131" i="25"/>
  <c r="I131" i="25"/>
  <c r="H131" i="25"/>
  <c r="AD131" i="25" s="1"/>
  <c r="F131" i="25"/>
  <c r="BO131" i="25" s="1"/>
  <c r="W130" i="25"/>
  <c r="V130" i="25"/>
  <c r="AR130" i="25" s="1"/>
  <c r="T130" i="25"/>
  <c r="P130" i="25"/>
  <c r="O130" i="25"/>
  <c r="AK130" i="25" s="1"/>
  <c r="M130" i="25"/>
  <c r="I130" i="25"/>
  <c r="H130" i="25"/>
  <c r="AD130" i="25" s="1"/>
  <c r="F130" i="25"/>
  <c r="BO130" i="25" s="1"/>
  <c r="W129" i="25"/>
  <c r="V129" i="25"/>
  <c r="AR129" i="25" s="1"/>
  <c r="T129" i="25"/>
  <c r="P129" i="25"/>
  <c r="O129" i="25"/>
  <c r="AK129" i="25" s="1"/>
  <c r="M129" i="25"/>
  <c r="I129" i="25"/>
  <c r="H129" i="25"/>
  <c r="AD129" i="25" s="1"/>
  <c r="F129" i="25"/>
  <c r="BO129" i="25" s="1"/>
  <c r="BP140" i="25"/>
  <c r="CC26" i="25" s="1"/>
  <c r="W128" i="25"/>
  <c r="V128" i="25"/>
  <c r="AR128" i="25" s="1"/>
  <c r="T128" i="25"/>
  <c r="P128" i="25"/>
  <c r="O128" i="25"/>
  <c r="AK128" i="25" s="1"/>
  <c r="M128" i="25"/>
  <c r="I128" i="25"/>
  <c r="H128" i="25"/>
  <c r="AD128" i="25" s="1"/>
  <c r="F128" i="25"/>
  <c r="BO128" i="25" s="1"/>
  <c r="V127" i="25"/>
  <c r="O127" i="25"/>
  <c r="H127" i="25"/>
  <c r="O126" i="25"/>
  <c r="K126" i="25"/>
  <c r="H126" i="25"/>
  <c r="D126" i="25"/>
  <c r="W125" i="25"/>
  <c r="V125" i="25"/>
  <c r="AR125" i="25" s="1"/>
  <c r="T125" i="25"/>
  <c r="P125" i="25"/>
  <c r="O125" i="25"/>
  <c r="AK125" i="25" s="1"/>
  <c r="M125" i="25"/>
  <c r="I125" i="25"/>
  <c r="H125" i="25"/>
  <c r="AD125" i="25" s="1"/>
  <c r="F125" i="25"/>
  <c r="BO125" i="25" s="1"/>
  <c r="W124" i="25"/>
  <c r="V124" i="25"/>
  <c r="AR124" i="25" s="1"/>
  <c r="T124" i="25"/>
  <c r="P124" i="25"/>
  <c r="O124" i="25"/>
  <c r="AK124" i="25" s="1"/>
  <c r="M124" i="25"/>
  <c r="I124" i="25"/>
  <c r="H124" i="25"/>
  <c r="AD124" i="25" s="1"/>
  <c r="F124" i="25"/>
  <c r="BO124" i="25" s="1"/>
  <c r="W123" i="25"/>
  <c r="V123" i="25"/>
  <c r="AR123" i="25" s="1"/>
  <c r="T123" i="25"/>
  <c r="P123" i="25"/>
  <c r="O123" i="25"/>
  <c r="AK123" i="25" s="1"/>
  <c r="M123" i="25"/>
  <c r="I123" i="25"/>
  <c r="H123" i="25"/>
  <c r="AD123" i="25" s="1"/>
  <c r="F123" i="25"/>
  <c r="BO123" i="25" s="1"/>
  <c r="W122" i="25"/>
  <c r="V122" i="25"/>
  <c r="AR122" i="25" s="1"/>
  <c r="T122" i="25"/>
  <c r="P122" i="25"/>
  <c r="O122" i="25"/>
  <c r="AK122" i="25" s="1"/>
  <c r="M122" i="25"/>
  <c r="I122" i="25"/>
  <c r="H122" i="25"/>
  <c r="AD122" i="25" s="1"/>
  <c r="F122" i="25"/>
  <c r="BO122" i="25" s="1"/>
  <c r="W121" i="25"/>
  <c r="V121" i="25"/>
  <c r="AR121" i="25" s="1"/>
  <c r="T121" i="25"/>
  <c r="P121" i="25"/>
  <c r="O121" i="25"/>
  <c r="AK121" i="25" s="1"/>
  <c r="M121" i="25"/>
  <c r="I121" i="25"/>
  <c r="H121" i="25"/>
  <c r="AD121" i="25" s="1"/>
  <c r="F121" i="25"/>
  <c r="BO121" i="25" s="1"/>
  <c r="W120" i="25"/>
  <c r="V120" i="25"/>
  <c r="AR120" i="25" s="1"/>
  <c r="T120" i="25"/>
  <c r="P120" i="25"/>
  <c r="O120" i="25"/>
  <c r="AK120" i="25" s="1"/>
  <c r="M120" i="25"/>
  <c r="I120" i="25"/>
  <c r="H120" i="25"/>
  <c r="AD120" i="25" s="1"/>
  <c r="F120" i="25"/>
  <c r="BO120" i="25" s="1"/>
  <c r="W119" i="25"/>
  <c r="V119" i="25"/>
  <c r="AR119" i="25" s="1"/>
  <c r="T119" i="25"/>
  <c r="P119" i="25"/>
  <c r="O119" i="25"/>
  <c r="AK119" i="25" s="1"/>
  <c r="M119" i="25"/>
  <c r="I119" i="25"/>
  <c r="H119" i="25"/>
  <c r="AD119" i="25" s="1"/>
  <c r="F119" i="25"/>
  <c r="BO119" i="25" s="1"/>
  <c r="W118" i="25"/>
  <c r="V118" i="25"/>
  <c r="AR118" i="25" s="1"/>
  <c r="T118" i="25"/>
  <c r="P118" i="25"/>
  <c r="O118" i="25"/>
  <c r="AK118" i="25" s="1"/>
  <c r="M118" i="25"/>
  <c r="I118" i="25"/>
  <c r="H118" i="25"/>
  <c r="AD118" i="25" s="1"/>
  <c r="F118" i="25"/>
  <c r="BO118" i="25" s="1"/>
  <c r="W117" i="25"/>
  <c r="V117" i="25"/>
  <c r="AR117" i="25" s="1"/>
  <c r="T117" i="25"/>
  <c r="P117" i="25"/>
  <c r="O117" i="25"/>
  <c r="AK117" i="25" s="1"/>
  <c r="M117" i="25"/>
  <c r="I117" i="25"/>
  <c r="H117" i="25"/>
  <c r="AD117" i="25" s="1"/>
  <c r="F117" i="25"/>
  <c r="BO117" i="25" s="1"/>
  <c r="W116" i="25"/>
  <c r="V116" i="25"/>
  <c r="AR116" i="25" s="1"/>
  <c r="T116" i="25"/>
  <c r="P116" i="25"/>
  <c r="O116" i="25"/>
  <c r="AK116" i="25" s="1"/>
  <c r="M116" i="25"/>
  <c r="I116" i="25"/>
  <c r="H116" i="25"/>
  <c r="AD116" i="25" s="1"/>
  <c r="F116" i="25"/>
  <c r="BO116" i="25" s="1"/>
  <c r="W115" i="25"/>
  <c r="V115" i="25"/>
  <c r="AR115" i="25" s="1"/>
  <c r="AR126" i="25" s="1"/>
  <c r="T115" i="25"/>
  <c r="P115" i="25"/>
  <c r="O115" i="25"/>
  <c r="AK115" i="25" s="1"/>
  <c r="M115" i="25"/>
  <c r="I115" i="25"/>
  <c r="H115" i="25"/>
  <c r="AD115" i="25" s="1"/>
  <c r="F115" i="25"/>
  <c r="BO115" i="25" s="1"/>
  <c r="W114" i="25"/>
  <c r="V114" i="25"/>
  <c r="AR114" i="25" s="1"/>
  <c r="T114" i="25"/>
  <c r="P114" i="25"/>
  <c r="O114" i="25"/>
  <c r="AK114" i="25" s="1"/>
  <c r="M114" i="25"/>
  <c r="I114" i="25"/>
  <c r="H114" i="25"/>
  <c r="AD114" i="25" s="1"/>
  <c r="F114" i="25"/>
  <c r="BO114" i="25" s="1"/>
  <c r="W113" i="25"/>
  <c r="V113" i="25"/>
  <c r="AR113" i="25" s="1"/>
  <c r="T113" i="25"/>
  <c r="P113" i="25"/>
  <c r="O113" i="25"/>
  <c r="AK113" i="25" s="1"/>
  <c r="M113" i="25"/>
  <c r="I113" i="25"/>
  <c r="H113" i="25"/>
  <c r="AD113" i="25" s="1"/>
  <c r="F113" i="25"/>
  <c r="BO113" i="25" s="1"/>
  <c r="W112" i="25"/>
  <c r="V112" i="25"/>
  <c r="AR112" i="25" s="1"/>
  <c r="T112" i="25"/>
  <c r="P112" i="25"/>
  <c r="O112" i="25"/>
  <c r="AK112" i="25" s="1"/>
  <c r="M112" i="25"/>
  <c r="I112" i="25"/>
  <c r="H112" i="25"/>
  <c r="AD112" i="25" s="1"/>
  <c r="F112" i="25"/>
  <c r="BO112" i="25" s="1"/>
  <c r="V111" i="25"/>
  <c r="O111" i="25"/>
  <c r="H111" i="25"/>
  <c r="O110" i="25"/>
  <c r="K110" i="25"/>
  <c r="H110" i="25"/>
  <c r="D110" i="25"/>
  <c r="W109" i="25"/>
  <c r="V109" i="25"/>
  <c r="AR109" i="25" s="1"/>
  <c r="T109" i="25"/>
  <c r="P109" i="25"/>
  <c r="O109" i="25"/>
  <c r="AK109" i="25" s="1"/>
  <c r="M109" i="25"/>
  <c r="I109" i="25"/>
  <c r="H109" i="25"/>
  <c r="AD109" i="25" s="1"/>
  <c r="F109" i="25"/>
  <c r="BO109" i="25" s="1"/>
  <c r="W108" i="25"/>
  <c r="V108" i="25"/>
  <c r="AR108" i="25" s="1"/>
  <c r="T108" i="25"/>
  <c r="P108" i="25"/>
  <c r="O108" i="25"/>
  <c r="AK108" i="25" s="1"/>
  <c r="M108" i="25"/>
  <c r="I108" i="25"/>
  <c r="H108" i="25"/>
  <c r="AD108" i="25" s="1"/>
  <c r="F108" i="25"/>
  <c r="BO108" i="25" s="1"/>
  <c r="W107" i="25"/>
  <c r="V107" i="25"/>
  <c r="AR107" i="25" s="1"/>
  <c r="T107" i="25"/>
  <c r="P107" i="25"/>
  <c r="O107" i="25"/>
  <c r="AK107" i="25" s="1"/>
  <c r="M107" i="25"/>
  <c r="I107" i="25"/>
  <c r="H107" i="25"/>
  <c r="AD107" i="25" s="1"/>
  <c r="F107" i="25"/>
  <c r="BO107" i="25" s="1"/>
  <c r="W106" i="25"/>
  <c r="V106" i="25"/>
  <c r="AR106" i="25" s="1"/>
  <c r="T106" i="25"/>
  <c r="P106" i="25"/>
  <c r="O106" i="25"/>
  <c r="AK106" i="25" s="1"/>
  <c r="M106" i="25"/>
  <c r="I106" i="25"/>
  <c r="H106" i="25"/>
  <c r="AD106" i="25" s="1"/>
  <c r="F106" i="25"/>
  <c r="BO106" i="25" s="1"/>
  <c r="W105" i="25"/>
  <c r="V105" i="25"/>
  <c r="AR105" i="25" s="1"/>
  <c r="T105" i="25"/>
  <c r="P105" i="25"/>
  <c r="O105" i="25"/>
  <c r="AK105" i="25" s="1"/>
  <c r="M105" i="25"/>
  <c r="I105" i="25"/>
  <c r="H105" i="25"/>
  <c r="AD105" i="25" s="1"/>
  <c r="F105" i="25"/>
  <c r="BO105" i="25" s="1"/>
  <c r="W104" i="25"/>
  <c r="V104" i="25"/>
  <c r="AR104" i="25" s="1"/>
  <c r="T104" i="25"/>
  <c r="P104" i="25"/>
  <c r="O104" i="25"/>
  <c r="AK104" i="25" s="1"/>
  <c r="M104" i="25"/>
  <c r="I104" i="25"/>
  <c r="H104" i="25"/>
  <c r="AD104" i="25" s="1"/>
  <c r="F104" i="25"/>
  <c r="BO104" i="25" s="1"/>
  <c r="W103" i="25"/>
  <c r="V103" i="25"/>
  <c r="AR103" i="25" s="1"/>
  <c r="T103" i="25"/>
  <c r="P103" i="25"/>
  <c r="O103" i="25"/>
  <c r="AK103" i="25" s="1"/>
  <c r="M103" i="25"/>
  <c r="I103" i="25"/>
  <c r="H103" i="25"/>
  <c r="AD103" i="25" s="1"/>
  <c r="F103" i="25"/>
  <c r="BO103" i="25" s="1"/>
  <c r="W102" i="25"/>
  <c r="V102" i="25"/>
  <c r="AR102" i="25" s="1"/>
  <c r="T102" i="25"/>
  <c r="P102" i="25"/>
  <c r="O102" i="25"/>
  <c r="AK102" i="25" s="1"/>
  <c r="M102" i="25"/>
  <c r="I102" i="25"/>
  <c r="H102" i="25"/>
  <c r="AD102" i="25" s="1"/>
  <c r="F102" i="25"/>
  <c r="BO102" i="25" s="1"/>
  <c r="W101" i="25"/>
  <c r="V101" i="25"/>
  <c r="AR101" i="25" s="1"/>
  <c r="T101" i="25"/>
  <c r="P101" i="25"/>
  <c r="O101" i="25"/>
  <c r="AK101" i="25" s="1"/>
  <c r="M101" i="25"/>
  <c r="I101" i="25"/>
  <c r="H101" i="25"/>
  <c r="AD101" i="25" s="1"/>
  <c r="F101" i="25"/>
  <c r="BO101" i="25" s="1"/>
  <c r="W100" i="25"/>
  <c r="V100" i="25"/>
  <c r="AR100" i="25" s="1"/>
  <c r="T100" i="25"/>
  <c r="P100" i="25"/>
  <c r="O100" i="25"/>
  <c r="AK100" i="25" s="1"/>
  <c r="M100" i="25"/>
  <c r="I100" i="25"/>
  <c r="H100" i="25"/>
  <c r="AD100" i="25" s="1"/>
  <c r="F100" i="25"/>
  <c r="BO100" i="25" s="1"/>
  <c r="W99" i="25"/>
  <c r="V99" i="25"/>
  <c r="AR99" i="25" s="1"/>
  <c r="T99" i="25"/>
  <c r="P99" i="25"/>
  <c r="O99" i="25"/>
  <c r="AK99" i="25" s="1"/>
  <c r="AK110" i="25" s="1"/>
  <c r="M99" i="25"/>
  <c r="I99" i="25"/>
  <c r="H99" i="25"/>
  <c r="AD99" i="25" s="1"/>
  <c r="F99" i="25"/>
  <c r="BO99" i="25" s="1"/>
  <c r="V98" i="25"/>
  <c r="O98" i="25"/>
  <c r="H98" i="25"/>
  <c r="O97" i="25"/>
  <c r="K97" i="25"/>
  <c r="H97" i="25"/>
  <c r="D97" i="25"/>
  <c r="W96" i="25"/>
  <c r="V96" i="25"/>
  <c r="AR96" i="25" s="1"/>
  <c r="T96" i="25"/>
  <c r="P96" i="25"/>
  <c r="O96" i="25"/>
  <c r="AK96" i="25" s="1"/>
  <c r="M96" i="25"/>
  <c r="I96" i="25"/>
  <c r="H96" i="25"/>
  <c r="AD96" i="25" s="1"/>
  <c r="F96" i="25"/>
  <c r="BO96" i="25" s="1"/>
  <c r="W95" i="25"/>
  <c r="V95" i="25"/>
  <c r="AR95" i="25" s="1"/>
  <c r="T95" i="25"/>
  <c r="P95" i="25"/>
  <c r="O95" i="25"/>
  <c r="AK95" i="25" s="1"/>
  <c r="M95" i="25"/>
  <c r="I95" i="25"/>
  <c r="H95" i="25"/>
  <c r="AD95" i="25" s="1"/>
  <c r="F95" i="25"/>
  <c r="BO95" i="25" s="1"/>
  <c r="W94" i="25"/>
  <c r="V94" i="25"/>
  <c r="AR94" i="25" s="1"/>
  <c r="T94" i="25"/>
  <c r="P94" i="25"/>
  <c r="O94" i="25"/>
  <c r="AK94" i="25" s="1"/>
  <c r="M94" i="25"/>
  <c r="I94" i="25"/>
  <c r="H94" i="25"/>
  <c r="AD94" i="25" s="1"/>
  <c r="F94" i="25"/>
  <c r="BO94" i="25" s="1"/>
  <c r="W93" i="25"/>
  <c r="V93" i="25"/>
  <c r="AR93" i="25" s="1"/>
  <c r="T93" i="25"/>
  <c r="P93" i="25"/>
  <c r="O93" i="25"/>
  <c r="AK93" i="25" s="1"/>
  <c r="M93" i="25"/>
  <c r="I93" i="25"/>
  <c r="H93" i="25"/>
  <c r="AD93" i="25" s="1"/>
  <c r="F93" i="25"/>
  <c r="BO93" i="25" s="1"/>
  <c r="W92" i="25"/>
  <c r="V92" i="25"/>
  <c r="AR92" i="25" s="1"/>
  <c r="T92" i="25"/>
  <c r="P92" i="25"/>
  <c r="O92" i="25"/>
  <c r="AK92" i="25" s="1"/>
  <c r="M92" i="25"/>
  <c r="I92" i="25"/>
  <c r="H92" i="25"/>
  <c r="AD92" i="25" s="1"/>
  <c r="F92" i="25"/>
  <c r="BO92" i="25" s="1"/>
  <c r="W91" i="25"/>
  <c r="V91" i="25"/>
  <c r="AR91" i="25" s="1"/>
  <c r="T91" i="25"/>
  <c r="P91" i="25"/>
  <c r="O91" i="25"/>
  <c r="AK91" i="25" s="1"/>
  <c r="M91" i="25"/>
  <c r="I91" i="25"/>
  <c r="H91" i="25"/>
  <c r="AD91" i="25" s="1"/>
  <c r="F91" i="25"/>
  <c r="BO91" i="25" s="1"/>
  <c r="W90" i="25"/>
  <c r="V90" i="25"/>
  <c r="AR90" i="25" s="1"/>
  <c r="T90" i="25"/>
  <c r="P90" i="25"/>
  <c r="O90" i="25"/>
  <c r="AK90" i="25" s="1"/>
  <c r="M90" i="25"/>
  <c r="I90" i="25"/>
  <c r="H90" i="25"/>
  <c r="AD90" i="25" s="1"/>
  <c r="F90" i="25"/>
  <c r="BO90" i="25" s="1"/>
  <c r="W89" i="25"/>
  <c r="V89" i="25"/>
  <c r="AR89" i="25" s="1"/>
  <c r="T89" i="25"/>
  <c r="P89" i="25"/>
  <c r="O89" i="25"/>
  <c r="AK89" i="25" s="1"/>
  <c r="M89" i="25"/>
  <c r="I89" i="25"/>
  <c r="H89" i="25"/>
  <c r="AD89" i="25" s="1"/>
  <c r="F89" i="25"/>
  <c r="BO89" i="25" s="1"/>
  <c r="W88" i="25"/>
  <c r="V88" i="25"/>
  <c r="AR88" i="25" s="1"/>
  <c r="T88" i="25"/>
  <c r="P88" i="25"/>
  <c r="O88" i="25"/>
  <c r="AK88" i="25" s="1"/>
  <c r="M88" i="25"/>
  <c r="I88" i="25"/>
  <c r="H88" i="25"/>
  <c r="AD88" i="25" s="1"/>
  <c r="F88" i="25"/>
  <c r="BO88" i="25" s="1"/>
  <c r="W87" i="25"/>
  <c r="V87" i="25"/>
  <c r="AR87" i="25" s="1"/>
  <c r="T87" i="25"/>
  <c r="P87" i="25"/>
  <c r="O87" i="25"/>
  <c r="AK87" i="25" s="1"/>
  <c r="M87" i="25"/>
  <c r="I87" i="25"/>
  <c r="H87" i="25"/>
  <c r="AD87" i="25" s="1"/>
  <c r="F87" i="25"/>
  <c r="BO87" i="25" s="1"/>
  <c r="W86" i="25"/>
  <c r="V86" i="25"/>
  <c r="AR86" i="25" s="1"/>
  <c r="T86" i="25"/>
  <c r="P86" i="25"/>
  <c r="O86" i="25"/>
  <c r="AK86" i="25" s="1"/>
  <c r="M86" i="25"/>
  <c r="I86" i="25"/>
  <c r="H86" i="25"/>
  <c r="AD86" i="25" s="1"/>
  <c r="F86" i="25"/>
  <c r="BO86" i="25" s="1"/>
  <c r="W85" i="25"/>
  <c r="V85" i="25"/>
  <c r="AR85" i="25" s="1"/>
  <c r="T85" i="25"/>
  <c r="P85" i="25"/>
  <c r="O85" i="25"/>
  <c r="AK85" i="25" s="1"/>
  <c r="M85" i="25"/>
  <c r="I85" i="25"/>
  <c r="H85" i="25"/>
  <c r="AD85" i="25" s="1"/>
  <c r="F85" i="25"/>
  <c r="BO85" i="25" s="1"/>
  <c r="W84" i="25"/>
  <c r="V84" i="25"/>
  <c r="AR84" i="25" s="1"/>
  <c r="T84" i="25"/>
  <c r="P84" i="25"/>
  <c r="O84" i="25"/>
  <c r="AK84" i="25" s="1"/>
  <c r="M84" i="25"/>
  <c r="I84" i="25"/>
  <c r="H84" i="25"/>
  <c r="AD84" i="25" s="1"/>
  <c r="F84" i="25"/>
  <c r="BO84" i="25" s="1"/>
  <c r="V83" i="25"/>
  <c r="O83" i="25"/>
  <c r="H83" i="25"/>
  <c r="O82" i="25"/>
  <c r="K82" i="25"/>
  <c r="H82" i="25"/>
  <c r="D82" i="25"/>
  <c r="W81" i="25"/>
  <c r="V81" i="25"/>
  <c r="AR81" i="25" s="1"/>
  <c r="T81" i="25"/>
  <c r="P81" i="25"/>
  <c r="O81" i="25"/>
  <c r="AK81" i="25" s="1"/>
  <c r="M81" i="25"/>
  <c r="I81" i="25"/>
  <c r="H81" i="25"/>
  <c r="AD81" i="25" s="1"/>
  <c r="F81" i="25"/>
  <c r="BO81" i="25" s="1"/>
  <c r="W80" i="25"/>
  <c r="V80" i="25"/>
  <c r="AR80" i="25" s="1"/>
  <c r="T80" i="25"/>
  <c r="P80" i="25"/>
  <c r="O80" i="25"/>
  <c r="AK80" i="25" s="1"/>
  <c r="M80" i="25"/>
  <c r="I80" i="25"/>
  <c r="H80" i="25"/>
  <c r="AD80" i="25" s="1"/>
  <c r="F80" i="25"/>
  <c r="BO80" i="25" s="1"/>
  <c r="W79" i="25"/>
  <c r="V79" i="25"/>
  <c r="AR79" i="25" s="1"/>
  <c r="T79" i="25"/>
  <c r="P79" i="25"/>
  <c r="O79" i="25"/>
  <c r="AK79" i="25" s="1"/>
  <c r="M79" i="25"/>
  <c r="I79" i="25"/>
  <c r="H79" i="25"/>
  <c r="AD79" i="25" s="1"/>
  <c r="F79" i="25"/>
  <c r="BO79" i="25" s="1"/>
  <c r="W78" i="25"/>
  <c r="V78" i="25"/>
  <c r="AR78" i="25" s="1"/>
  <c r="T78" i="25"/>
  <c r="P78" i="25"/>
  <c r="O78" i="25"/>
  <c r="AK78" i="25" s="1"/>
  <c r="M78" i="25"/>
  <c r="I78" i="25"/>
  <c r="H78" i="25"/>
  <c r="AD78" i="25" s="1"/>
  <c r="F78" i="25"/>
  <c r="BO78" i="25" s="1"/>
  <c r="W77" i="25"/>
  <c r="V77" i="25"/>
  <c r="AR77" i="25" s="1"/>
  <c r="T77" i="25"/>
  <c r="P77" i="25"/>
  <c r="O77" i="25"/>
  <c r="AK77" i="25" s="1"/>
  <c r="M77" i="25"/>
  <c r="I77" i="25"/>
  <c r="H77" i="25"/>
  <c r="AD77" i="25" s="1"/>
  <c r="F77" i="25"/>
  <c r="BO77" i="25" s="1"/>
  <c r="W76" i="25"/>
  <c r="V76" i="25"/>
  <c r="AR76" i="25" s="1"/>
  <c r="T76" i="25"/>
  <c r="P76" i="25"/>
  <c r="O76" i="25"/>
  <c r="AK76" i="25" s="1"/>
  <c r="M76" i="25"/>
  <c r="I76" i="25"/>
  <c r="H76" i="25"/>
  <c r="AD76" i="25" s="1"/>
  <c r="F76" i="25"/>
  <c r="BO76" i="25" s="1"/>
  <c r="W75" i="25"/>
  <c r="V75" i="25"/>
  <c r="AR75" i="25" s="1"/>
  <c r="T75" i="25"/>
  <c r="P75" i="25"/>
  <c r="O75" i="25"/>
  <c r="AK75" i="25" s="1"/>
  <c r="M75" i="25"/>
  <c r="I75" i="25"/>
  <c r="H75" i="25"/>
  <c r="AD75" i="25" s="1"/>
  <c r="F75" i="25"/>
  <c r="BO75" i="25" s="1"/>
  <c r="W74" i="25"/>
  <c r="V74" i="25"/>
  <c r="AR74" i="25" s="1"/>
  <c r="T74" i="25"/>
  <c r="P74" i="25"/>
  <c r="O74" i="25"/>
  <c r="AK74" i="25" s="1"/>
  <c r="M74" i="25"/>
  <c r="I74" i="25"/>
  <c r="H74" i="25"/>
  <c r="AD74" i="25" s="1"/>
  <c r="F74" i="25"/>
  <c r="BO74" i="25" s="1"/>
  <c r="W73" i="25"/>
  <c r="V73" i="25"/>
  <c r="AR73" i="25" s="1"/>
  <c r="T73" i="25"/>
  <c r="P73" i="25"/>
  <c r="O73" i="25"/>
  <c r="AK73" i="25" s="1"/>
  <c r="M73" i="25"/>
  <c r="I73" i="25"/>
  <c r="H73" i="25"/>
  <c r="AD73" i="25" s="1"/>
  <c r="F73" i="25"/>
  <c r="BO73" i="25" s="1"/>
  <c r="W72" i="25"/>
  <c r="V72" i="25"/>
  <c r="AR72" i="25" s="1"/>
  <c r="T72" i="25"/>
  <c r="P72" i="25"/>
  <c r="O72" i="25"/>
  <c r="AK72" i="25" s="1"/>
  <c r="M72" i="25"/>
  <c r="I72" i="25"/>
  <c r="H72" i="25"/>
  <c r="AD72" i="25" s="1"/>
  <c r="F72" i="25"/>
  <c r="BO72" i="25" s="1"/>
  <c r="W71" i="25"/>
  <c r="V71" i="25"/>
  <c r="AR71" i="25" s="1"/>
  <c r="T71" i="25"/>
  <c r="P71" i="25"/>
  <c r="O71" i="25"/>
  <c r="AK71" i="25" s="1"/>
  <c r="M71" i="25"/>
  <c r="I71" i="25"/>
  <c r="H71" i="25"/>
  <c r="AD71" i="25" s="1"/>
  <c r="F71" i="25"/>
  <c r="BO71" i="25" s="1"/>
  <c r="W70" i="25"/>
  <c r="V70" i="25"/>
  <c r="AR70" i="25" s="1"/>
  <c r="T70" i="25"/>
  <c r="P70" i="25"/>
  <c r="O70" i="25"/>
  <c r="AK70" i="25" s="1"/>
  <c r="M70" i="25"/>
  <c r="I70" i="25"/>
  <c r="H70" i="25"/>
  <c r="AD70" i="25" s="1"/>
  <c r="F70" i="25"/>
  <c r="BO70" i="25" s="1"/>
  <c r="V69" i="25"/>
  <c r="O69" i="25"/>
  <c r="H69" i="25"/>
  <c r="O68" i="25"/>
  <c r="K68" i="25"/>
  <c r="H68" i="25"/>
  <c r="D68" i="25"/>
  <c r="W67" i="25"/>
  <c r="V67" i="25"/>
  <c r="AR67" i="25" s="1"/>
  <c r="T67" i="25"/>
  <c r="P67" i="25"/>
  <c r="O67" i="25"/>
  <c r="AK67" i="25" s="1"/>
  <c r="M67" i="25"/>
  <c r="I67" i="25"/>
  <c r="H67" i="25"/>
  <c r="AD67" i="25" s="1"/>
  <c r="F67" i="25"/>
  <c r="BO67" i="25" s="1"/>
  <c r="W66" i="25"/>
  <c r="V66" i="25"/>
  <c r="AR66" i="25" s="1"/>
  <c r="T66" i="25"/>
  <c r="P66" i="25"/>
  <c r="O66" i="25"/>
  <c r="AK66" i="25" s="1"/>
  <c r="M66" i="25"/>
  <c r="I66" i="25"/>
  <c r="H66" i="25"/>
  <c r="AD66" i="25" s="1"/>
  <c r="F66" i="25"/>
  <c r="BO66" i="25" s="1"/>
  <c r="W65" i="25"/>
  <c r="V65" i="25"/>
  <c r="AR65" i="25" s="1"/>
  <c r="T65" i="25"/>
  <c r="P65" i="25"/>
  <c r="O65" i="25"/>
  <c r="AK65" i="25" s="1"/>
  <c r="M65" i="25"/>
  <c r="I65" i="25"/>
  <c r="H65" i="25"/>
  <c r="AD65" i="25" s="1"/>
  <c r="F65" i="25"/>
  <c r="BO65" i="25" s="1"/>
  <c r="W64" i="25"/>
  <c r="V64" i="25"/>
  <c r="AR64" i="25" s="1"/>
  <c r="T64" i="25"/>
  <c r="P64" i="25"/>
  <c r="O64" i="25"/>
  <c r="AK64" i="25" s="1"/>
  <c r="M64" i="25"/>
  <c r="I64" i="25"/>
  <c r="H64" i="25"/>
  <c r="AD64" i="25" s="1"/>
  <c r="F64" i="25"/>
  <c r="BO64" i="25" s="1"/>
  <c r="W63" i="25"/>
  <c r="V63" i="25"/>
  <c r="AR63" i="25" s="1"/>
  <c r="T63" i="25"/>
  <c r="P63" i="25"/>
  <c r="O63" i="25"/>
  <c r="AK63" i="25" s="1"/>
  <c r="M63" i="25"/>
  <c r="I63" i="25"/>
  <c r="H63" i="25"/>
  <c r="AD63" i="25" s="1"/>
  <c r="F63" i="25"/>
  <c r="BO63" i="25" s="1"/>
  <c r="W62" i="25"/>
  <c r="V62" i="25"/>
  <c r="AR62" i="25" s="1"/>
  <c r="T62" i="25"/>
  <c r="P62" i="25"/>
  <c r="O62" i="25"/>
  <c r="AK62" i="25" s="1"/>
  <c r="M62" i="25"/>
  <c r="I62" i="25"/>
  <c r="H62" i="25"/>
  <c r="AD62" i="25" s="1"/>
  <c r="F62" i="25"/>
  <c r="BO62" i="25" s="1"/>
  <c r="W61" i="25"/>
  <c r="V61" i="25"/>
  <c r="AR61" i="25" s="1"/>
  <c r="T61" i="25"/>
  <c r="P61" i="25"/>
  <c r="O61" i="25"/>
  <c r="AK61" i="25" s="1"/>
  <c r="M61" i="25"/>
  <c r="I61" i="25"/>
  <c r="H61" i="25"/>
  <c r="AD61" i="25" s="1"/>
  <c r="F61" i="25"/>
  <c r="BO61" i="25" s="1"/>
  <c r="W60" i="25"/>
  <c r="V60" i="25"/>
  <c r="AR60" i="25" s="1"/>
  <c r="T60" i="25"/>
  <c r="P60" i="25"/>
  <c r="O60" i="25"/>
  <c r="AK60" i="25" s="1"/>
  <c r="M60" i="25"/>
  <c r="I60" i="25"/>
  <c r="H60" i="25"/>
  <c r="AD60" i="25" s="1"/>
  <c r="F60" i="25"/>
  <c r="BO60" i="25" s="1"/>
  <c r="W59" i="25"/>
  <c r="V59" i="25"/>
  <c r="AR59" i="25" s="1"/>
  <c r="T59" i="25"/>
  <c r="P59" i="25"/>
  <c r="O59" i="25"/>
  <c r="AK59" i="25" s="1"/>
  <c r="M59" i="25"/>
  <c r="I59" i="25"/>
  <c r="H59" i="25"/>
  <c r="AD59" i="25" s="1"/>
  <c r="F59" i="25"/>
  <c r="BO59" i="25" s="1"/>
  <c r="W58" i="25"/>
  <c r="V58" i="25"/>
  <c r="AR58" i="25" s="1"/>
  <c r="T58" i="25"/>
  <c r="P58" i="25"/>
  <c r="O58" i="25"/>
  <c r="AK58" i="25" s="1"/>
  <c r="M58" i="25"/>
  <c r="I58" i="25"/>
  <c r="H58" i="25"/>
  <c r="AD58" i="25" s="1"/>
  <c r="F58" i="25"/>
  <c r="BO58" i="25" s="1"/>
  <c r="W57" i="25"/>
  <c r="V57" i="25"/>
  <c r="AR57" i="25" s="1"/>
  <c r="T57" i="25"/>
  <c r="P57" i="25"/>
  <c r="O57" i="25"/>
  <c r="AK57" i="25" s="1"/>
  <c r="M57" i="25"/>
  <c r="I57" i="25"/>
  <c r="H57" i="25"/>
  <c r="AD57" i="25" s="1"/>
  <c r="F57" i="25"/>
  <c r="BO57" i="25" s="1"/>
  <c r="W56" i="25"/>
  <c r="V56" i="25"/>
  <c r="AR56" i="25" s="1"/>
  <c r="T56" i="25"/>
  <c r="P56" i="25"/>
  <c r="O56" i="25"/>
  <c r="AK56" i="25" s="1"/>
  <c r="M56" i="25"/>
  <c r="I56" i="25"/>
  <c r="H56" i="25"/>
  <c r="AD56" i="25" s="1"/>
  <c r="F56" i="25"/>
  <c r="BO56" i="25" s="1"/>
  <c r="W55" i="25"/>
  <c r="V55" i="25"/>
  <c r="AR55" i="25" s="1"/>
  <c r="T55" i="25"/>
  <c r="P55" i="25"/>
  <c r="O55" i="25"/>
  <c r="AK55" i="25" s="1"/>
  <c r="M55" i="25"/>
  <c r="I55" i="25"/>
  <c r="H55" i="25"/>
  <c r="AD55" i="25" s="1"/>
  <c r="F55" i="25"/>
  <c r="BO55" i="25" s="1"/>
  <c r="V54" i="25"/>
  <c r="O54" i="25"/>
  <c r="H54" i="25"/>
  <c r="O53" i="25"/>
  <c r="K53" i="25"/>
  <c r="H53" i="25"/>
  <c r="D53" i="25"/>
  <c r="W52" i="25"/>
  <c r="V52" i="25"/>
  <c r="AR52" i="25" s="1"/>
  <c r="T52" i="25"/>
  <c r="P52" i="25"/>
  <c r="O52" i="25"/>
  <c r="AK52" i="25" s="1"/>
  <c r="M52" i="25"/>
  <c r="I52" i="25"/>
  <c r="H52" i="25"/>
  <c r="AD52" i="25" s="1"/>
  <c r="F52" i="25"/>
  <c r="BO52" i="25" s="1"/>
  <c r="W51" i="25"/>
  <c r="V51" i="25"/>
  <c r="AR51" i="25" s="1"/>
  <c r="T51" i="25"/>
  <c r="P51" i="25"/>
  <c r="O51" i="25"/>
  <c r="AK51" i="25" s="1"/>
  <c r="M51" i="25"/>
  <c r="I51" i="25"/>
  <c r="H51" i="25"/>
  <c r="AD51" i="25" s="1"/>
  <c r="F51" i="25"/>
  <c r="BO51" i="25" s="1"/>
  <c r="W50" i="25"/>
  <c r="V50" i="25"/>
  <c r="AR50" i="25" s="1"/>
  <c r="T50" i="25"/>
  <c r="P50" i="25"/>
  <c r="O50" i="25"/>
  <c r="AK50" i="25" s="1"/>
  <c r="M50" i="25"/>
  <c r="I50" i="25"/>
  <c r="H50" i="25"/>
  <c r="AD50" i="25" s="1"/>
  <c r="F50" i="25"/>
  <c r="BO50" i="25" s="1"/>
  <c r="W49" i="25"/>
  <c r="V49" i="25"/>
  <c r="AR49" i="25" s="1"/>
  <c r="T49" i="25"/>
  <c r="P49" i="25"/>
  <c r="O49" i="25"/>
  <c r="AK49" i="25" s="1"/>
  <c r="M49" i="25"/>
  <c r="I49" i="25"/>
  <c r="H49" i="25"/>
  <c r="AD49" i="25" s="1"/>
  <c r="F49" i="25"/>
  <c r="BO49" i="25" s="1"/>
  <c r="W48" i="25"/>
  <c r="V48" i="25"/>
  <c r="AR48" i="25" s="1"/>
  <c r="T48" i="25"/>
  <c r="P48" i="25"/>
  <c r="O48" i="25"/>
  <c r="AK48" i="25" s="1"/>
  <c r="M48" i="25"/>
  <c r="I48" i="25"/>
  <c r="H48" i="25"/>
  <c r="AD48" i="25" s="1"/>
  <c r="F48" i="25"/>
  <c r="BO48" i="25" s="1"/>
  <c r="W47" i="25"/>
  <c r="V47" i="25"/>
  <c r="AR47" i="25" s="1"/>
  <c r="T47" i="25"/>
  <c r="P47" i="25"/>
  <c r="O47" i="25"/>
  <c r="AK47" i="25" s="1"/>
  <c r="M47" i="25"/>
  <c r="I47" i="25"/>
  <c r="H47" i="25"/>
  <c r="AD47" i="25" s="1"/>
  <c r="F47" i="25"/>
  <c r="BO47" i="25" s="1"/>
  <c r="W46" i="25"/>
  <c r="V46" i="25"/>
  <c r="AR46" i="25" s="1"/>
  <c r="T46" i="25"/>
  <c r="P46" i="25"/>
  <c r="O46" i="25"/>
  <c r="AK46" i="25" s="1"/>
  <c r="M46" i="25"/>
  <c r="I46" i="25"/>
  <c r="H46" i="25"/>
  <c r="AD46" i="25" s="1"/>
  <c r="F46" i="25"/>
  <c r="BO46" i="25" s="1"/>
  <c r="W45" i="25"/>
  <c r="V45" i="25"/>
  <c r="AR45" i="25" s="1"/>
  <c r="T45" i="25"/>
  <c r="P45" i="25"/>
  <c r="O45" i="25"/>
  <c r="AK45" i="25" s="1"/>
  <c r="M45" i="25"/>
  <c r="I45" i="25"/>
  <c r="H45" i="25"/>
  <c r="AD45" i="25" s="1"/>
  <c r="F45" i="25"/>
  <c r="BO45" i="25" s="1"/>
  <c r="W44" i="25"/>
  <c r="V44" i="25"/>
  <c r="AR44" i="25" s="1"/>
  <c r="T44" i="25"/>
  <c r="P44" i="25"/>
  <c r="O44" i="25"/>
  <c r="AK44" i="25" s="1"/>
  <c r="M44" i="25"/>
  <c r="I44" i="25"/>
  <c r="H44" i="25"/>
  <c r="AD44" i="25" s="1"/>
  <c r="F44" i="25"/>
  <c r="BO44" i="25" s="1"/>
  <c r="W43" i="25"/>
  <c r="V43" i="25"/>
  <c r="AR43" i="25" s="1"/>
  <c r="T43" i="25"/>
  <c r="P43" i="25"/>
  <c r="O43" i="25"/>
  <c r="AK43" i="25" s="1"/>
  <c r="M43" i="25"/>
  <c r="I43" i="25"/>
  <c r="H43" i="25"/>
  <c r="AD43" i="25" s="1"/>
  <c r="F43" i="25"/>
  <c r="BO43" i="25" s="1"/>
  <c r="W42" i="25"/>
  <c r="V42" i="25"/>
  <c r="AR42" i="25" s="1"/>
  <c r="T42" i="25"/>
  <c r="P42" i="25"/>
  <c r="O42" i="25"/>
  <c r="AK42" i="25" s="1"/>
  <c r="M42" i="25"/>
  <c r="I42" i="25"/>
  <c r="H42" i="25"/>
  <c r="AD42" i="25" s="1"/>
  <c r="AD53" i="25" s="1"/>
  <c r="F42" i="25"/>
  <c r="BO42" i="25" s="1"/>
  <c r="W41" i="25"/>
  <c r="V41" i="25"/>
  <c r="AR41" i="25" s="1"/>
  <c r="T41" i="25"/>
  <c r="P41" i="25"/>
  <c r="O41" i="25"/>
  <c r="AK41" i="25" s="1"/>
  <c r="M41" i="25"/>
  <c r="I41" i="25"/>
  <c r="H41" i="25"/>
  <c r="AD41" i="25" s="1"/>
  <c r="F41" i="25"/>
  <c r="BO41" i="25" s="1"/>
  <c r="W40" i="25"/>
  <c r="V40" i="25"/>
  <c r="AR40" i="25" s="1"/>
  <c r="T40" i="25"/>
  <c r="P40" i="25"/>
  <c r="O40" i="25"/>
  <c r="AK40" i="25" s="1"/>
  <c r="M40" i="25"/>
  <c r="I40" i="25"/>
  <c r="H40" i="25"/>
  <c r="AD40" i="25" s="1"/>
  <c r="F40" i="25"/>
  <c r="BO40" i="25" s="1"/>
  <c r="V39" i="25"/>
  <c r="O39" i="25"/>
  <c r="H39" i="25"/>
  <c r="O38" i="25"/>
  <c r="K38" i="25"/>
  <c r="H38" i="25"/>
  <c r="D38" i="25"/>
  <c r="W37" i="25"/>
  <c r="V37" i="25"/>
  <c r="AR37" i="25" s="1"/>
  <c r="T37" i="25"/>
  <c r="P37" i="25"/>
  <c r="O37" i="25"/>
  <c r="AK37" i="25" s="1"/>
  <c r="M37" i="25"/>
  <c r="I37" i="25"/>
  <c r="H37" i="25"/>
  <c r="AD37" i="25" s="1"/>
  <c r="F37" i="25"/>
  <c r="BO37" i="25" s="1"/>
  <c r="W36" i="25"/>
  <c r="V36" i="25"/>
  <c r="AR36" i="25" s="1"/>
  <c r="T36" i="25"/>
  <c r="P36" i="25"/>
  <c r="O36" i="25"/>
  <c r="AK36" i="25" s="1"/>
  <c r="M36" i="25"/>
  <c r="I36" i="25"/>
  <c r="H36" i="25"/>
  <c r="AD36" i="25" s="1"/>
  <c r="F36" i="25"/>
  <c r="BO36" i="25" s="1"/>
  <c r="W35" i="25"/>
  <c r="V35" i="25"/>
  <c r="AR35" i="25" s="1"/>
  <c r="T35" i="25"/>
  <c r="P35" i="25"/>
  <c r="O35" i="25"/>
  <c r="AK35" i="25" s="1"/>
  <c r="M35" i="25"/>
  <c r="I35" i="25"/>
  <c r="H35" i="25"/>
  <c r="AD35" i="25" s="1"/>
  <c r="F35" i="25"/>
  <c r="BO35" i="25" s="1"/>
  <c r="W34" i="25"/>
  <c r="V34" i="25"/>
  <c r="AR34" i="25" s="1"/>
  <c r="T34" i="25"/>
  <c r="P34" i="25"/>
  <c r="O34" i="25"/>
  <c r="AK34" i="25" s="1"/>
  <c r="M34" i="25"/>
  <c r="I34" i="25"/>
  <c r="H34" i="25"/>
  <c r="AD34" i="25" s="1"/>
  <c r="F34" i="25"/>
  <c r="BO34" i="25" s="1"/>
  <c r="W33" i="25"/>
  <c r="V33" i="25"/>
  <c r="AR33" i="25" s="1"/>
  <c r="T33" i="25"/>
  <c r="P33" i="25"/>
  <c r="O33" i="25"/>
  <c r="AK33" i="25" s="1"/>
  <c r="M33" i="25"/>
  <c r="I33" i="25"/>
  <c r="H33" i="25"/>
  <c r="AD33" i="25" s="1"/>
  <c r="F33" i="25"/>
  <c r="BO33" i="25" s="1"/>
  <c r="W32" i="25"/>
  <c r="V32" i="25"/>
  <c r="AR32" i="25" s="1"/>
  <c r="T32" i="25"/>
  <c r="P32" i="25"/>
  <c r="O32" i="25"/>
  <c r="AK32" i="25" s="1"/>
  <c r="M32" i="25"/>
  <c r="I32" i="25"/>
  <c r="H32" i="25"/>
  <c r="AD32" i="25" s="1"/>
  <c r="F32" i="25"/>
  <c r="BO32" i="25" s="1"/>
  <c r="W31" i="25"/>
  <c r="V31" i="25"/>
  <c r="AR31" i="25" s="1"/>
  <c r="T31" i="25"/>
  <c r="P31" i="25"/>
  <c r="O31" i="25"/>
  <c r="AK31" i="25" s="1"/>
  <c r="M31" i="25"/>
  <c r="I31" i="25"/>
  <c r="H31" i="25"/>
  <c r="AD31" i="25" s="1"/>
  <c r="F31" i="25"/>
  <c r="BO31" i="25" s="1"/>
  <c r="W30" i="25"/>
  <c r="V30" i="25"/>
  <c r="AR30" i="25" s="1"/>
  <c r="T30" i="25"/>
  <c r="P30" i="25"/>
  <c r="O30" i="25"/>
  <c r="AK30" i="25" s="1"/>
  <c r="M30" i="25"/>
  <c r="I30" i="25"/>
  <c r="H30" i="25"/>
  <c r="AD30" i="25" s="1"/>
  <c r="F30" i="25"/>
  <c r="BO30" i="25" s="1"/>
  <c r="W29" i="25"/>
  <c r="V29" i="25"/>
  <c r="AR29" i="25" s="1"/>
  <c r="T29" i="25"/>
  <c r="P29" i="25"/>
  <c r="O29" i="25"/>
  <c r="AK29" i="25" s="1"/>
  <c r="M29" i="25"/>
  <c r="I29" i="25"/>
  <c r="H29" i="25"/>
  <c r="AD29" i="25" s="1"/>
  <c r="F29" i="25"/>
  <c r="BO29" i="25" s="1"/>
  <c r="W28" i="25"/>
  <c r="V28" i="25"/>
  <c r="AR28" i="25" s="1"/>
  <c r="T28" i="25"/>
  <c r="P28" i="25"/>
  <c r="O28" i="25"/>
  <c r="AK28" i="25" s="1"/>
  <c r="M28" i="25"/>
  <c r="I28" i="25"/>
  <c r="H28" i="25"/>
  <c r="AD28" i="25" s="1"/>
  <c r="F28" i="25"/>
  <c r="BO28" i="25" s="1"/>
  <c r="W27" i="25"/>
  <c r="V27" i="25"/>
  <c r="AR27" i="25" s="1"/>
  <c r="T27" i="25"/>
  <c r="P27" i="25"/>
  <c r="O27" i="25"/>
  <c r="AK27" i="25" s="1"/>
  <c r="M27" i="25"/>
  <c r="I27" i="25"/>
  <c r="H27" i="25"/>
  <c r="AD27" i="25" s="1"/>
  <c r="F27" i="25"/>
  <c r="BO27" i="25" s="1"/>
  <c r="V26" i="25"/>
  <c r="O26" i="25"/>
  <c r="H26" i="25"/>
  <c r="O25" i="25"/>
  <c r="V25" i="25" s="1"/>
  <c r="AC25" i="25" s="1"/>
  <c r="AJ25" i="25" s="1"/>
  <c r="AQ25" i="25" s="1"/>
  <c r="AX25" i="25" s="1"/>
  <c r="BE25" i="25" s="1"/>
  <c r="K25" i="25"/>
  <c r="H25" i="25"/>
  <c r="D25" i="25"/>
  <c r="W24" i="25"/>
  <c r="V24" i="25"/>
  <c r="AR24" i="25" s="1"/>
  <c r="T24" i="25"/>
  <c r="P24" i="25"/>
  <c r="O24" i="25"/>
  <c r="AK24" i="25" s="1"/>
  <c r="M24" i="25"/>
  <c r="I24" i="25"/>
  <c r="H24" i="25"/>
  <c r="AD24" i="25" s="1"/>
  <c r="F24" i="25"/>
  <c r="BO24" i="25" s="1"/>
  <c r="W23" i="25"/>
  <c r="V23" i="25"/>
  <c r="AR23" i="25" s="1"/>
  <c r="T23" i="25"/>
  <c r="P23" i="25"/>
  <c r="O23" i="25"/>
  <c r="AK23" i="25" s="1"/>
  <c r="M23" i="25"/>
  <c r="I23" i="25"/>
  <c r="H23" i="25"/>
  <c r="AD23" i="25" s="1"/>
  <c r="F23" i="25"/>
  <c r="BO23" i="25" s="1"/>
  <c r="W22" i="25"/>
  <c r="V22" i="25"/>
  <c r="AR22" i="25" s="1"/>
  <c r="T22" i="25"/>
  <c r="P22" i="25"/>
  <c r="O22" i="25"/>
  <c r="AK22" i="25" s="1"/>
  <c r="M22" i="25"/>
  <c r="I22" i="25"/>
  <c r="H22" i="25"/>
  <c r="AD22" i="25" s="1"/>
  <c r="F22" i="25"/>
  <c r="BO22" i="25" s="1"/>
  <c r="W21" i="25"/>
  <c r="V21" i="25"/>
  <c r="AR21" i="25" s="1"/>
  <c r="T21" i="25"/>
  <c r="P21" i="25"/>
  <c r="O21" i="25"/>
  <c r="AK21" i="25" s="1"/>
  <c r="M21" i="25"/>
  <c r="I21" i="25"/>
  <c r="H21" i="25"/>
  <c r="AD21" i="25" s="1"/>
  <c r="F21" i="25"/>
  <c r="BO21" i="25" s="1"/>
  <c r="W20" i="25"/>
  <c r="V20" i="25"/>
  <c r="AR20" i="25" s="1"/>
  <c r="T20" i="25"/>
  <c r="P20" i="25"/>
  <c r="O20" i="25"/>
  <c r="AK20" i="25" s="1"/>
  <c r="M20" i="25"/>
  <c r="I20" i="25"/>
  <c r="H20" i="25"/>
  <c r="AD20" i="25" s="1"/>
  <c r="F20" i="25"/>
  <c r="BO20" i="25" s="1"/>
  <c r="W19" i="25"/>
  <c r="V19" i="25"/>
  <c r="AR19" i="25" s="1"/>
  <c r="T19" i="25"/>
  <c r="P19" i="25"/>
  <c r="O19" i="25"/>
  <c r="AK19" i="25" s="1"/>
  <c r="M19" i="25"/>
  <c r="I19" i="25"/>
  <c r="H19" i="25"/>
  <c r="AD19" i="25" s="1"/>
  <c r="F19" i="25"/>
  <c r="BO19" i="25" s="1"/>
  <c r="W18" i="25"/>
  <c r="V18" i="25"/>
  <c r="AR18" i="25" s="1"/>
  <c r="T18" i="25"/>
  <c r="P18" i="25"/>
  <c r="O18" i="25"/>
  <c r="AK18" i="25" s="1"/>
  <c r="M18" i="25"/>
  <c r="I18" i="25"/>
  <c r="H18" i="25"/>
  <c r="AD18" i="25" s="1"/>
  <c r="F18" i="25"/>
  <c r="BO18" i="25" s="1"/>
  <c r="W17" i="25"/>
  <c r="V17" i="25"/>
  <c r="AR17" i="25" s="1"/>
  <c r="T17" i="25"/>
  <c r="P17" i="25"/>
  <c r="O17" i="25"/>
  <c r="AK17" i="25" s="1"/>
  <c r="M17" i="25"/>
  <c r="I17" i="25"/>
  <c r="H17" i="25"/>
  <c r="AD17" i="25" s="1"/>
  <c r="F17" i="25"/>
  <c r="BO17" i="25" s="1"/>
  <c r="W16" i="25"/>
  <c r="V16" i="25"/>
  <c r="AR16" i="25" s="1"/>
  <c r="T16" i="25"/>
  <c r="P16" i="25"/>
  <c r="O16" i="25"/>
  <c r="AK16" i="25" s="1"/>
  <c r="M16" i="25"/>
  <c r="I16" i="25"/>
  <c r="H16" i="25"/>
  <c r="AD16" i="25" s="1"/>
  <c r="F16" i="25"/>
  <c r="BO16" i="25" s="1"/>
  <c r="W15" i="25"/>
  <c r="V15" i="25"/>
  <c r="AR15" i="25" s="1"/>
  <c r="T15" i="25"/>
  <c r="P15" i="25"/>
  <c r="O15" i="25"/>
  <c r="AK15" i="25" s="1"/>
  <c r="M15" i="25"/>
  <c r="I15" i="25"/>
  <c r="H15" i="25"/>
  <c r="AD15" i="25" s="1"/>
  <c r="F15" i="25"/>
  <c r="BO15" i="25" s="1"/>
  <c r="BU14" i="25"/>
  <c r="BU15" i="25" s="1"/>
  <c r="BU16" i="25" s="1"/>
  <c r="BU17" i="25" s="1"/>
  <c r="BU18" i="25" s="1"/>
  <c r="BU19" i="25" s="1"/>
  <c r="BU20" i="25" s="1"/>
  <c r="BU21" i="25" s="1"/>
  <c r="BU22" i="25" s="1"/>
  <c r="V14" i="25"/>
  <c r="AR14" i="25" s="1"/>
  <c r="T14" i="25"/>
  <c r="O14" i="25"/>
  <c r="AK14" i="25" s="1"/>
  <c r="M14" i="25"/>
  <c r="H14" i="25"/>
  <c r="F14" i="25"/>
  <c r="BO14" i="25" s="1"/>
  <c r="H275" i="23"/>
  <c r="G275" i="23"/>
  <c r="AA273" i="23"/>
  <c r="Z273" i="23"/>
  <c r="Y273" i="23"/>
  <c r="X273" i="23"/>
  <c r="W273" i="23"/>
  <c r="V273" i="23"/>
  <c r="U273" i="23"/>
  <c r="T273" i="23"/>
  <c r="S273" i="23"/>
  <c r="R273" i="23"/>
  <c r="Q273" i="23"/>
  <c r="P273" i="23"/>
  <c r="O273" i="23"/>
  <c r="N273" i="23"/>
  <c r="M273" i="23"/>
  <c r="L273" i="23"/>
  <c r="K273" i="23"/>
  <c r="H273" i="23"/>
  <c r="G273" i="23"/>
  <c r="E273" i="23"/>
  <c r="J273" i="23" s="1"/>
  <c r="D273" i="23"/>
  <c r="I273" i="23" s="1"/>
  <c r="H272" i="23"/>
  <c r="G272" i="23"/>
  <c r="H271" i="23"/>
  <c r="G271" i="23"/>
  <c r="H270" i="23"/>
  <c r="G270" i="23"/>
  <c r="H269" i="23"/>
  <c r="G269" i="23"/>
  <c r="H268" i="23"/>
  <c r="G268" i="23"/>
  <c r="H267" i="23"/>
  <c r="G267" i="23"/>
  <c r="H266" i="23"/>
  <c r="G266" i="23"/>
  <c r="H265" i="23"/>
  <c r="G265" i="23"/>
  <c r="H264" i="23"/>
  <c r="G264" i="23"/>
  <c r="H263" i="23"/>
  <c r="G263" i="23"/>
  <c r="H262" i="23"/>
  <c r="G262" i="23"/>
  <c r="H261" i="23"/>
  <c r="G261" i="23"/>
  <c r="H260" i="23"/>
  <c r="G260" i="23"/>
  <c r="H259" i="23"/>
  <c r="G259" i="23"/>
  <c r="H258" i="23"/>
  <c r="G258" i="23"/>
  <c r="H257" i="23"/>
  <c r="G257" i="23"/>
  <c r="H256" i="23"/>
  <c r="G256" i="23"/>
  <c r="H255" i="23"/>
  <c r="G255" i="23"/>
  <c r="H254" i="23"/>
  <c r="G254" i="23"/>
  <c r="H253" i="23"/>
  <c r="G253" i="23"/>
  <c r="H252" i="23"/>
  <c r="G252" i="23"/>
  <c r="H251" i="23"/>
  <c r="G251" i="23"/>
  <c r="H250" i="23"/>
  <c r="G250" i="23"/>
  <c r="H249" i="23"/>
  <c r="G249" i="23"/>
  <c r="H248" i="23"/>
  <c r="G248" i="23"/>
  <c r="AA245" i="23"/>
  <c r="Z245" i="23"/>
  <c r="Y245" i="23"/>
  <c r="X245" i="23"/>
  <c r="W245" i="23"/>
  <c r="V245" i="23"/>
  <c r="U245" i="23"/>
  <c r="T245" i="23"/>
  <c r="S245" i="23"/>
  <c r="R245" i="23"/>
  <c r="Q245" i="23"/>
  <c r="P245" i="23"/>
  <c r="O245" i="23"/>
  <c r="N245" i="23"/>
  <c r="M245" i="23"/>
  <c r="L245" i="23"/>
  <c r="K245" i="23"/>
  <c r="H245" i="23"/>
  <c r="G245" i="23"/>
  <c r="E245" i="23"/>
  <c r="J245" i="23" s="1"/>
  <c r="D245" i="23"/>
  <c r="I245" i="23" s="1"/>
  <c r="H244" i="23"/>
  <c r="G244" i="23"/>
  <c r="H243" i="23"/>
  <c r="G243" i="23"/>
  <c r="H242" i="23"/>
  <c r="G242" i="23"/>
  <c r="H241" i="23"/>
  <c r="G241" i="23"/>
  <c r="H240" i="23"/>
  <c r="G240" i="23"/>
  <c r="H239" i="23"/>
  <c r="G239" i="23"/>
  <c r="H238" i="23"/>
  <c r="G238" i="23"/>
  <c r="H237" i="23"/>
  <c r="G237" i="23"/>
  <c r="H236" i="23"/>
  <c r="G236" i="23"/>
  <c r="H235" i="23"/>
  <c r="G235" i="23"/>
  <c r="H234" i="23"/>
  <c r="G234" i="23"/>
  <c r="H233" i="23"/>
  <c r="G233" i="23"/>
  <c r="H232" i="23"/>
  <c r="G232" i="23"/>
  <c r="H231" i="23"/>
  <c r="G231" i="23"/>
  <c r="H230" i="23"/>
  <c r="G230" i="23"/>
  <c r="H229" i="23"/>
  <c r="G229" i="23"/>
  <c r="AA226" i="23"/>
  <c r="Z226" i="23"/>
  <c r="Y226" i="23"/>
  <c r="X226" i="23"/>
  <c r="W226" i="23"/>
  <c r="V226" i="23"/>
  <c r="U226" i="23"/>
  <c r="T226" i="23"/>
  <c r="S226" i="23"/>
  <c r="R226" i="23"/>
  <c r="Q226" i="23"/>
  <c r="P226" i="23"/>
  <c r="O226" i="23"/>
  <c r="N226" i="23"/>
  <c r="M226" i="23"/>
  <c r="L226" i="23"/>
  <c r="K226" i="23"/>
  <c r="H226" i="23"/>
  <c r="G226" i="23"/>
  <c r="E226" i="23"/>
  <c r="J226" i="23" s="1"/>
  <c r="D226" i="23"/>
  <c r="I226" i="23" s="1"/>
  <c r="H225" i="23"/>
  <c r="G225" i="23"/>
  <c r="H224" i="23"/>
  <c r="G224" i="23"/>
  <c r="H223" i="23"/>
  <c r="G223" i="23"/>
  <c r="H222" i="23"/>
  <c r="G222" i="23"/>
  <c r="H221" i="23"/>
  <c r="G221" i="23"/>
  <c r="H220" i="23"/>
  <c r="G220" i="23"/>
  <c r="H219" i="23"/>
  <c r="G219" i="23"/>
  <c r="H218" i="23"/>
  <c r="G218" i="23"/>
  <c r="H217" i="23"/>
  <c r="G217" i="23"/>
  <c r="H216" i="23"/>
  <c r="G216" i="23"/>
  <c r="H215" i="23"/>
  <c r="G215" i="23"/>
  <c r="H214" i="23"/>
  <c r="G214" i="23"/>
  <c r="H213" i="23"/>
  <c r="G213" i="23"/>
  <c r="H212" i="23"/>
  <c r="G212" i="23"/>
  <c r="H211" i="23"/>
  <c r="G211" i="23"/>
  <c r="H210" i="23"/>
  <c r="G210" i="23"/>
  <c r="AA207" i="23"/>
  <c r="Z207" i="23"/>
  <c r="Y207" i="23"/>
  <c r="X207" i="23"/>
  <c r="W207" i="23"/>
  <c r="V207" i="23"/>
  <c r="U207" i="23"/>
  <c r="T207" i="23"/>
  <c r="S207" i="23"/>
  <c r="R207" i="23"/>
  <c r="Q207" i="23"/>
  <c r="P207" i="23"/>
  <c r="O207" i="23"/>
  <c r="N207" i="23"/>
  <c r="M207" i="23"/>
  <c r="L207" i="23"/>
  <c r="K207" i="23"/>
  <c r="H207" i="23"/>
  <c r="G207" i="23"/>
  <c r="E207" i="23"/>
  <c r="J207" i="23" s="1"/>
  <c r="D207" i="23"/>
  <c r="I207" i="23" s="1"/>
  <c r="H206" i="23"/>
  <c r="G206" i="23"/>
  <c r="H205" i="23"/>
  <c r="G205" i="23"/>
  <c r="H204" i="23"/>
  <c r="G204" i="23"/>
  <c r="H203" i="23"/>
  <c r="G203" i="23"/>
  <c r="H202" i="23"/>
  <c r="G202" i="23"/>
  <c r="H201" i="23"/>
  <c r="G201" i="23"/>
  <c r="H200" i="23"/>
  <c r="G200" i="23"/>
  <c r="H199" i="23"/>
  <c r="G199" i="23"/>
  <c r="H198" i="23"/>
  <c r="G198" i="23"/>
  <c r="H197" i="23"/>
  <c r="G197" i="23"/>
  <c r="H196" i="23"/>
  <c r="G196" i="23"/>
  <c r="H195" i="23"/>
  <c r="G195" i="23"/>
  <c r="H194" i="23"/>
  <c r="G194" i="23"/>
  <c r="H193" i="23"/>
  <c r="G193" i="23"/>
  <c r="H192" i="23"/>
  <c r="G192" i="23"/>
  <c r="AA189" i="23"/>
  <c r="Z189" i="23"/>
  <c r="Y189" i="23"/>
  <c r="X189" i="23"/>
  <c r="W189" i="23"/>
  <c r="V189" i="23"/>
  <c r="U189" i="23"/>
  <c r="T189" i="23"/>
  <c r="S189" i="23"/>
  <c r="R189" i="23"/>
  <c r="Q189" i="23"/>
  <c r="P189" i="23"/>
  <c r="O189" i="23"/>
  <c r="N189" i="23"/>
  <c r="M189" i="23"/>
  <c r="L189" i="23"/>
  <c r="K189" i="23"/>
  <c r="H189" i="23"/>
  <c r="G189" i="23"/>
  <c r="E189" i="23"/>
  <c r="J189" i="23" s="1"/>
  <c r="D189" i="23"/>
  <c r="I189" i="23" s="1"/>
  <c r="H188" i="23"/>
  <c r="G188" i="23"/>
  <c r="H187" i="23"/>
  <c r="G187" i="23"/>
  <c r="H186" i="23"/>
  <c r="G186" i="23"/>
  <c r="H185" i="23"/>
  <c r="G185" i="23"/>
  <c r="H184" i="23"/>
  <c r="G184" i="23"/>
  <c r="H183" i="23"/>
  <c r="G183" i="23"/>
  <c r="H182" i="23"/>
  <c r="G182" i="23"/>
  <c r="H181" i="23"/>
  <c r="G181" i="23"/>
  <c r="H180" i="23"/>
  <c r="G180" i="23"/>
  <c r="H179" i="23"/>
  <c r="G179" i="23"/>
  <c r="H178" i="23"/>
  <c r="G178" i="23"/>
  <c r="H177" i="23"/>
  <c r="G177" i="23"/>
  <c r="H176" i="23"/>
  <c r="G176" i="23"/>
  <c r="H175" i="23"/>
  <c r="G175" i="23"/>
  <c r="H174" i="23"/>
  <c r="G174" i="23"/>
  <c r="AA171" i="23"/>
  <c r="Z171" i="23"/>
  <c r="Y171" i="23"/>
  <c r="X171" i="23"/>
  <c r="W171" i="23"/>
  <c r="V171" i="23"/>
  <c r="U171" i="23"/>
  <c r="T171" i="23"/>
  <c r="S171" i="23"/>
  <c r="R171" i="23"/>
  <c r="Q171" i="23"/>
  <c r="P171" i="23"/>
  <c r="O171" i="23"/>
  <c r="N171" i="23"/>
  <c r="M171" i="23"/>
  <c r="L171" i="23"/>
  <c r="K171" i="23"/>
  <c r="H171" i="23"/>
  <c r="G171" i="23"/>
  <c r="E171" i="23"/>
  <c r="J171" i="23" s="1"/>
  <c r="D171" i="23"/>
  <c r="I171" i="23" s="1"/>
  <c r="H170" i="23"/>
  <c r="G170" i="23"/>
  <c r="H169" i="23"/>
  <c r="G169" i="23"/>
  <c r="H168" i="23"/>
  <c r="G168" i="23"/>
  <c r="H167" i="23"/>
  <c r="G167" i="23"/>
  <c r="H166" i="23"/>
  <c r="G166" i="23"/>
  <c r="H165" i="23"/>
  <c r="G165" i="23"/>
  <c r="H164" i="23"/>
  <c r="G164" i="23"/>
  <c r="H163" i="23"/>
  <c r="G163" i="23"/>
  <c r="H162" i="23"/>
  <c r="G162" i="23"/>
  <c r="H161" i="23"/>
  <c r="G161" i="23"/>
  <c r="H160" i="23"/>
  <c r="G160" i="23"/>
  <c r="H159" i="23"/>
  <c r="G159" i="23"/>
  <c r="H158" i="23"/>
  <c r="G158" i="23"/>
  <c r="H157" i="23"/>
  <c r="G157" i="23"/>
  <c r="AA154" i="23"/>
  <c r="Z154" i="23"/>
  <c r="Y154" i="23"/>
  <c r="X154" i="23"/>
  <c r="W154" i="23"/>
  <c r="V154" i="23"/>
  <c r="U154" i="23"/>
  <c r="T154" i="23"/>
  <c r="S154" i="23"/>
  <c r="R154" i="23"/>
  <c r="Q154" i="23"/>
  <c r="P154" i="23"/>
  <c r="O154" i="23"/>
  <c r="N154" i="23"/>
  <c r="M154" i="23"/>
  <c r="L154" i="23"/>
  <c r="K154" i="23"/>
  <c r="H154" i="23"/>
  <c r="G154" i="23"/>
  <c r="E154" i="23"/>
  <c r="J154" i="23" s="1"/>
  <c r="D154" i="23"/>
  <c r="I154" i="23" s="1"/>
  <c r="H153" i="23"/>
  <c r="G153" i="23"/>
  <c r="H152" i="23"/>
  <c r="G152" i="23"/>
  <c r="H151" i="23"/>
  <c r="G151" i="23"/>
  <c r="H150" i="23"/>
  <c r="G150" i="23"/>
  <c r="H149" i="23"/>
  <c r="G149" i="23"/>
  <c r="H148" i="23"/>
  <c r="G148" i="23"/>
  <c r="H147" i="23"/>
  <c r="G147" i="23"/>
  <c r="H146" i="23"/>
  <c r="G146" i="23"/>
  <c r="H145" i="23"/>
  <c r="G145" i="23"/>
  <c r="H144" i="23"/>
  <c r="G144" i="23"/>
  <c r="H143" i="23"/>
  <c r="G143" i="23"/>
  <c r="H142" i="23"/>
  <c r="G142" i="23"/>
  <c r="H141" i="23"/>
  <c r="G141" i="23"/>
  <c r="H140" i="23"/>
  <c r="G140" i="23"/>
  <c r="AA137" i="23"/>
  <c r="Z137" i="23"/>
  <c r="Y137" i="23"/>
  <c r="X137" i="23"/>
  <c r="W137" i="23"/>
  <c r="V137" i="23"/>
  <c r="U137" i="23"/>
  <c r="T137" i="23"/>
  <c r="S137" i="23"/>
  <c r="R137" i="23"/>
  <c r="Q137" i="23"/>
  <c r="P137" i="23"/>
  <c r="O137" i="23"/>
  <c r="N137" i="23"/>
  <c r="M137" i="23"/>
  <c r="L137" i="23"/>
  <c r="K137" i="23"/>
  <c r="H137" i="23"/>
  <c r="G137" i="23"/>
  <c r="E137" i="23"/>
  <c r="J137" i="23" s="1"/>
  <c r="D137" i="23"/>
  <c r="I137" i="23" s="1"/>
  <c r="H136" i="23"/>
  <c r="G136" i="23"/>
  <c r="H135" i="23"/>
  <c r="G135" i="23"/>
  <c r="H134" i="23"/>
  <c r="G134" i="23"/>
  <c r="H133" i="23"/>
  <c r="G133" i="23"/>
  <c r="H132" i="23"/>
  <c r="G132" i="23"/>
  <c r="H131" i="23"/>
  <c r="G131" i="23"/>
  <c r="H130" i="23"/>
  <c r="G130" i="23"/>
  <c r="H129" i="23"/>
  <c r="G129" i="23"/>
  <c r="H128" i="23"/>
  <c r="G128" i="23"/>
  <c r="H127" i="23"/>
  <c r="G127" i="23"/>
  <c r="H126" i="23"/>
  <c r="G126" i="23"/>
  <c r="H125" i="23"/>
  <c r="G125" i="23"/>
  <c r="H124" i="23"/>
  <c r="G124" i="23"/>
  <c r="H123" i="23"/>
  <c r="G123" i="23"/>
  <c r="H122" i="23"/>
  <c r="G122" i="23"/>
  <c r="H121" i="23"/>
  <c r="G121" i="23"/>
  <c r="AA118" i="23"/>
  <c r="Z118" i="23"/>
  <c r="Y118" i="23"/>
  <c r="X118" i="23"/>
  <c r="W118" i="23"/>
  <c r="V118" i="23"/>
  <c r="U118" i="23"/>
  <c r="T118" i="23"/>
  <c r="S118" i="23"/>
  <c r="R118" i="23"/>
  <c r="Q118" i="23"/>
  <c r="P118" i="23"/>
  <c r="O118" i="23"/>
  <c r="N118" i="23"/>
  <c r="M118" i="23"/>
  <c r="L118" i="23"/>
  <c r="K118" i="23"/>
  <c r="H118" i="23"/>
  <c r="G118" i="23"/>
  <c r="E118" i="23"/>
  <c r="J118" i="23" s="1"/>
  <c r="D118" i="23"/>
  <c r="I118" i="23" s="1"/>
  <c r="H117" i="23"/>
  <c r="G117" i="23"/>
  <c r="H116" i="23"/>
  <c r="G116" i="23"/>
  <c r="H115" i="23"/>
  <c r="G115" i="23"/>
  <c r="H114" i="23"/>
  <c r="G114" i="23"/>
  <c r="H113" i="23"/>
  <c r="G113" i="23"/>
  <c r="H112" i="23"/>
  <c r="G112" i="23"/>
  <c r="H111" i="23"/>
  <c r="G111" i="23"/>
  <c r="H110" i="23"/>
  <c r="G110" i="23"/>
  <c r="H109" i="23"/>
  <c r="G109" i="23"/>
  <c r="H108" i="23"/>
  <c r="G108" i="23"/>
  <c r="H107" i="23"/>
  <c r="G107" i="23"/>
  <c r="H106" i="23"/>
  <c r="G106" i="23"/>
  <c r="H105" i="23"/>
  <c r="G105" i="23"/>
  <c r="H104" i="23"/>
  <c r="G104" i="23"/>
  <c r="H103" i="23"/>
  <c r="G103" i="23"/>
  <c r="H102" i="23"/>
  <c r="G102" i="23"/>
  <c r="H101" i="23"/>
  <c r="G101" i="23"/>
  <c r="AA98" i="23"/>
  <c r="Z98" i="23"/>
  <c r="Y98" i="23"/>
  <c r="X98" i="23"/>
  <c r="W98" i="23"/>
  <c r="V98" i="23"/>
  <c r="U98" i="23"/>
  <c r="T98" i="23"/>
  <c r="S98" i="23"/>
  <c r="R98" i="23"/>
  <c r="Q98" i="23"/>
  <c r="P98" i="23"/>
  <c r="O98" i="23"/>
  <c r="N98" i="23"/>
  <c r="M98" i="23"/>
  <c r="L98" i="23"/>
  <c r="K98" i="23"/>
  <c r="H98" i="23"/>
  <c r="G98" i="23"/>
  <c r="E98" i="23"/>
  <c r="J98" i="23" s="1"/>
  <c r="D98" i="23"/>
  <c r="I98" i="23" s="1"/>
  <c r="H97" i="23"/>
  <c r="G97" i="23"/>
  <c r="H96" i="23"/>
  <c r="G96" i="23"/>
  <c r="H95" i="23"/>
  <c r="G95" i="23"/>
  <c r="H94" i="23"/>
  <c r="G94" i="23"/>
  <c r="H93" i="23"/>
  <c r="G93" i="23"/>
  <c r="H92" i="23"/>
  <c r="G92" i="23"/>
  <c r="H91" i="23"/>
  <c r="G91" i="23"/>
  <c r="H90" i="23"/>
  <c r="G90" i="23"/>
  <c r="H89" i="23"/>
  <c r="G89" i="23"/>
  <c r="H88" i="23"/>
  <c r="G88" i="23"/>
  <c r="H87" i="23"/>
  <c r="G87" i="23"/>
  <c r="H86" i="23"/>
  <c r="G86" i="23"/>
  <c r="H85" i="23"/>
  <c r="G85" i="23"/>
  <c r="H84" i="23"/>
  <c r="G84" i="23"/>
  <c r="H83" i="23"/>
  <c r="G83" i="23"/>
  <c r="AA80" i="23"/>
  <c r="Z80" i="23"/>
  <c r="Y80" i="23"/>
  <c r="X80" i="23"/>
  <c r="W80" i="23"/>
  <c r="V80" i="23"/>
  <c r="U80" i="23"/>
  <c r="T80" i="23"/>
  <c r="S80" i="23"/>
  <c r="R80" i="23"/>
  <c r="Q80" i="23"/>
  <c r="P80" i="23"/>
  <c r="O80" i="23"/>
  <c r="N80" i="23"/>
  <c r="M80" i="23"/>
  <c r="L80" i="23"/>
  <c r="K80" i="23"/>
  <c r="H80" i="23"/>
  <c r="G80" i="23"/>
  <c r="E80" i="23"/>
  <c r="J80" i="23" s="1"/>
  <c r="D80" i="23"/>
  <c r="I80" i="23" s="1"/>
  <c r="H79" i="23"/>
  <c r="G79" i="23"/>
  <c r="H78" i="23"/>
  <c r="G78" i="23"/>
  <c r="H77" i="23"/>
  <c r="G77" i="23"/>
  <c r="H76" i="23"/>
  <c r="G76" i="23"/>
  <c r="H75" i="23"/>
  <c r="G75" i="23"/>
  <c r="H74" i="23"/>
  <c r="G74" i="23"/>
  <c r="H73" i="23"/>
  <c r="G73" i="23"/>
  <c r="H72" i="23"/>
  <c r="G72" i="23"/>
  <c r="H71" i="23"/>
  <c r="G71" i="23"/>
  <c r="H70" i="23"/>
  <c r="G70" i="23"/>
  <c r="H69" i="23"/>
  <c r="G69" i="23"/>
  <c r="H68" i="23"/>
  <c r="G68" i="23"/>
  <c r="H67" i="23"/>
  <c r="G67" i="23"/>
  <c r="H66" i="23"/>
  <c r="G66" i="23"/>
  <c r="H65" i="23"/>
  <c r="G65" i="23"/>
  <c r="H64" i="23"/>
  <c r="G64" i="23"/>
  <c r="H63" i="23"/>
  <c r="G63" i="23"/>
  <c r="H62" i="23"/>
  <c r="G62" i="23"/>
  <c r="H61" i="23"/>
  <c r="G61" i="23"/>
  <c r="H60" i="23"/>
  <c r="G60" i="23"/>
  <c r="H59" i="23"/>
  <c r="G59" i="23"/>
  <c r="H58" i="23"/>
  <c r="G58" i="23"/>
  <c r="H57" i="23"/>
  <c r="G57" i="23"/>
  <c r="H56" i="23"/>
  <c r="G56" i="23"/>
  <c r="H55" i="23"/>
  <c r="G55" i="23"/>
  <c r="H54" i="23"/>
  <c r="G54" i="23"/>
  <c r="H53" i="23"/>
  <c r="G53" i="23"/>
  <c r="H52" i="23"/>
  <c r="G52" i="23"/>
  <c r="H51" i="23"/>
  <c r="G51" i="23"/>
  <c r="H50" i="23"/>
  <c r="G50" i="23"/>
  <c r="H49" i="23"/>
  <c r="G49" i="23"/>
  <c r="H48" i="23"/>
  <c r="G48" i="23"/>
  <c r="H47" i="23"/>
  <c r="G47" i="23"/>
  <c r="H46" i="23"/>
  <c r="G46" i="23"/>
  <c r="H45" i="23"/>
  <c r="G45" i="23"/>
  <c r="H44" i="23"/>
  <c r="G44" i="23"/>
  <c r="H43" i="23"/>
  <c r="G43" i="23"/>
  <c r="AA40" i="23"/>
  <c r="Z40" i="23"/>
  <c r="Y40" i="23"/>
  <c r="X40" i="23"/>
  <c r="W40" i="23"/>
  <c r="V40" i="23"/>
  <c r="U40" i="23"/>
  <c r="T40" i="23"/>
  <c r="S40" i="23"/>
  <c r="R40" i="23"/>
  <c r="Q40" i="23"/>
  <c r="P40" i="23"/>
  <c r="O40" i="23"/>
  <c r="N40" i="23"/>
  <c r="M40" i="23"/>
  <c r="L40" i="23"/>
  <c r="K40" i="23"/>
  <c r="H40" i="23"/>
  <c r="G40" i="23"/>
  <c r="E40" i="23"/>
  <c r="D40" i="23"/>
  <c r="I40" i="23" s="1"/>
  <c r="H39" i="23"/>
  <c r="G39" i="23"/>
  <c r="H38" i="23"/>
  <c r="G38" i="23"/>
  <c r="H37" i="23"/>
  <c r="G37" i="23"/>
  <c r="H36" i="23"/>
  <c r="G36" i="23"/>
  <c r="H35" i="23"/>
  <c r="G35" i="23"/>
  <c r="H34" i="23"/>
  <c r="G34" i="23"/>
  <c r="H33" i="23"/>
  <c r="G33" i="23"/>
  <c r="H32" i="23"/>
  <c r="G32" i="23"/>
  <c r="H31" i="23"/>
  <c r="G31" i="23"/>
  <c r="H30" i="23"/>
  <c r="G30" i="23"/>
  <c r="H29" i="23"/>
  <c r="G29" i="23"/>
  <c r="H28" i="23"/>
  <c r="G28" i="23"/>
  <c r="H27" i="23"/>
  <c r="G27" i="23"/>
  <c r="AP26" i="23"/>
  <c r="AK26" i="23"/>
  <c r="AF26" i="23"/>
  <c r="H26" i="23"/>
  <c r="G26" i="23"/>
  <c r="AP25" i="23"/>
  <c r="AK25" i="23"/>
  <c r="AF25" i="23"/>
  <c r="H25" i="23"/>
  <c r="G25" i="23"/>
  <c r="AP24" i="23"/>
  <c r="AF24" i="23"/>
  <c r="H24" i="23"/>
  <c r="G24" i="23"/>
  <c r="AP23" i="23"/>
  <c r="AK23" i="23"/>
  <c r="AF23" i="23"/>
  <c r="H23" i="23"/>
  <c r="G23" i="23"/>
  <c r="AP22" i="23"/>
  <c r="AF22" i="23"/>
  <c r="H22" i="23"/>
  <c r="G22" i="23"/>
  <c r="AP21" i="23"/>
  <c r="AK21" i="23"/>
  <c r="AF21" i="23"/>
  <c r="H21" i="23"/>
  <c r="G21" i="23"/>
  <c r="AP20" i="23"/>
  <c r="AK20" i="23"/>
  <c r="AF20" i="23"/>
  <c r="H20" i="23"/>
  <c r="G20" i="23"/>
  <c r="AP19" i="23"/>
  <c r="AK19" i="23"/>
  <c r="AF19" i="23"/>
  <c r="H19" i="23"/>
  <c r="G19" i="23"/>
  <c r="AP18" i="23"/>
  <c r="AK18" i="23"/>
  <c r="AF18" i="23"/>
  <c r="H18" i="23"/>
  <c r="G18" i="23"/>
  <c r="AP17" i="23"/>
  <c r="AK17" i="23"/>
  <c r="H17" i="23"/>
  <c r="G17" i="23"/>
  <c r="AP16" i="23"/>
  <c r="AO16" i="23"/>
  <c r="AO17" i="23" s="1"/>
  <c r="AO18" i="23" s="1"/>
  <c r="AO19" i="23" s="1"/>
  <c r="AO20" i="23" s="1"/>
  <c r="AO21" i="23" s="1"/>
  <c r="AO22" i="23" s="1"/>
  <c r="AO23" i="23" s="1"/>
  <c r="AO24" i="23" s="1"/>
  <c r="AO25" i="23" s="1"/>
  <c r="AK16" i="23"/>
  <c r="AJ16" i="23"/>
  <c r="AF16" i="23"/>
  <c r="AE16" i="23"/>
  <c r="AP15" i="23"/>
  <c r="AK15" i="23"/>
  <c r="X34" i="12" s="1"/>
  <c r="AF15" i="23"/>
  <c r="X9" i="12" s="1"/>
  <c r="H15" i="23"/>
  <c r="H16" i="23" s="1"/>
  <c r="G15" i="23"/>
  <c r="G16" i="23" s="1"/>
  <c r="AR97" i="25" l="1"/>
  <c r="W126" i="25"/>
  <c r="AK140" i="25"/>
  <c r="BO145" i="25"/>
  <c r="W211" i="25"/>
  <c r="W224" i="25"/>
  <c r="AR237" i="25"/>
  <c r="AY224" i="25"/>
  <c r="AY211" i="25"/>
  <c r="AY144" i="25"/>
  <c r="AY82" i="25"/>
  <c r="BM145" i="25"/>
  <c r="BM126" i="25"/>
  <c r="BM53" i="25"/>
  <c r="BA239" i="25"/>
  <c r="BF38" i="25"/>
  <c r="AP27" i="23"/>
  <c r="AR38" i="25"/>
  <c r="AR68" i="25"/>
  <c r="AK82" i="25"/>
  <c r="W97" i="25"/>
  <c r="AD126" i="25"/>
  <c r="BO237" i="25"/>
  <c r="BV24" i="25" s="1"/>
  <c r="BF140" i="25"/>
  <c r="BF110" i="25"/>
  <c r="BF97" i="25"/>
  <c r="AF17" i="23"/>
  <c r="W38" i="25"/>
  <c r="AK53" i="25"/>
  <c r="W68" i="25"/>
  <c r="AD97" i="25"/>
  <c r="AR110" i="25"/>
  <c r="BO144" i="25"/>
  <c r="AY68" i="25"/>
  <c r="BM224" i="25"/>
  <c r="BM211" i="25"/>
  <c r="BM82" i="25"/>
  <c r="BF68" i="25"/>
  <c r="AD68" i="25"/>
  <c r="W110" i="25"/>
  <c r="AR140" i="25"/>
  <c r="I224" i="25"/>
  <c r="I237" i="25"/>
  <c r="BF126" i="25"/>
  <c r="BF53" i="25"/>
  <c r="AK22" i="23"/>
  <c r="AR82" i="25"/>
  <c r="AD110" i="25"/>
  <c r="AK126" i="25"/>
  <c r="W140" i="25"/>
  <c r="BO143" i="25"/>
  <c r="AK211" i="25"/>
  <c r="AK224" i="25"/>
  <c r="AY140" i="25"/>
  <c r="AY110" i="25"/>
  <c r="AY97" i="25"/>
  <c r="BM68" i="25"/>
  <c r="BM38" i="25"/>
  <c r="Y239" i="25"/>
  <c r="E276" i="23"/>
  <c r="AR53" i="25"/>
  <c r="W82" i="25"/>
  <c r="AK97" i="25"/>
  <c r="AD140" i="25"/>
  <c r="P224" i="25"/>
  <c r="AK237" i="25"/>
  <c r="BF237" i="25"/>
  <c r="BF224" i="25"/>
  <c r="BF211" i="25"/>
  <c r="BF82" i="25"/>
  <c r="AF239" i="25"/>
  <c r="AK24" i="23"/>
  <c r="AK27" i="23" s="1"/>
  <c r="AK38" i="25"/>
  <c r="W53" i="25"/>
  <c r="AK68" i="25"/>
  <c r="AD82" i="25"/>
  <c r="BO142" i="25"/>
  <c r="AY126" i="25"/>
  <c r="AY53" i="25"/>
  <c r="BM237" i="25"/>
  <c r="BM140" i="25"/>
  <c r="BM110" i="25"/>
  <c r="BM97" i="25"/>
  <c r="AM239" i="25"/>
  <c r="AD224" i="25"/>
  <c r="AD237" i="25"/>
  <c r="K276" i="23"/>
  <c r="M276" i="23"/>
  <c r="O276" i="23"/>
  <c r="Q276" i="23"/>
  <c r="S276" i="23"/>
  <c r="U276" i="23"/>
  <c r="W276" i="23"/>
  <c r="Y276" i="23"/>
  <c r="AA276" i="23"/>
  <c r="AR25" i="25"/>
  <c r="AR239" i="25" s="1"/>
  <c r="AD38" i="25"/>
  <c r="P68" i="25"/>
  <c r="I68" i="25"/>
  <c r="P140" i="25"/>
  <c r="T23" i="29"/>
  <c r="V54" i="29"/>
  <c r="AI51" i="12"/>
  <c r="AY38" i="25"/>
  <c r="AE17" i="23"/>
  <c r="AE18" i="23" s="1"/>
  <c r="AE19" i="23" s="1"/>
  <c r="AE20" i="23" s="1"/>
  <c r="AE21" i="23" s="1"/>
  <c r="AE22" i="23" s="1"/>
  <c r="AE23" i="23" s="1"/>
  <c r="AE24" i="23" s="1"/>
  <c r="AE25" i="23" s="1"/>
  <c r="AB9" i="12"/>
  <c r="AF9" i="12"/>
  <c r="AH9" i="12"/>
  <c r="Y9" i="12"/>
  <c r="AA9" i="12"/>
  <c r="AC9" i="12"/>
  <c r="AE9" i="12"/>
  <c r="AG9" i="12"/>
  <c r="AI9" i="12"/>
  <c r="AJ17" i="23"/>
  <c r="AJ18" i="23" s="1"/>
  <c r="AJ19" i="23" s="1"/>
  <c r="AJ20" i="23" s="1"/>
  <c r="AJ21" i="23" s="1"/>
  <c r="AJ22" i="23" s="1"/>
  <c r="AJ23" i="23" s="1"/>
  <c r="AJ24" i="23" s="1"/>
  <c r="AJ25" i="23" s="1"/>
  <c r="Y34" i="12"/>
  <c r="AI34" i="12"/>
  <c r="Z34" i="12"/>
  <c r="AF34" i="12"/>
  <c r="AH34" i="12"/>
  <c r="L276" i="23"/>
  <c r="N276" i="23"/>
  <c r="P276" i="23"/>
  <c r="R276" i="23"/>
  <c r="T276" i="23"/>
  <c r="V276" i="23"/>
  <c r="X276" i="23"/>
  <c r="Z276" i="23"/>
  <c r="BO211" i="25"/>
  <c r="BO224" i="25"/>
  <c r="BV23" i="25" s="1"/>
  <c r="AH51" i="12" s="1"/>
  <c r="P237" i="25"/>
  <c r="AD143" i="25"/>
  <c r="BH239" i="25"/>
  <c r="W236" i="25"/>
  <c r="W237" i="25" s="1"/>
  <c r="W145" i="25"/>
  <c r="AD145" i="25"/>
  <c r="AD144" i="25"/>
  <c r="BM14" i="25"/>
  <c r="BM25" i="25" s="1"/>
  <c r="BF14" i="25"/>
  <c r="BF25" i="25" s="1"/>
  <c r="AY14" i="25"/>
  <c r="AY25" i="25" s="1"/>
  <c r="AY239" i="25" s="1"/>
  <c r="AD14" i="25"/>
  <c r="AD25" i="25" s="1"/>
  <c r="W14" i="25"/>
  <c r="W25" i="25" s="1"/>
  <c r="BO25" i="25"/>
  <c r="BV13" i="25" s="1"/>
  <c r="X51" i="12" s="1"/>
  <c r="I14" i="25"/>
  <c r="P14" i="25"/>
  <c r="P25" i="25" s="1"/>
  <c r="P143" i="25"/>
  <c r="P147" i="25"/>
  <c r="W142" i="25"/>
  <c r="AK25" i="25"/>
  <c r="AY143" i="25"/>
  <c r="BP53" i="25"/>
  <c r="CC20" i="25" s="1"/>
  <c r="I82" i="25"/>
  <c r="I126" i="25"/>
  <c r="P142" i="25"/>
  <c r="W143" i="25"/>
  <c r="AK149" i="25"/>
  <c r="AY147" i="25"/>
  <c r="AK147" i="25"/>
  <c r="BF147" i="25"/>
  <c r="I97" i="25"/>
  <c r="BP110" i="25"/>
  <c r="CC24" i="25" s="1"/>
  <c r="P126" i="25"/>
  <c r="BQ237" i="25"/>
  <c r="AD142" i="25"/>
  <c r="AK144" i="25"/>
  <c r="P38" i="25"/>
  <c r="I38" i="25"/>
  <c r="I140" i="25"/>
  <c r="W144" i="25"/>
  <c r="W146" i="25"/>
  <c r="W149" i="25"/>
  <c r="BP224" i="25"/>
  <c r="CC28" i="25" s="1"/>
  <c r="AK148" i="25"/>
  <c r="AK142" i="25"/>
  <c r="AK146" i="25"/>
  <c r="AK145" i="25"/>
  <c r="AR142" i="25"/>
  <c r="AK143" i="25"/>
  <c r="AR149" i="25"/>
  <c r="AR146" i="25"/>
  <c r="AR143" i="25"/>
  <c r="BM149" i="25"/>
  <c r="AR147" i="25"/>
  <c r="AR145" i="25"/>
  <c r="BF143" i="25"/>
  <c r="BO38" i="25"/>
  <c r="BO68" i="25"/>
  <c r="BO82" i="25"/>
  <c r="I144" i="25"/>
  <c r="I148" i="25"/>
  <c r="K239" i="25"/>
  <c r="BP97" i="25"/>
  <c r="CC23" i="25" s="1"/>
  <c r="P110" i="25"/>
  <c r="I110" i="25"/>
  <c r="BP126" i="25"/>
  <c r="CC25" i="25" s="1"/>
  <c r="I143" i="25"/>
  <c r="I147" i="25"/>
  <c r="W147" i="25"/>
  <c r="W148" i="25"/>
  <c r="D239" i="25"/>
  <c r="P53" i="25"/>
  <c r="BQ224" i="25"/>
  <c r="I25" i="25"/>
  <c r="BP38" i="25"/>
  <c r="CC19" i="25" s="1"/>
  <c r="I53" i="25"/>
  <c r="P82" i="25"/>
  <c r="BP82" i="25"/>
  <c r="CC22" i="25" s="1"/>
  <c r="P97" i="25"/>
  <c r="BO140" i="25"/>
  <c r="P144" i="25"/>
  <c r="I145" i="25"/>
  <c r="P148" i="25"/>
  <c r="I149" i="25"/>
  <c r="BO53" i="25"/>
  <c r="BO110" i="25"/>
  <c r="BO97" i="25"/>
  <c r="BO126" i="25"/>
  <c r="BP68" i="25"/>
  <c r="CC21" i="25" s="1"/>
  <c r="I142" i="25"/>
  <c r="P145" i="25"/>
  <c r="I146" i="25"/>
  <c r="P149" i="25"/>
  <c r="AF27" i="23"/>
  <c r="I276" i="23"/>
  <c r="D276" i="23"/>
  <c r="J40" i="23"/>
  <c r="J276" i="23" s="1"/>
  <c r="BM239" i="25" l="1"/>
  <c r="AE34" i="12"/>
  <c r="AA34" i="12"/>
  <c r="BP145" i="25"/>
  <c r="AD34" i="12"/>
  <c r="BP142" i="25"/>
  <c r="BF239" i="25"/>
  <c r="BP144" i="25"/>
  <c r="AK239" i="25"/>
  <c r="AD239" i="25"/>
  <c r="AB34" i="12"/>
  <c r="P23" i="29"/>
  <c r="R54" i="29"/>
  <c r="S23" i="29"/>
  <c r="U54" i="29"/>
  <c r="T54" i="29"/>
  <c r="R23" i="29"/>
  <c r="P54" i="29"/>
  <c r="N23" i="29"/>
  <c r="O23" i="29"/>
  <c r="Q54" i="29"/>
  <c r="BP143" i="25"/>
  <c r="S54" i="29"/>
  <c r="Q23" i="29"/>
  <c r="X54" i="29"/>
  <c r="V23" i="29"/>
  <c r="AG34" i="12"/>
  <c r="AC34" i="12"/>
  <c r="AD9" i="12"/>
  <c r="Z9" i="12"/>
  <c r="M23" i="29"/>
  <c r="O54" i="29"/>
  <c r="BQ38" i="25"/>
  <c r="BV14" i="25"/>
  <c r="Y51" i="12" s="1"/>
  <c r="BQ53" i="25"/>
  <c r="BV15" i="25"/>
  <c r="Z51" i="12" s="1"/>
  <c r="BQ68" i="25"/>
  <c r="BV16" i="25"/>
  <c r="AA51" i="12" s="1"/>
  <c r="BQ82" i="25"/>
  <c r="BV17" i="25"/>
  <c r="AB51" i="12" s="1"/>
  <c r="BQ97" i="25"/>
  <c r="BV18" i="25"/>
  <c r="AC51" i="12" s="1"/>
  <c r="BQ110" i="25"/>
  <c r="BV19" i="25"/>
  <c r="AD51" i="12" s="1"/>
  <c r="BQ126" i="25"/>
  <c r="BV20" i="25"/>
  <c r="AE51" i="12" s="1"/>
  <c r="BQ140" i="25"/>
  <c r="BV21" i="25"/>
  <c r="AF51" i="12" s="1"/>
  <c r="BV22" i="25"/>
  <c r="AG51" i="12" s="1"/>
  <c r="BQ25" i="25"/>
  <c r="BP25" i="25"/>
  <c r="CC18" i="25" s="1"/>
  <c r="W239" i="25"/>
  <c r="P211" i="25"/>
  <c r="P239" i="25" s="1"/>
  <c r="I211" i="25"/>
  <c r="BP211" i="25" l="1"/>
  <c r="CC27" i="25" s="1"/>
  <c r="W54" i="29"/>
  <c r="U23" i="29"/>
  <c r="N54" i="29"/>
  <c r="L23" i="29"/>
  <c r="CC30" i="25"/>
  <c r="BO239" i="25"/>
  <c r="BQ211" i="25"/>
  <c r="BQ239" i="25" s="1"/>
  <c r="BP239" i="25"/>
  <c r="BV25" i="25"/>
  <c r="AR181" i="22" l="1"/>
  <c r="AN181" i="22"/>
  <c r="AJ181" i="22"/>
  <c r="AF181" i="22"/>
  <c r="AB181" i="22"/>
  <c r="X181" i="22"/>
  <c r="AR167" i="22"/>
  <c r="AN167" i="22"/>
  <c r="AJ167" i="22"/>
  <c r="AF167" i="22"/>
  <c r="AB167" i="22"/>
  <c r="X167" i="22"/>
  <c r="AR150" i="22"/>
  <c r="AN150" i="22"/>
  <c r="AJ150" i="22"/>
  <c r="AF150" i="22"/>
  <c r="AB150" i="22"/>
  <c r="X150" i="22"/>
  <c r="AR134" i="22"/>
  <c r="AN134" i="22"/>
  <c r="AJ134" i="22"/>
  <c r="AF134" i="22"/>
  <c r="AB134" i="22"/>
  <c r="X134" i="22"/>
  <c r="AR119" i="22"/>
  <c r="AN119" i="22"/>
  <c r="AJ119" i="22"/>
  <c r="AF119" i="22"/>
  <c r="AB119" i="22"/>
  <c r="X119" i="22"/>
  <c r="AR105" i="22"/>
  <c r="AN105" i="22"/>
  <c r="AJ105" i="22"/>
  <c r="AF105" i="22"/>
  <c r="AB105" i="22"/>
  <c r="X105" i="22"/>
  <c r="AN91" i="22"/>
  <c r="AR91" i="22"/>
  <c r="AJ91" i="22"/>
  <c r="AF91" i="22"/>
  <c r="AB91" i="22"/>
  <c r="X91" i="22"/>
  <c r="AR76" i="22"/>
  <c r="AN76" i="22"/>
  <c r="AJ76" i="22"/>
  <c r="AF76" i="22"/>
  <c r="AB76" i="22"/>
  <c r="X76" i="22"/>
  <c r="AR60" i="22"/>
  <c r="AN60" i="22"/>
  <c r="AJ60" i="22"/>
  <c r="AF60" i="22"/>
  <c r="AB60" i="22"/>
  <c r="X60" i="22"/>
  <c r="AR43" i="22"/>
  <c r="AN43" i="22"/>
  <c r="AJ43" i="22"/>
  <c r="AL43" i="22" s="1"/>
  <c r="AF43" i="22"/>
  <c r="AB43" i="22"/>
  <c r="X43" i="22"/>
  <c r="AR27" i="22"/>
  <c r="AN27" i="22"/>
  <c r="AJ27" i="22"/>
  <c r="AF27" i="22"/>
  <c r="AB27" i="22"/>
  <c r="X27" i="22"/>
  <c r="AR195" i="22"/>
  <c r="AN195" i="22"/>
  <c r="AJ195" i="22"/>
  <c r="AF195" i="22"/>
  <c r="AB195" i="22"/>
  <c r="AB197" i="22" s="1"/>
  <c r="X195" i="22"/>
  <c r="AV194" i="22"/>
  <c r="AV193" i="22"/>
  <c r="AV192" i="22"/>
  <c r="AX192" i="22" s="1"/>
  <c r="AV191" i="22"/>
  <c r="AV190" i="22"/>
  <c r="AV189" i="22"/>
  <c r="AV188" i="22"/>
  <c r="AX188" i="22" s="1"/>
  <c r="AV187" i="22"/>
  <c r="AX187" i="22" s="1"/>
  <c r="AV186" i="22"/>
  <c r="AV185" i="22"/>
  <c r="AV184" i="22"/>
  <c r="AX184" i="22" s="1"/>
  <c r="AV183" i="22"/>
  <c r="AV170" i="22"/>
  <c r="AV171" i="22"/>
  <c r="AV172" i="22"/>
  <c r="AX172" i="22" s="1"/>
  <c r="AV173" i="22"/>
  <c r="AV174" i="22"/>
  <c r="AV175" i="22"/>
  <c r="AV176" i="22"/>
  <c r="AV177" i="22"/>
  <c r="AV178" i="22"/>
  <c r="AV179" i="22"/>
  <c r="AV180" i="22"/>
  <c r="AX180" i="22" s="1"/>
  <c r="AV169" i="22"/>
  <c r="AX169" i="22" s="1"/>
  <c r="AV155" i="22"/>
  <c r="AV156" i="22"/>
  <c r="AV157" i="22"/>
  <c r="AV158" i="22"/>
  <c r="AV159" i="22"/>
  <c r="AV160" i="22"/>
  <c r="AV161" i="22"/>
  <c r="AX161" i="22" s="1"/>
  <c r="AV162" i="22"/>
  <c r="AX162" i="22" s="1"/>
  <c r="AV163" i="22"/>
  <c r="AV164" i="22"/>
  <c r="AV165" i="22"/>
  <c r="AV166" i="22"/>
  <c r="AV137" i="22"/>
  <c r="AV138" i="22"/>
  <c r="AV139" i="22"/>
  <c r="AX139" i="22" s="1"/>
  <c r="AV140" i="22"/>
  <c r="AX140" i="22" s="1"/>
  <c r="AV141" i="22"/>
  <c r="AV142" i="22"/>
  <c r="AV143" i="22"/>
  <c r="AV144" i="22"/>
  <c r="AV145" i="22"/>
  <c r="AV146" i="22"/>
  <c r="AV147" i="22"/>
  <c r="AX147" i="22" s="1"/>
  <c r="AV148" i="22"/>
  <c r="AX148" i="22" s="1"/>
  <c r="AV149" i="22"/>
  <c r="AV136" i="22"/>
  <c r="AX136" i="22" s="1"/>
  <c r="AV122" i="22"/>
  <c r="AV123" i="22"/>
  <c r="AV124" i="22"/>
  <c r="AV125" i="22"/>
  <c r="AV126" i="22"/>
  <c r="AX126" i="22" s="1"/>
  <c r="AV127" i="22"/>
  <c r="AX127" i="22" s="1"/>
  <c r="AV128" i="22"/>
  <c r="AV129" i="22"/>
  <c r="AV130" i="22"/>
  <c r="AV131" i="22"/>
  <c r="AV132" i="22"/>
  <c r="AV133" i="22"/>
  <c r="AV121" i="22"/>
  <c r="AV108" i="22"/>
  <c r="AX108" i="22" s="1"/>
  <c r="AV109" i="22"/>
  <c r="AV110" i="22"/>
  <c r="AV111" i="22"/>
  <c r="AV112" i="22"/>
  <c r="AV113" i="22"/>
  <c r="AV114" i="22"/>
  <c r="AV115" i="22"/>
  <c r="AX115" i="22" s="1"/>
  <c r="AV116" i="22"/>
  <c r="AX116" i="22" s="1"/>
  <c r="AV117" i="22"/>
  <c r="AV118" i="22"/>
  <c r="AV107" i="22"/>
  <c r="AX107" i="22" s="1"/>
  <c r="AV94" i="22"/>
  <c r="AV95" i="22"/>
  <c r="AV96" i="22"/>
  <c r="AV97" i="22"/>
  <c r="AV98" i="22"/>
  <c r="AX98" i="22" s="1"/>
  <c r="AV99" i="22"/>
  <c r="AV100" i="22"/>
  <c r="AV101" i="22"/>
  <c r="AV102" i="22"/>
  <c r="AV103" i="22"/>
  <c r="AV104" i="22"/>
  <c r="AV93" i="22"/>
  <c r="AX93" i="22" s="1"/>
  <c r="AV79" i="22"/>
  <c r="AX79" i="22" s="1"/>
  <c r="AV80" i="22"/>
  <c r="AV81" i="22"/>
  <c r="AV82" i="22"/>
  <c r="AV83" i="22"/>
  <c r="AV84" i="22"/>
  <c r="AV85" i="22"/>
  <c r="AV86" i="22"/>
  <c r="AX86" i="22" s="1"/>
  <c r="AV87" i="22"/>
  <c r="AX87" i="22" s="1"/>
  <c r="AV88" i="22"/>
  <c r="AV89" i="22"/>
  <c r="AV90" i="22"/>
  <c r="AV78" i="22"/>
  <c r="AV63" i="22"/>
  <c r="AV64" i="22"/>
  <c r="AV65" i="22"/>
  <c r="AX65" i="22" s="1"/>
  <c r="AV66" i="22"/>
  <c r="AX66" i="22" s="1"/>
  <c r="AV67" i="22"/>
  <c r="AV68" i="22"/>
  <c r="AV69" i="22"/>
  <c r="AV70" i="22"/>
  <c r="AV71" i="22"/>
  <c r="AV72" i="22"/>
  <c r="AV73" i="22"/>
  <c r="AX73" i="22" s="1"/>
  <c r="AV74" i="22"/>
  <c r="AX74" i="22" s="1"/>
  <c r="AV75" i="22"/>
  <c r="AV62" i="22"/>
  <c r="AV46" i="22"/>
  <c r="AV47" i="22"/>
  <c r="AV48" i="22"/>
  <c r="AV49" i="22"/>
  <c r="AV50" i="22"/>
  <c r="AX50" i="22" s="1"/>
  <c r="AV51" i="22"/>
  <c r="AX51" i="22" s="1"/>
  <c r="AV52" i="22"/>
  <c r="AV53" i="22"/>
  <c r="AV54" i="22"/>
  <c r="AV55" i="22"/>
  <c r="AV56" i="22"/>
  <c r="AV57" i="22"/>
  <c r="AV58" i="22"/>
  <c r="AX58" i="22" s="1"/>
  <c r="AV59" i="22"/>
  <c r="AX59" i="22" s="1"/>
  <c r="AV45" i="22"/>
  <c r="AX45" i="22" s="1"/>
  <c r="AV29" i="22"/>
  <c r="AV30" i="22"/>
  <c r="AV31" i="22"/>
  <c r="AV32" i="22"/>
  <c r="AV33" i="22"/>
  <c r="AV34" i="22"/>
  <c r="AV35" i="22"/>
  <c r="AX35" i="22" s="1"/>
  <c r="AV36" i="22"/>
  <c r="AV37" i="22"/>
  <c r="AV38" i="22"/>
  <c r="AV39" i="22"/>
  <c r="AV40" i="22"/>
  <c r="AV41" i="22"/>
  <c r="AV42" i="22"/>
  <c r="AX42" i="22" s="1"/>
  <c r="AV15" i="22"/>
  <c r="AX15" i="22" s="1"/>
  <c r="AV16" i="22"/>
  <c r="AV17" i="22"/>
  <c r="AV18" i="22"/>
  <c r="AV19" i="22"/>
  <c r="AV20" i="22"/>
  <c r="AV21" i="22"/>
  <c r="AV22" i="22"/>
  <c r="AV23" i="22"/>
  <c r="AX23" i="22" s="1"/>
  <c r="AV24" i="22"/>
  <c r="AV25" i="22"/>
  <c r="AV26" i="22"/>
  <c r="AX26" i="22" s="1"/>
  <c r="AV14" i="22"/>
  <c r="AT15" i="22"/>
  <c r="AT16" i="22"/>
  <c r="AT17" i="22"/>
  <c r="AT18" i="22"/>
  <c r="AT19" i="22"/>
  <c r="AT20" i="22"/>
  <c r="AT21" i="22"/>
  <c r="AT22" i="22"/>
  <c r="AT23" i="22"/>
  <c r="AT24" i="22"/>
  <c r="AT25" i="22"/>
  <c r="AT26" i="22"/>
  <c r="AT28" i="22"/>
  <c r="AT29" i="22"/>
  <c r="AT30" i="22"/>
  <c r="AT31" i="22"/>
  <c r="AT32" i="22"/>
  <c r="AT33" i="22"/>
  <c r="AT34" i="22"/>
  <c r="AT35" i="22"/>
  <c r="AT36" i="22"/>
  <c r="AT37" i="22"/>
  <c r="AT38" i="22"/>
  <c r="AT39" i="22"/>
  <c r="AT40" i="22"/>
  <c r="AT41" i="22"/>
  <c r="AT42" i="22"/>
  <c r="AT44" i="22"/>
  <c r="AT45" i="22"/>
  <c r="AT46" i="22"/>
  <c r="AT47" i="22"/>
  <c r="AT48" i="22"/>
  <c r="AT49" i="22"/>
  <c r="AT50" i="22"/>
  <c r="AT51" i="22"/>
  <c r="AT52" i="22"/>
  <c r="AT53" i="22"/>
  <c r="AT54" i="22"/>
  <c r="AT55" i="22"/>
  <c r="AT56" i="22"/>
  <c r="AT57" i="22"/>
  <c r="AT58" i="22"/>
  <c r="AT59" i="22"/>
  <c r="AT61" i="22"/>
  <c r="AT62" i="22"/>
  <c r="AT63" i="22"/>
  <c r="AT64" i="22"/>
  <c r="AT65" i="22"/>
  <c r="AT66" i="22"/>
  <c r="AT67" i="22"/>
  <c r="AT68" i="22"/>
  <c r="AT69" i="22"/>
  <c r="AT70" i="22"/>
  <c r="AT71" i="22"/>
  <c r="AT72" i="22"/>
  <c r="AT73" i="22"/>
  <c r="AT74" i="22"/>
  <c r="AT75" i="22"/>
  <c r="AT77" i="22"/>
  <c r="AT78" i="22"/>
  <c r="AT79" i="22"/>
  <c r="AT80" i="22"/>
  <c r="AT81" i="22"/>
  <c r="AT82" i="22"/>
  <c r="AT83" i="22"/>
  <c r="AT84" i="22"/>
  <c r="AT85" i="22"/>
  <c r="AT86" i="22"/>
  <c r="AT87" i="22"/>
  <c r="AT88" i="22"/>
  <c r="AT89" i="22"/>
  <c r="AT90" i="22"/>
  <c r="AT92" i="22"/>
  <c r="AT93" i="22"/>
  <c r="AT94" i="22"/>
  <c r="AT95" i="22"/>
  <c r="AT96" i="22"/>
  <c r="AT97" i="22"/>
  <c r="AT98" i="22"/>
  <c r="AT99" i="22"/>
  <c r="AT100" i="22"/>
  <c r="AT101" i="22"/>
  <c r="AT102" i="22"/>
  <c r="AT103" i="22"/>
  <c r="AT104" i="22"/>
  <c r="AT106" i="22"/>
  <c r="AT107" i="22"/>
  <c r="AT108" i="22"/>
  <c r="AT109" i="22"/>
  <c r="AT110" i="22"/>
  <c r="AT111" i="22"/>
  <c r="AT112" i="22"/>
  <c r="AT113" i="22"/>
  <c r="AT114" i="22"/>
  <c r="AT115" i="22"/>
  <c r="AT116" i="22"/>
  <c r="AT117" i="22"/>
  <c r="AT118" i="22"/>
  <c r="AT120" i="22"/>
  <c r="AT121" i="22"/>
  <c r="AT122" i="22"/>
  <c r="AT123" i="22"/>
  <c r="AT124" i="22"/>
  <c r="AT125" i="22"/>
  <c r="AT126" i="22"/>
  <c r="AT127" i="22"/>
  <c r="AT128" i="22"/>
  <c r="AT129" i="22"/>
  <c r="AT130" i="22"/>
  <c r="AT131" i="22"/>
  <c r="AT132" i="22"/>
  <c r="AT133" i="22"/>
  <c r="AT135" i="22"/>
  <c r="AT136" i="22"/>
  <c r="AT137" i="22"/>
  <c r="AT138" i="22"/>
  <c r="AT139" i="22"/>
  <c r="AT140" i="22"/>
  <c r="AT141" i="22"/>
  <c r="AT142" i="22"/>
  <c r="AT143" i="22"/>
  <c r="AT144" i="22"/>
  <c r="AT145" i="22"/>
  <c r="AT146" i="22"/>
  <c r="AT147" i="22"/>
  <c r="AT148" i="22"/>
  <c r="AT149" i="22"/>
  <c r="AT151" i="22"/>
  <c r="AT152" i="22"/>
  <c r="AT153" i="22"/>
  <c r="AT154" i="22"/>
  <c r="AT155" i="22"/>
  <c r="AT156" i="22"/>
  <c r="AT157" i="22"/>
  <c r="AT158" i="22"/>
  <c r="AT159" i="22"/>
  <c r="AT160" i="22"/>
  <c r="AT161" i="22"/>
  <c r="AT162" i="22"/>
  <c r="AT163" i="22"/>
  <c r="AT164" i="22"/>
  <c r="AT165" i="22"/>
  <c r="AT166" i="22"/>
  <c r="AT168" i="22"/>
  <c r="AT169" i="22"/>
  <c r="AT170" i="22"/>
  <c r="AT171" i="22"/>
  <c r="AT172" i="22"/>
  <c r="AT173" i="22"/>
  <c r="AT174" i="22"/>
  <c r="AT175" i="22"/>
  <c r="AT176" i="22"/>
  <c r="AT177" i="22"/>
  <c r="AT178" i="22"/>
  <c r="AT179" i="22"/>
  <c r="AT180" i="22"/>
  <c r="AT183" i="22"/>
  <c r="AT184" i="22"/>
  <c r="AT185" i="22"/>
  <c r="AT186" i="22"/>
  <c r="AT187" i="22"/>
  <c r="AT188" i="22"/>
  <c r="AT189" i="22"/>
  <c r="AT190" i="22"/>
  <c r="AT191" i="22"/>
  <c r="AT192" i="22"/>
  <c r="AT193" i="22"/>
  <c r="AT194" i="22"/>
  <c r="AT14" i="22"/>
  <c r="AP15" i="22"/>
  <c r="AP16" i="22"/>
  <c r="AP17" i="22"/>
  <c r="AP18" i="22"/>
  <c r="AP19" i="22"/>
  <c r="AP20" i="22"/>
  <c r="AP21" i="22"/>
  <c r="AP22" i="22"/>
  <c r="AP23" i="22"/>
  <c r="AP24" i="22"/>
  <c r="AP25" i="22"/>
  <c r="AP26" i="22"/>
  <c r="AP28" i="22"/>
  <c r="AP29" i="22"/>
  <c r="AP30" i="22"/>
  <c r="AP31" i="22"/>
  <c r="AP32" i="22"/>
  <c r="AP33" i="22"/>
  <c r="AP34" i="22"/>
  <c r="AP35" i="22"/>
  <c r="AP36" i="22"/>
  <c r="AP37" i="22"/>
  <c r="AP38" i="22"/>
  <c r="AP39" i="22"/>
  <c r="AP40" i="22"/>
  <c r="AP41" i="22"/>
  <c r="AP42" i="22"/>
  <c r="AP44" i="22"/>
  <c r="AP45" i="22"/>
  <c r="AP46" i="22"/>
  <c r="AP47" i="22"/>
  <c r="AP48" i="22"/>
  <c r="AP49" i="22"/>
  <c r="AP50" i="22"/>
  <c r="AP51" i="22"/>
  <c r="AP52" i="22"/>
  <c r="AP53" i="22"/>
  <c r="AP54" i="22"/>
  <c r="AP55" i="22"/>
  <c r="AP56" i="22"/>
  <c r="AP57" i="22"/>
  <c r="AP58" i="22"/>
  <c r="AP59" i="22"/>
  <c r="AP61" i="22"/>
  <c r="AP62" i="22"/>
  <c r="AP63" i="22"/>
  <c r="AP64" i="22"/>
  <c r="AP65" i="22"/>
  <c r="AP66" i="22"/>
  <c r="AP67" i="22"/>
  <c r="AP68" i="22"/>
  <c r="AP69" i="22"/>
  <c r="AP70" i="22"/>
  <c r="AP71" i="22"/>
  <c r="AP72" i="22"/>
  <c r="AP73" i="22"/>
  <c r="AP74" i="22"/>
  <c r="AP75" i="22"/>
  <c r="AP77" i="22"/>
  <c r="AP78" i="22"/>
  <c r="AP79" i="22"/>
  <c r="AP80" i="22"/>
  <c r="AP81" i="22"/>
  <c r="AP82" i="22"/>
  <c r="AP83" i="22"/>
  <c r="AP84" i="22"/>
  <c r="AP85" i="22"/>
  <c r="AP86" i="22"/>
  <c r="AP87" i="22"/>
  <c r="AP88" i="22"/>
  <c r="AP89" i="22"/>
  <c r="AP90" i="22"/>
  <c r="AP92" i="22"/>
  <c r="AP93" i="22"/>
  <c r="AP94" i="22"/>
  <c r="AP95" i="22"/>
  <c r="AP96" i="22"/>
  <c r="AP97" i="22"/>
  <c r="AP98" i="22"/>
  <c r="AP99" i="22"/>
  <c r="AP100" i="22"/>
  <c r="AP101" i="22"/>
  <c r="AP102" i="22"/>
  <c r="AP103" i="22"/>
  <c r="AP104" i="22"/>
  <c r="AP106" i="22"/>
  <c r="AP107" i="22"/>
  <c r="AP108" i="22"/>
  <c r="AP109" i="22"/>
  <c r="AP110" i="22"/>
  <c r="AP111" i="22"/>
  <c r="AP112" i="22"/>
  <c r="AP113" i="22"/>
  <c r="AP114" i="22"/>
  <c r="AP115" i="22"/>
  <c r="AP116" i="22"/>
  <c r="AP117" i="22"/>
  <c r="AP118" i="22"/>
  <c r="AP120" i="22"/>
  <c r="AP121" i="22"/>
  <c r="AP122" i="22"/>
  <c r="AP123" i="22"/>
  <c r="AP124" i="22"/>
  <c r="AP125" i="22"/>
  <c r="AP126" i="22"/>
  <c r="AP127" i="22"/>
  <c r="AP128" i="22"/>
  <c r="AP129" i="22"/>
  <c r="AP130" i="22"/>
  <c r="AP131" i="22"/>
  <c r="AP132" i="22"/>
  <c r="AP133" i="22"/>
  <c r="AP135" i="22"/>
  <c r="AP136" i="22"/>
  <c r="AP137" i="22"/>
  <c r="AP138" i="22"/>
  <c r="AP139" i="22"/>
  <c r="AP140" i="22"/>
  <c r="AP141" i="22"/>
  <c r="AP142" i="22"/>
  <c r="AP143" i="22"/>
  <c r="AP144" i="22"/>
  <c r="AP145" i="22"/>
  <c r="AP146" i="22"/>
  <c r="AP147" i="22"/>
  <c r="AP148" i="22"/>
  <c r="AP149" i="22"/>
  <c r="AP151" i="22"/>
  <c r="AP152" i="22"/>
  <c r="AP153" i="22"/>
  <c r="AP154" i="22"/>
  <c r="AP155" i="22"/>
  <c r="AP156" i="22"/>
  <c r="AP157" i="22"/>
  <c r="AP158" i="22"/>
  <c r="AP159" i="22"/>
  <c r="AP160" i="22"/>
  <c r="AP161" i="22"/>
  <c r="AP162" i="22"/>
  <c r="AP163" i="22"/>
  <c r="AP164" i="22"/>
  <c r="AP165" i="22"/>
  <c r="AP166" i="22"/>
  <c r="AP168" i="22"/>
  <c r="AP169" i="22"/>
  <c r="AP170" i="22"/>
  <c r="AP171" i="22"/>
  <c r="AP172" i="22"/>
  <c r="AP173" i="22"/>
  <c r="AP174" i="22"/>
  <c r="AP175" i="22"/>
  <c r="AP176" i="22"/>
  <c r="AP177" i="22"/>
  <c r="AP178" i="22"/>
  <c r="AP179" i="22"/>
  <c r="AP180" i="22"/>
  <c r="AP182" i="22"/>
  <c r="AP183" i="22"/>
  <c r="AP184" i="22"/>
  <c r="AP185" i="22"/>
  <c r="AP186" i="22"/>
  <c r="AP187" i="22"/>
  <c r="AP188" i="22"/>
  <c r="AP189" i="22"/>
  <c r="AP190" i="22"/>
  <c r="AP191" i="22"/>
  <c r="AP192" i="22"/>
  <c r="AP193" i="22"/>
  <c r="AP194" i="22"/>
  <c r="AP14" i="22"/>
  <c r="AL14" i="22"/>
  <c r="AL15" i="22"/>
  <c r="AL16" i="22"/>
  <c r="AL17" i="22"/>
  <c r="AL18" i="22"/>
  <c r="AL19" i="22"/>
  <c r="AL20" i="22"/>
  <c r="AL21" i="22"/>
  <c r="AL22" i="22"/>
  <c r="AL23" i="22"/>
  <c r="AL24" i="22"/>
  <c r="AL25" i="22"/>
  <c r="AL26" i="22"/>
  <c r="AL28" i="22"/>
  <c r="AL29" i="22"/>
  <c r="AL30" i="22"/>
  <c r="AL31" i="22"/>
  <c r="AL32" i="22"/>
  <c r="AL33" i="22"/>
  <c r="AL34" i="22"/>
  <c r="AL35" i="22"/>
  <c r="AL36" i="22"/>
  <c r="AL37" i="22"/>
  <c r="AL38" i="22"/>
  <c r="AL39" i="22"/>
  <c r="AL40" i="22"/>
  <c r="AL41" i="22"/>
  <c r="AL42" i="22"/>
  <c r="AL44" i="22"/>
  <c r="AL45" i="22"/>
  <c r="AL46" i="22"/>
  <c r="AL47" i="22"/>
  <c r="AL48" i="22"/>
  <c r="AL49" i="22"/>
  <c r="AL50" i="22"/>
  <c r="AL51" i="22"/>
  <c r="AL52" i="22"/>
  <c r="AL53" i="22"/>
  <c r="AL54" i="22"/>
  <c r="AL55" i="22"/>
  <c r="AL56" i="22"/>
  <c r="AL57" i="22"/>
  <c r="AL58" i="22"/>
  <c r="AL59" i="22"/>
  <c r="AL61" i="22"/>
  <c r="AL62" i="22"/>
  <c r="AL63" i="22"/>
  <c r="AL64" i="22"/>
  <c r="AL65" i="22"/>
  <c r="AL66" i="22"/>
  <c r="AL67" i="22"/>
  <c r="AL68" i="22"/>
  <c r="AL69" i="22"/>
  <c r="AL70" i="22"/>
  <c r="AL71" i="22"/>
  <c r="AL72" i="22"/>
  <c r="AL73" i="22"/>
  <c r="AL74" i="22"/>
  <c r="AL75" i="22"/>
  <c r="AL77" i="22"/>
  <c r="AL78" i="22"/>
  <c r="AL79" i="22"/>
  <c r="AL80" i="22"/>
  <c r="AL81" i="22"/>
  <c r="AL82" i="22"/>
  <c r="AL83" i="22"/>
  <c r="AL84" i="22"/>
  <c r="AL85" i="22"/>
  <c r="AL86" i="22"/>
  <c r="AL87" i="22"/>
  <c r="AL88" i="22"/>
  <c r="AL89" i="22"/>
  <c r="AL90" i="22"/>
  <c r="AL92" i="22"/>
  <c r="AL93" i="22"/>
  <c r="AL94" i="22"/>
  <c r="AL95" i="22"/>
  <c r="AL96" i="22"/>
  <c r="AL97" i="22"/>
  <c r="AL98" i="22"/>
  <c r="AL99" i="22"/>
  <c r="AL100" i="22"/>
  <c r="AL101" i="22"/>
  <c r="AL102" i="22"/>
  <c r="AL103" i="22"/>
  <c r="AL104" i="22"/>
  <c r="AL106" i="22"/>
  <c r="AL107" i="22"/>
  <c r="AL108" i="22"/>
  <c r="AL109" i="22"/>
  <c r="AL110" i="22"/>
  <c r="AL111" i="22"/>
  <c r="AL112" i="22"/>
  <c r="AL113" i="22"/>
  <c r="AL114" i="22"/>
  <c r="AL115" i="22"/>
  <c r="AL116" i="22"/>
  <c r="AL117" i="22"/>
  <c r="AL118" i="22"/>
  <c r="AL120" i="22"/>
  <c r="AL121" i="22"/>
  <c r="AL122" i="22"/>
  <c r="AL123" i="22"/>
  <c r="AL124" i="22"/>
  <c r="AL125" i="22"/>
  <c r="AL126" i="22"/>
  <c r="AL127" i="22"/>
  <c r="AL128" i="22"/>
  <c r="AL129" i="22"/>
  <c r="AL130" i="22"/>
  <c r="AL131" i="22"/>
  <c r="AL132" i="22"/>
  <c r="AL135" i="22"/>
  <c r="AL136" i="22"/>
  <c r="AL137" i="22"/>
  <c r="AL138" i="22"/>
  <c r="AL139" i="22"/>
  <c r="AL140" i="22"/>
  <c r="AL141" i="22"/>
  <c r="AL142" i="22"/>
  <c r="AL143" i="22"/>
  <c r="AL144" i="22"/>
  <c r="AL145" i="22"/>
  <c r="AL146" i="22"/>
  <c r="AL147" i="22"/>
  <c r="AL148" i="22"/>
  <c r="AL149" i="22"/>
  <c r="AL151" i="22"/>
  <c r="AL152" i="22"/>
  <c r="AV152" i="22" s="1"/>
  <c r="AL153" i="22"/>
  <c r="AV153" i="22" s="1"/>
  <c r="AL154" i="22"/>
  <c r="AV154" i="22" s="1"/>
  <c r="AL155" i="22"/>
  <c r="AL156" i="22"/>
  <c r="AL157" i="22"/>
  <c r="AL158" i="22"/>
  <c r="AL159" i="22"/>
  <c r="AL160" i="22"/>
  <c r="AL161" i="22"/>
  <c r="AL162" i="22"/>
  <c r="AL163" i="22"/>
  <c r="AL164" i="22"/>
  <c r="AL165" i="22"/>
  <c r="AL166" i="22"/>
  <c r="AL168" i="22"/>
  <c r="AL169" i="22"/>
  <c r="AL170" i="22"/>
  <c r="AL171" i="22"/>
  <c r="AL172" i="22"/>
  <c r="AL173" i="22"/>
  <c r="AL174" i="22"/>
  <c r="AL175" i="22"/>
  <c r="AL176" i="22"/>
  <c r="AL177" i="22"/>
  <c r="AL178" i="22"/>
  <c r="AL179" i="22"/>
  <c r="AL180" i="22"/>
  <c r="AL182" i="22"/>
  <c r="AL183" i="22"/>
  <c r="AL184" i="22"/>
  <c r="AL185" i="22"/>
  <c r="AL186" i="22"/>
  <c r="AL187" i="22"/>
  <c r="AL188" i="22"/>
  <c r="AL189" i="22"/>
  <c r="AL190" i="22"/>
  <c r="AL191" i="22"/>
  <c r="AL192" i="22"/>
  <c r="AL193" i="22"/>
  <c r="AL194" i="22"/>
  <c r="AL133" i="22"/>
  <c r="T195" i="22"/>
  <c r="P195" i="22"/>
  <c r="L195" i="22"/>
  <c r="AX194" i="22"/>
  <c r="AH194" i="22"/>
  <c r="AD194" i="22"/>
  <c r="Z194" i="22"/>
  <c r="V194" i="22"/>
  <c r="R194" i="22"/>
  <c r="N194" i="22"/>
  <c r="H194" i="22"/>
  <c r="F194" i="22"/>
  <c r="AX193" i="22"/>
  <c r="AH193" i="22"/>
  <c r="AD193" i="22"/>
  <c r="Z193" i="22"/>
  <c r="V193" i="22"/>
  <c r="R193" i="22"/>
  <c r="N193" i="22"/>
  <c r="H193" i="22"/>
  <c r="F193" i="22"/>
  <c r="AH192" i="22"/>
  <c r="AD192" i="22"/>
  <c r="Z192" i="22"/>
  <c r="V192" i="22"/>
  <c r="R192" i="22"/>
  <c r="N192" i="22"/>
  <c r="H192" i="22"/>
  <c r="F192" i="22"/>
  <c r="AX191" i="22"/>
  <c r="AH191" i="22"/>
  <c r="AD191" i="22"/>
  <c r="Z191" i="22"/>
  <c r="V191" i="22"/>
  <c r="R191" i="22"/>
  <c r="N191" i="22"/>
  <c r="H191" i="22"/>
  <c r="F191" i="22"/>
  <c r="AX190" i="22"/>
  <c r="AH190" i="22"/>
  <c r="AD190" i="22"/>
  <c r="Z190" i="22"/>
  <c r="V190" i="22"/>
  <c r="R190" i="22"/>
  <c r="N190" i="22"/>
  <c r="H190" i="22"/>
  <c r="F190" i="22"/>
  <c r="AX189" i="22"/>
  <c r="AH189" i="22"/>
  <c r="AD189" i="22"/>
  <c r="Z189" i="22"/>
  <c r="V189" i="22"/>
  <c r="R189" i="22"/>
  <c r="N189" i="22"/>
  <c r="H189" i="22"/>
  <c r="F189" i="22"/>
  <c r="AH188" i="22"/>
  <c r="AD188" i="22"/>
  <c r="Z188" i="22"/>
  <c r="V188" i="22"/>
  <c r="R188" i="22"/>
  <c r="N188" i="22"/>
  <c r="H188" i="22"/>
  <c r="F188" i="22"/>
  <c r="AH187" i="22"/>
  <c r="AD187" i="22"/>
  <c r="Z187" i="22"/>
  <c r="V187" i="22"/>
  <c r="R187" i="22"/>
  <c r="N187" i="22"/>
  <c r="H187" i="22"/>
  <c r="F187" i="22"/>
  <c r="AX186" i="22"/>
  <c r="AH186" i="22"/>
  <c r="AD186" i="22"/>
  <c r="Z186" i="22"/>
  <c r="V186" i="22"/>
  <c r="R186" i="22"/>
  <c r="N186" i="22"/>
  <c r="H186" i="22"/>
  <c r="F186" i="22"/>
  <c r="AX185" i="22"/>
  <c r="AH185" i="22"/>
  <c r="AD185" i="22"/>
  <c r="Z185" i="22"/>
  <c r="V185" i="22"/>
  <c r="R185" i="22"/>
  <c r="N185" i="22"/>
  <c r="H185" i="22"/>
  <c r="F185" i="22"/>
  <c r="AH184" i="22"/>
  <c r="AD184" i="22"/>
  <c r="Z184" i="22"/>
  <c r="V184" i="22"/>
  <c r="R184" i="22"/>
  <c r="N184" i="22"/>
  <c r="H184" i="22"/>
  <c r="F184" i="22"/>
  <c r="AX183" i="22"/>
  <c r="AH183" i="22"/>
  <c r="AD183" i="22"/>
  <c r="Z183" i="22"/>
  <c r="V183" i="22"/>
  <c r="R183" i="22"/>
  <c r="N183" i="22"/>
  <c r="H183" i="22"/>
  <c r="F183" i="22"/>
  <c r="T181" i="22"/>
  <c r="P181" i="22"/>
  <c r="L181" i="22"/>
  <c r="AH180" i="22"/>
  <c r="AD180" i="22"/>
  <c r="Z180" i="22"/>
  <c r="V180" i="22"/>
  <c r="R180" i="22"/>
  <c r="N180" i="22"/>
  <c r="H180" i="22"/>
  <c r="F180" i="22"/>
  <c r="AX179" i="22"/>
  <c r="AH179" i="22"/>
  <c r="AD179" i="22"/>
  <c r="Z179" i="22"/>
  <c r="V179" i="22"/>
  <c r="R179" i="22"/>
  <c r="N179" i="22"/>
  <c r="H179" i="22"/>
  <c r="F179" i="22"/>
  <c r="AX178" i="22"/>
  <c r="AH178" i="22"/>
  <c r="AD178" i="22"/>
  <c r="Z178" i="22"/>
  <c r="V178" i="22"/>
  <c r="R178" i="22"/>
  <c r="N178" i="22"/>
  <c r="H178" i="22"/>
  <c r="F178" i="22"/>
  <c r="AX177" i="22"/>
  <c r="AH177" i="22"/>
  <c r="AD177" i="22"/>
  <c r="Z177" i="22"/>
  <c r="V177" i="22"/>
  <c r="R177" i="22"/>
  <c r="N177" i="22"/>
  <c r="H177" i="22"/>
  <c r="F177" i="22"/>
  <c r="AX176" i="22"/>
  <c r="AH176" i="22"/>
  <c r="AD176" i="22"/>
  <c r="Z176" i="22"/>
  <c r="V176" i="22"/>
  <c r="R176" i="22"/>
  <c r="N176" i="22"/>
  <c r="H176" i="22"/>
  <c r="F176" i="22"/>
  <c r="AX175" i="22"/>
  <c r="AH175" i="22"/>
  <c r="AD175" i="22"/>
  <c r="Z175" i="22"/>
  <c r="V175" i="22"/>
  <c r="R175" i="22"/>
  <c r="N175" i="22"/>
  <c r="H175" i="22"/>
  <c r="F175" i="22"/>
  <c r="AX174" i="22"/>
  <c r="AH174" i="22"/>
  <c r="AD174" i="22"/>
  <c r="Z174" i="22"/>
  <c r="V174" i="22"/>
  <c r="R174" i="22"/>
  <c r="N174" i="22"/>
  <c r="H174" i="22"/>
  <c r="F174" i="22"/>
  <c r="AX173" i="22"/>
  <c r="AH173" i="22"/>
  <c r="AD173" i="22"/>
  <c r="Z173" i="22"/>
  <c r="V173" i="22"/>
  <c r="R173" i="22"/>
  <c r="N173" i="22"/>
  <c r="H173" i="22"/>
  <c r="F173" i="22"/>
  <c r="AH172" i="22"/>
  <c r="AD172" i="22"/>
  <c r="Z172" i="22"/>
  <c r="V172" i="22"/>
  <c r="R172" i="22"/>
  <c r="N172" i="22"/>
  <c r="H172" i="22"/>
  <c r="F172" i="22"/>
  <c r="AX171" i="22"/>
  <c r="AH171" i="22"/>
  <c r="AD171" i="22"/>
  <c r="Z171" i="22"/>
  <c r="V171" i="22"/>
  <c r="R171" i="22"/>
  <c r="N171" i="22"/>
  <c r="H171" i="22"/>
  <c r="F171" i="22"/>
  <c r="AX170" i="22"/>
  <c r="AH170" i="22"/>
  <c r="AD170" i="22"/>
  <c r="Z170" i="22"/>
  <c r="V170" i="22"/>
  <c r="R170" i="22"/>
  <c r="N170" i="22"/>
  <c r="H170" i="22"/>
  <c r="F170" i="22"/>
  <c r="AH169" i="22"/>
  <c r="AD169" i="22"/>
  <c r="Z169" i="22"/>
  <c r="V169" i="22"/>
  <c r="R169" i="22"/>
  <c r="N169" i="22"/>
  <c r="H169" i="22"/>
  <c r="F169" i="22"/>
  <c r="T167" i="22"/>
  <c r="P167" i="22"/>
  <c r="L167" i="22"/>
  <c r="AX166" i="22"/>
  <c r="AH166" i="22"/>
  <c r="AD166" i="22"/>
  <c r="Z166" i="22"/>
  <c r="V166" i="22"/>
  <c r="R166" i="22"/>
  <c r="N166" i="22"/>
  <c r="H166" i="22"/>
  <c r="F166" i="22"/>
  <c r="AX165" i="22"/>
  <c r="AH165" i="22"/>
  <c r="AD165" i="22"/>
  <c r="Z165" i="22"/>
  <c r="V165" i="22"/>
  <c r="R165" i="22"/>
  <c r="N165" i="22"/>
  <c r="H165" i="22"/>
  <c r="F165" i="22"/>
  <c r="AX164" i="22"/>
  <c r="AH164" i="22"/>
  <c r="AD164" i="22"/>
  <c r="Z164" i="22"/>
  <c r="V164" i="22"/>
  <c r="R164" i="22"/>
  <c r="N164" i="22"/>
  <c r="H164" i="22"/>
  <c r="F164" i="22"/>
  <c r="AX163" i="22"/>
  <c r="AH163" i="22"/>
  <c r="AD163" i="22"/>
  <c r="Z163" i="22"/>
  <c r="V163" i="22"/>
  <c r="R163" i="22"/>
  <c r="N163" i="22"/>
  <c r="H163" i="22"/>
  <c r="F163" i="22"/>
  <c r="AH162" i="22"/>
  <c r="AD162" i="22"/>
  <c r="Z162" i="22"/>
  <c r="V162" i="22"/>
  <c r="R162" i="22"/>
  <c r="N162" i="22"/>
  <c r="H162" i="22"/>
  <c r="F162" i="22"/>
  <c r="AH161" i="22"/>
  <c r="AD161" i="22"/>
  <c r="Z161" i="22"/>
  <c r="V161" i="22"/>
  <c r="R161" i="22"/>
  <c r="N161" i="22"/>
  <c r="H161" i="22"/>
  <c r="F161" i="22"/>
  <c r="AX160" i="22"/>
  <c r="AH160" i="22"/>
  <c r="AD160" i="22"/>
  <c r="Z160" i="22"/>
  <c r="V160" i="22"/>
  <c r="R160" i="22"/>
  <c r="N160" i="22"/>
  <c r="H160" i="22"/>
  <c r="F160" i="22"/>
  <c r="AX159" i="22"/>
  <c r="AH159" i="22"/>
  <c r="AD159" i="22"/>
  <c r="Z159" i="22"/>
  <c r="V159" i="22"/>
  <c r="R159" i="22"/>
  <c r="N159" i="22"/>
  <c r="H159" i="22"/>
  <c r="F159" i="22"/>
  <c r="AX158" i="22"/>
  <c r="AH158" i="22"/>
  <c r="AD158" i="22"/>
  <c r="Z158" i="22"/>
  <c r="V158" i="22"/>
  <c r="R158" i="22"/>
  <c r="N158" i="22"/>
  <c r="H158" i="22"/>
  <c r="F158" i="22"/>
  <c r="AX157" i="22"/>
  <c r="AH157" i="22"/>
  <c r="AD157" i="22"/>
  <c r="Z157" i="22"/>
  <c r="V157" i="22"/>
  <c r="R157" i="22"/>
  <c r="N157" i="22"/>
  <c r="H157" i="22"/>
  <c r="F157" i="22"/>
  <c r="AX156" i="22"/>
  <c r="AH156" i="22"/>
  <c r="AD156" i="22"/>
  <c r="Z156" i="22"/>
  <c r="V156" i="22"/>
  <c r="R156" i="22"/>
  <c r="N156" i="22"/>
  <c r="H156" i="22"/>
  <c r="F156" i="22"/>
  <c r="AX155" i="22"/>
  <c r="AH155" i="22"/>
  <c r="AD155" i="22"/>
  <c r="Z155" i="22"/>
  <c r="V155" i="22"/>
  <c r="R155" i="22"/>
  <c r="N155" i="22"/>
  <c r="H155" i="22"/>
  <c r="F155" i="22"/>
  <c r="AH154" i="22"/>
  <c r="AD154" i="22"/>
  <c r="Z154" i="22"/>
  <c r="V154" i="22"/>
  <c r="R154" i="22"/>
  <c r="N154" i="22"/>
  <c r="F154" i="22"/>
  <c r="AH153" i="22"/>
  <c r="AD153" i="22"/>
  <c r="Z153" i="22"/>
  <c r="V153" i="22"/>
  <c r="R153" i="22"/>
  <c r="N153" i="22"/>
  <c r="F153" i="22"/>
  <c r="AH152" i="22"/>
  <c r="AD152" i="22"/>
  <c r="Z152" i="22"/>
  <c r="V152" i="22"/>
  <c r="R152" i="22"/>
  <c r="N152" i="22"/>
  <c r="F152" i="22"/>
  <c r="T150" i="22"/>
  <c r="P150" i="22"/>
  <c r="L150" i="22"/>
  <c r="AX149" i="22"/>
  <c r="AH149" i="22"/>
  <c r="AD149" i="22"/>
  <c r="Z149" i="22"/>
  <c r="V149" i="22"/>
  <c r="R149" i="22"/>
  <c r="N149" i="22"/>
  <c r="H149" i="22"/>
  <c r="F149" i="22"/>
  <c r="AH148" i="22"/>
  <c r="AD148" i="22"/>
  <c r="Z148" i="22"/>
  <c r="V148" i="22"/>
  <c r="R148" i="22"/>
  <c r="N148" i="22"/>
  <c r="H148" i="22"/>
  <c r="F148" i="22"/>
  <c r="AH147" i="22"/>
  <c r="AD147" i="22"/>
  <c r="Z147" i="22"/>
  <c r="V147" i="22"/>
  <c r="R147" i="22"/>
  <c r="N147" i="22"/>
  <c r="H147" i="22"/>
  <c r="F147" i="22"/>
  <c r="AX146" i="22"/>
  <c r="AH146" i="22"/>
  <c r="AD146" i="22"/>
  <c r="Z146" i="22"/>
  <c r="V146" i="22"/>
  <c r="R146" i="22"/>
  <c r="N146" i="22"/>
  <c r="H146" i="22"/>
  <c r="F146" i="22"/>
  <c r="AX145" i="22"/>
  <c r="AH145" i="22"/>
  <c r="AD145" i="22"/>
  <c r="Z145" i="22"/>
  <c r="V145" i="22"/>
  <c r="R145" i="22"/>
  <c r="N145" i="22"/>
  <c r="H145" i="22"/>
  <c r="F145" i="22"/>
  <c r="AX144" i="22"/>
  <c r="AH144" i="22"/>
  <c r="AD144" i="22"/>
  <c r="Z144" i="22"/>
  <c r="V144" i="22"/>
  <c r="R144" i="22"/>
  <c r="N144" i="22"/>
  <c r="H144" i="22"/>
  <c r="F144" i="22"/>
  <c r="AX143" i="22"/>
  <c r="AH143" i="22"/>
  <c r="AD143" i="22"/>
  <c r="Z143" i="22"/>
  <c r="V143" i="22"/>
  <c r="R143" i="22"/>
  <c r="N143" i="22"/>
  <c r="H143" i="22"/>
  <c r="F143" i="22"/>
  <c r="AX142" i="22"/>
  <c r="AH142" i="22"/>
  <c r="AD142" i="22"/>
  <c r="Z142" i="22"/>
  <c r="V142" i="22"/>
  <c r="R142" i="22"/>
  <c r="N142" i="22"/>
  <c r="H142" i="22"/>
  <c r="F142" i="22"/>
  <c r="AX141" i="22"/>
  <c r="AH141" i="22"/>
  <c r="AD141" i="22"/>
  <c r="Z141" i="22"/>
  <c r="V141" i="22"/>
  <c r="R141" i="22"/>
  <c r="N141" i="22"/>
  <c r="H141" i="22"/>
  <c r="F141" i="22"/>
  <c r="AH140" i="22"/>
  <c r="AD140" i="22"/>
  <c r="Z140" i="22"/>
  <c r="V140" i="22"/>
  <c r="R140" i="22"/>
  <c r="N140" i="22"/>
  <c r="H140" i="22"/>
  <c r="F140" i="22"/>
  <c r="AH139" i="22"/>
  <c r="AD139" i="22"/>
  <c r="Z139" i="22"/>
  <c r="V139" i="22"/>
  <c r="R139" i="22"/>
  <c r="N139" i="22"/>
  <c r="H139" i="22"/>
  <c r="F139" i="22"/>
  <c r="AX138" i="22"/>
  <c r="AH138" i="22"/>
  <c r="AD138" i="22"/>
  <c r="Z138" i="22"/>
  <c r="V138" i="22"/>
  <c r="R138" i="22"/>
  <c r="N138" i="22"/>
  <c r="H138" i="22"/>
  <c r="F138" i="22"/>
  <c r="AX137" i="22"/>
  <c r="AH137" i="22"/>
  <c r="AD137" i="22"/>
  <c r="Z137" i="22"/>
  <c r="V137" i="22"/>
  <c r="R137" i="22"/>
  <c r="N137" i="22"/>
  <c r="H137" i="22"/>
  <c r="F137" i="22"/>
  <c r="AH136" i="22"/>
  <c r="AD136" i="22"/>
  <c r="Z136" i="22"/>
  <c r="V136" i="22"/>
  <c r="R136" i="22"/>
  <c r="N136" i="22"/>
  <c r="H136" i="22"/>
  <c r="F136" i="22"/>
  <c r="T134" i="22"/>
  <c r="P134" i="22"/>
  <c r="L134" i="22"/>
  <c r="AX133" i="22"/>
  <c r="AH133" i="22"/>
  <c r="AD133" i="22"/>
  <c r="Z133" i="22"/>
  <c r="V133" i="22"/>
  <c r="R133" i="22"/>
  <c r="N133" i="22"/>
  <c r="H133" i="22"/>
  <c r="F133" i="22"/>
  <c r="AX132" i="22"/>
  <c r="AH132" i="22"/>
  <c r="AD132" i="22"/>
  <c r="Z132" i="22"/>
  <c r="V132" i="22"/>
  <c r="R132" i="22"/>
  <c r="N132" i="22"/>
  <c r="H132" i="22"/>
  <c r="F132" i="22"/>
  <c r="AX131" i="22"/>
  <c r="AH131" i="22"/>
  <c r="AD131" i="22"/>
  <c r="Z131" i="22"/>
  <c r="V131" i="22"/>
  <c r="R131" i="22"/>
  <c r="N131" i="22"/>
  <c r="H131" i="22"/>
  <c r="F131" i="22"/>
  <c r="AX130" i="22"/>
  <c r="AH130" i="22"/>
  <c r="AD130" i="22"/>
  <c r="Z130" i="22"/>
  <c r="V130" i="22"/>
  <c r="R130" i="22"/>
  <c r="N130" i="22"/>
  <c r="H130" i="22"/>
  <c r="F130" i="22"/>
  <c r="AX129" i="22"/>
  <c r="AH129" i="22"/>
  <c r="AD129" i="22"/>
  <c r="Z129" i="22"/>
  <c r="V129" i="22"/>
  <c r="R129" i="22"/>
  <c r="N129" i="22"/>
  <c r="H129" i="22"/>
  <c r="F129" i="22"/>
  <c r="AX128" i="22"/>
  <c r="AH128" i="22"/>
  <c r="AD128" i="22"/>
  <c r="Z128" i="22"/>
  <c r="V128" i="22"/>
  <c r="R128" i="22"/>
  <c r="N128" i="22"/>
  <c r="H128" i="22"/>
  <c r="F128" i="22"/>
  <c r="AH127" i="22"/>
  <c r="AD127" i="22"/>
  <c r="Z127" i="22"/>
  <c r="V127" i="22"/>
  <c r="R127" i="22"/>
  <c r="N127" i="22"/>
  <c r="H127" i="22"/>
  <c r="F127" i="22"/>
  <c r="AH126" i="22"/>
  <c r="AD126" i="22"/>
  <c r="Z126" i="22"/>
  <c r="V126" i="22"/>
  <c r="R126" i="22"/>
  <c r="N126" i="22"/>
  <c r="H126" i="22"/>
  <c r="F126" i="22"/>
  <c r="AX125" i="22"/>
  <c r="AH125" i="22"/>
  <c r="AD125" i="22"/>
  <c r="Z125" i="22"/>
  <c r="V125" i="22"/>
  <c r="R125" i="22"/>
  <c r="N125" i="22"/>
  <c r="H125" i="22"/>
  <c r="F125" i="22"/>
  <c r="AX124" i="22"/>
  <c r="AH124" i="22"/>
  <c r="AD124" i="22"/>
  <c r="Z124" i="22"/>
  <c r="V124" i="22"/>
  <c r="R124" i="22"/>
  <c r="N124" i="22"/>
  <c r="H124" i="22"/>
  <c r="F124" i="22"/>
  <c r="AX123" i="22"/>
  <c r="AH123" i="22"/>
  <c r="AD123" i="22"/>
  <c r="Z123" i="22"/>
  <c r="V123" i="22"/>
  <c r="R123" i="22"/>
  <c r="N123" i="22"/>
  <c r="H123" i="22"/>
  <c r="F123" i="22"/>
  <c r="AX122" i="22"/>
  <c r="AH122" i="22"/>
  <c r="AD122" i="22"/>
  <c r="Z122" i="22"/>
  <c r="V122" i="22"/>
  <c r="R122" i="22"/>
  <c r="N122" i="22"/>
  <c r="H122" i="22"/>
  <c r="F122" i="22"/>
  <c r="AX121" i="22"/>
  <c r="AH121" i="22"/>
  <c r="AD121" i="22"/>
  <c r="Z121" i="22"/>
  <c r="V121" i="22"/>
  <c r="R121" i="22"/>
  <c r="N121" i="22"/>
  <c r="H121" i="22"/>
  <c r="F121" i="22"/>
  <c r="T119" i="22"/>
  <c r="P119" i="22"/>
  <c r="L119" i="22"/>
  <c r="AX118" i="22"/>
  <c r="AH118" i="22"/>
  <c r="AD118" i="22"/>
  <c r="Z118" i="22"/>
  <c r="V118" i="22"/>
  <c r="R118" i="22"/>
  <c r="N118" i="22"/>
  <c r="H118" i="22"/>
  <c r="F118" i="22"/>
  <c r="AX117" i="22"/>
  <c r="AH117" i="22"/>
  <c r="AD117" i="22"/>
  <c r="Z117" i="22"/>
  <c r="V117" i="22"/>
  <c r="R117" i="22"/>
  <c r="N117" i="22"/>
  <c r="H117" i="22"/>
  <c r="F117" i="22"/>
  <c r="AH116" i="22"/>
  <c r="AD116" i="22"/>
  <c r="Z116" i="22"/>
  <c r="V116" i="22"/>
  <c r="R116" i="22"/>
  <c r="N116" i="22"/>
  <c r="H116" i="22"/>
  <c r="F116" i="22"/>
  <c r="AH115" i="22"/>
  <c r="AD115" i="22"/>
  <c r="Z115" i="22"/>
  <c r="V115" i="22"/>
  <c r="R115" i="22"/>
  <c r="N115" i="22"/>
  <c r="H115" i="22"/>
  <c r="F115" i="22"/>
  <c r="AX114" i="22"/>
  <c r="AH114" i="22"/>
  <c r="AD114" i="22"/>
  <c r="Z114" i="22"/>
  <c r="V114" i="22"/>
  <c r="R114" i="22"/>
  <c r="N114" i="22"/>
  <c r="H114" i="22"/>
  <c r="F114" i="22"/>
  <c r="AX113" i="22"/>
  <c r="AH113" i="22"/>
  <c r="AD113" i="22"/>
  <c r="Z113" i="22"/>
  <c r="V113" i="22"/>
  <c r="R113" i="22"/>
  <c r="N113" i="22"/>
  <c r="H113" i="22"/>
  <c r="F113" i="22"/>
  <c r="AX112" i="22"/>
  <c r="AH112" i="22"/>
  <c r="AD112" i="22"/>
  <c r="Z112" i="22"/>
  <c r="V112" i="22"/>
  <c r="R112" i="22"/>
  <c r="N112" i="22"/>
  <c r="H112" i="22"/>
  <c r="F112" i="22"/>
  <c r="AX111" i="22"/>
  <c r="AH111" i="22"/>
  <c r="AD111" i="22"/>
  <c r="Z111" i="22"/>
  <c r="V111" i="22"/>
  <c r="R111" i="22"/>
  <c r="N111" i="22"/>
  <c r="H111" i="22"/>
  <c r="F111" i="22"/>
  <c r="AX110" i="22"/>
  <c r="AH110" i="22"/>
  <c r="AD110" i="22"/>
  <c r="Z110" i="22"/>
  <c r="V110" i="22"/>
  <c r="R110" i="22"/>
  <c r="N110" i="22"/>
  <c r="H110" i="22"/>
  <c r="F110" i="22"/>
  <c r="AX109" i="22"/>
  <c r="AH109" i="22"/>
  <c r="AD109" i="22"/>
  <c r="Z109" i="22"/>
  <c r="V109" i="22"/>
  <c r="R109" i="22"/>
  <c r="N109" i="22"/>
  <c r="H109" i="22"/>
  <c r="F109" i="22"/>
  <c r="AH108" i="22"/>
  <c r="AD108" i="22"/>
  <c r="Z108" i="22"/>
  <c r="V108" i="22"/>
  <c r="R108" i="22"/>
  <c r="N108" i="22"/>
  <c r="H108" i="22"/>
  <c r="F108" i="22"/>
  <c r="AH107" i="22"/>
  <c r="AD107" i="22"/>
  <c r="Z107" i="22"/>
  <c r="V107" i="22"/>
  <c r="R107" i="22"/>
  <c r="N107" i="22"/>
  <c r="H107" i="22"/>
  <c r="F107" i="22"/>
  <c r="T105" i="22"/>
  <c r="P105" i="22"/>
  <c r="L105" i="22"/>
  <c r="AX104" i="22"/>
  <c r="AH104" i="22"/>
  <c r="AD104" i="22"/>
  <c r="Z104" i="22"/>
  <c r="V104" i="22"/>
  <c r="R104" i="22"/>
  <c r="N104" i="22"/>
  <c r="H104" i="22"/>
  <c r="F104" i="22"/>
  <c r="AX103" i="22"/>
  <c r="AH103" i="22"/>
  <c r="AD103" i="22"/>
  <c r="Z103" i="22"/>
  <c r="V103" i="22"/>
  <c r="R103" i="22"/>
  <c r="N103" i="22"/>
  <c r="H103" i="22"/>
  <c r="F103" i="22"/>
  <c r="AX102" i="22"/>
  <c r="AH102" i="22"/>
  <c r="AD102" i="22"/>
  <c r="Z102" i="22"/>
  <c r="V102" i="22"/>
  <c r="R102" i="22"/>
  <c r="N102" i="22"/>
  <c r="H102" i="22"/>
  <c r="F102" i="22"/>
  <c r="AX101" i="22"/>
  <c r="AH101" i="22"/>
  <c r="AD101" i="22"/>
  <c r="Z101" i="22"/>
  <c r="V101" i="22"/>
  <c r="R101" i="22"/>
  <c r="N101" i="22"/>
  <c r="H101" i="22"/>
  <c r="F101" i="22"/>
  <c r="AX100" i="22"/>
  <c r="AH100" i="22"/>
  <c r="AD100" i="22"/>
  <c r="Z100" i="22"/>
  <c r="V100" i="22"/>
  <c r="R100" i="22"/>
  <c r="N100" i="22"/>
  <c r="H100" i="22"/>
  <c r="F100" i="22"/>
  <c r="AX99" i="22"/>
  <c r="AH99" i="22"/>
  <c r="AD99" i="22"/>
  <c r="Z99" i="22"/>
  <c r="V99" i="22"/>
  <c r="R99" i="22"/>
  <c r="N99" i="22"/>
  <c r="H99" i="22"/>
  <c r="F99" i="22"/>
  <c r="AH98" i="22"/>
  <c r="AD98" i="22"/>
  <c r="Z98" i="22"/>
  <c r="V98" i="22"/>
  <c r="R98" i="22"/>
  <c r="N98" i="22"/>
  <c r="H98" i="22"/>
  <c r="F98" i="22"/>
  <c r="AX97" i="22"/>
  <c r="AH97" i="22"/>
  <c r="AD97" i="22"/>
  <c r="Z97" i="22"/>
  <c r="V97" i="22"/>
  <c r="R97" i="22"/>
  <c r="N97" i="22"/>
  <c r="H97" i="22"/>
  <c r="F97" i="22"/>
  <c r="AX96" i="22"/>
  <c r="AH96" i="22"/>
  <c r="AD96" i="22"/>
  <c r="Z96" i="22"/>
  <c r="V96" i="22"/>
  <c r="R96" i="22"/>
  <c r="N96" i="22"/>
  <c r="H96" i="22"/>
  <c r="F96" i="22"/>
  <c r="AX95" i="22"/>
  <c r="AH95" i="22"/>
  <c r="AD95" i="22"/>
  <c r="Z95" i="22"/>
  <c r="V95" i="22"/>
  <c r="R95" i="22"/>
  <c r="N95" i="22"/>
  <c r="H95" i="22"/>
  <c r="F95" i="22"/>
  <c r="AX94" i="22"/>
  <c r="AH94" i="22"/>
  <c r="AD94" i="22"/>
  <c r="Z94" i="22"/>
  <c r="V94" i="22"/>
  <c r="R94" i="22"/>
  <c r="N94" i="22"/>
  <c r="H94" i="22"/>
  <c r="F94" i="22"/>
  <c r="AH93" i="22"/>
  <c r="AD93" i="22"/>
  <c r="Z93" i="22"/>
  <c r="V93" i="22"/>
  <c r="R93" i="22"/>
  <c r="N93" i="22"/>
  <c r="H93" i="22"/>
  <c r="F93" i="22"/>
  <c r="T91" i="22"/>
  <c r="P91" i="22"/>
  <c r="L91" i="22"/>
  <c r="AX90" i="22"/>
  <c r="AH90" i="22"/>
  <c r="AD90" i="22"/>
  <c r="Z90" i="22"/>
  <c r="V90" i="22"/>
  <c r="R90" i="22"/>
  <c r="N90" i="22"/>
  <c r="H90" i="22"/>
  <c r="F90" i="22"/>
  <c r="AX89" i="22"/>
  <c r="AH89" i="22"/>
  <c r="AD89" i="22"/>
  <c r="Z89" i="22"/>
  <c r="V89" i="22"/>
  <c r="R89" i="22"/>
  <c r="N89" i="22"/>
  <c r="H89" i="22"/>
  <c r="F89" i="22"/>
  <c r="AX88" i="22"/>
  <c r="AH88" i="22"/>
  <c r="AD88" i="22"/>
  <c r="Z88" i="22"/>
  <c r="V88" i="22"/>
  <c r="R88" i="22"/>
  <c r="N88" i="22"/>
  <c r="H88" i="22"/>
  <c r="F88" i="22"/>
  <c r="AH87" i="22"/>
  <c r="AD87" i="22"/>
  <c r="Z87" i="22"/>
  <c r="V87" i="22"/>
  <c r="R87" i="22"/>
  <c r="N87" i="22"/>
  <c r="H87" i="22"/>
  <c r="F87" i="22"/>
  <c r="AH86" i="22"/>
  <c r="AD86" i="22"/>
  <c r="Z86" i="22"/>
  <c r="V86" i="22"/>
  <c r="R86" i="22"/>
  <c r="N86" i="22"/>
  <c r="H86" i="22"/>
  <c r="F86" i="22"/>
  <c r="AX85" i="22"/>
  <c r="AH85" i="22"/>
  <c r="AD85" i="22"/>
  <c r="Z85" i="22"/>
  <c r="V85" i="22"/>
  <c r="R85" i="22"/>
  <c r="N85" i="22"/>
  <c r="H85" i="22"/>
  <c r="F85" i="22"/>
  <c r="AX84" i="22"/>
  <c r="AH84" i="22"/>
  <c r="AD84" i="22"/>
  <c r="Z84" i="22"/>
  <c r="V84" i="22"/>
  <c r="R84" i="22"/>
  <c r="N84" i="22"/>
  <c r="H84" i="22"/>
  <c r="F84" i="22"/>
  <c r="AX83" i="22"/>
  <c r="AH83" i="22"/>
  <c r="AD83" i="22"/>
  <c r="Z83" i="22"/>
  <c r="V83" i="22"/>
  <c r="R83" i="22"/>
  <c r="N83" i="22"/>
  <c r="H83" i="22"/>
  <c r="F83" i="22"/>
  <c r="AX82" i="22"/>
  <c r="AH82" i="22"/>
  <c r="AD82" i="22"/>
  <c r="Z82" i="22"/>
  <c r="V82" i="22"/>
  <c r="R82" i="22"/>
  <c r="N82" i="22"/>
  <c r="H82" i="22"/>
  <c r="F82" i="22"/>
  <c r="AX81" i="22"/>
  <c r="AH81" i="22"/>
  <c r="AD81" i="22"/>
  <c r="Z81" i="22"/>
  <c r="V81" i="22"/>
  <c r="R81" i="22"/>
  <c r="N81" i="22"/>
  <c r="H81" i="22"/>
  <c r="F81" i="22"/>
  <c r="AX80" i="22"/>
  <c r="AH80" i="22"/>
  <c r="AD80" i="22"/>
  <c r="Z80" i="22"/>
  <c r="V80" i="22"/>
  <c r="R80" i="22"/>
  <c r="N80" i="22"/>
  <c r="H80" i="22"/>
  <c r="F80" i="22"/>
  <c r="AH79" i="22"/>
  <c r="AD79" i="22"/>
  <c r="Z79" i="22"/>
  <c r="V79" i="22"/>
  <c r="R79" i="22"/>
  <c r="N79" i="22"/>
  <c r="H79" i="22"/>
  <c r="F79" i="22"/>
  <c r="AX78" i="22"/>
  <c r="AH78" i="22"/>
  <c r="AD78" i="22"/>
  <c r="Z78" i="22"/>
  <c r="V78" i="22"/>
  <c r="R78" i="22"/>
  <c r="N78" i="22"/>
  <c r="H78" i="22"/>
  <c r="F78" i="22"/>
  <c r="T76" i="22"/>
  <c r="P76" i="22"/>
  <c r="L76" i="22"/>
  <c r="AX75" i="22"/>
  <c r="AH75" i="22"/>
  <c r="AD75" i="22"/>
  <c r="Z75" i="22"/>
  <c r="V75" i="22"/>
  <c r="R75" i="22"/>
  <c r="N75" i="22"/>
  <c r="H75" i="22"/>
  <c r="F75" i="22"/>
  <c r="AH74" i="22"/>
  <c r="AD74" i="22"/>
  <c r="Z74" i="22"/>
  <c r="V74" i="22"/>
  <c r="R74" i="22"/>
  <c r="N74" i="22"/>
  <c r="H74" i="22"/>
  <c r="F74" i="22"/>
  <c r="AH73" i="22"/>
  <c r="AD73" i="22"/>
  <c r="Z73" i="22"/>
  <c r="V73" i="22"/>
  <c r="R73" i="22"/>
  <c r="N73" i="22"/>
  <c r="H73" i="22"/>
  <c r="F73" i="22"/>
  <c r="AX72" i="22"/>
  <c r="AH72" i="22"/>
  <c r="AD72" i="22"/>
  <c r="Z72" i="22"/>
  <c r="V72" i="22"/>
  <c r="R72" i="22"/>
  <c r="N72" i="22"/>
  <c r="H72" i="22"/>
  <c r="F72" i="22"/>
  <c r="AX71" i="22"/>
  <c r="AH71" i="22"/>
  <c r="AD71" i="22"/>
  <c r="Z71" i="22"/>
  <c r="V71" i="22"/>
  <c r="R71" i="22"/>
  <c r="N71" i="22"/>
  <c r="H71" i="22"/>
  <c r="F71" i="22"/>
  <c r="AX70" i="22"/>
  <c r="AH70" i="22"/>
  <c r="AD70" i="22"/>
  <c r="Z70" i="22"/>
  <c r="V70" i="22"/>
  <c r="R70" i="22"/>
  <c r="N70" i="22"/>
  <c r="H70" i="22"/>
  <c r="F70" i="22"/>
  <c r="AX69" i="22"/>
  <c r="AH69" i="22"/>
  <c r="AD69" i="22"/>
  <c r="Z69" i="22"/>
  <c r="V69" i="22"/>
  <c r="R69" i="22"/>
  <c r="N69" i="22"/>
  <c r="H69" i="22"/>
  <c r="F69" i="22"/>
  <c r="AX68" i="22"/>
  <c r="AH68" i="22"/>
  <c r="AD68" i="22"/>
  <c r="Z68" i="22"/>
  <c r="V68" i="22"/>
  <c r="R68" i="22"/>
  <c r="N68" i="22"/>
  <c r="H68" i="22"/>
  <c r="F68" i="22"/>
  <c r="AX67" i="22"/>
  <c r="AH67" i="22"/>
  <c r="AD67" i="22"/>
  <c r="Z67" i="22"/>
  <c r="V67" i="22"/>
  <c r="R67" i="22"/>
  <c r="N67" i="22"/>
  <c r="H67" i="22"/>
  <c r="F67" i="22"/>
  <c r="AH66" i="22"/>
  <c r="AD66" i="22"/>
  <c r="Z66" i="22"/>
  <c r="V66" i="22"/>
  <c r="R66" i="22"/>
  <c r="N66" i="22"/>
  <c r="H66" i="22"/>
  <c r="F66" i="22"/>
  <c r="AH65" i="22"/>
  <c r="AD65" i="22"/>
  <c r="Z65" i="22"/>
  <c r="V65" i="22"/>
  <c r="R65" i="22"/>
  <c r="N65" i="22"/>
  <c r="H65" i="22"/>
  <c r="F65" i="22"/>
  <c r="AX64" i="22"/>
  <c r="AH64" i="22"/>
  <c r="AD64" i="22"/>
  <c r="Z64" i="22"/>
  <c r="V64" i="22"/>
  <c r="R64" i="22"/>
  <c r="N64" i="22"/>
  <c r="H64" i="22"/>
  <c r="F64" i="22"/>
  <c r="AX63" i="22"/>
  <c r="AH63" i="22"/>
  <c r="AD63" i="22"/>
  <c r="Z63" i="22"/>
  <c r="V63" i="22"/>
  <c r="R63" i="22"/>
  <c r="N63" i="22"/>
  <c r="H63" i="22"/>
  <c r="F63" i="22"/>
  <c r="AX62" i="22"/>
  <c r="AH62" i="22"/>
  <c r="AD62" i="22"/>
  <c r="Z62" i="22"/>
  <c r="V62" i="22"/>
  <c r="R62" i="22"/>
  <c r="N62" i="22"/>
  <c r="H62" i="22"/>
  <c r="F62" i="22"/>
  <c r="T60" i="22"/>
  <c r="P60" i="22"/>
  <c r="L60" i="22"/>
  <c r="AH59" i="22"/>
  <c r="AD59" i="22"/>
  <c r="Z59" i="22"/>
  <c r="V59" i="22"/>
  <c r="R59" i="22"/>
  <c r="N59" i="22"/>
  <c r="H59" i="22"/>
  <c r="F59" i="22"/>
  <c r="AH58" i="22"/>
  <c r="AD58" i="22"/>
  <c r="Z58" i="22"/>
  <c r="V58" i="22"/>
  <c r="R58" i="22"/>
  <c r="N58" i="22"/>
  <c r="H58" i="22"/>
  <c r="F58" i="22"/>
  <c r="AX57" i="22"/>
  <c r="AH57" i="22"/>
  <c r="AD57" i="22"/>
  <c r="Z57" i="22"/>
  <c r="V57" i="22"/>
  <c r="R57" i="22"/>
  <c r="N57" i="22"/>
  <c r="H57" i="22"/>
  <c r="F57" i="22"/>
  <c r="AX56" i="22"/>
  <c r="AH56" i="22"/>
  <c r="AD56" i="22"/>
  <c r="Z56" i="22"/>
  <c r="V56" i="22"/>
  <c r="R56" i="22"/>
  <c r="N56" i="22"/>
  <c r="H56" i="22"/>
  <c r="F56" i="22"/>
  <c r="AX55" i="22"/>
  <c r="AH55" i="22"/>
  <c r="AD55" i="22"/>
  <c r="Z55" i="22"/>
  <c r="V55" i="22"/>
  <c r="R55" i="22"/>
  <c r="N55" i="22"/>
  <c r="H55" i="22"/>
  <c r="F55" i="22"/>
  <c r="AX54" i="22"/>
  <c r="AH54" i="22"/>
  <c r="AD54" i="22"/>
  <c r="Z54" i="22"/>
  <c r="V54" i="22"/>
  <c r="R54" i="22"/>
  <c r="N54" i="22"/>
  <c r="H54" i="22"/>
  <c r="F54" i="22"/>
  <c r="AX53" i="22"/>
  <c r="AH53" i="22"/>
  <c r="AD53" i="22"/>
  <c r="Z53" i="22"/>
  <c r="V53" i="22"/>
  <c r="R53" i="22"/>
  <c r="N53" i="22"/>
  <c r="H53" i="22"/>
  <c r="F53" i="22"/>
  <c r="AX52" i="22"/>
  <c r="AH52" i="22"/>
  <c r="AD52" i="22"/>
  <c r="Z52" i="22"/>
  <c r="V52" i="22"/>
  <c r="R52" i="22"/>
  <c r="N52" i="22"/>
  <c r="H52" i="22"/>
  <c r="F52" i="22"/>
  <c r="AH51" i="22"/>
  <c r="AD51" i="22"/>
  <c r="Z51" i="22"/>
  <c r="V51" i="22"/>
  <c r="R51" i="22"/>
  <c r="N51" i="22"/>
  <c r="H51" i="22"/>
  <c r="F51" i="22"/>
  <c r="AH50" i="22"/>
  <c r="AD50" i="22"/>
  <c r="Z50" i="22"/>
  <c r="V50" i="22"/>
  <c r="R50" i="22"/>
  <c r="N50" i="22"/>
  <c r="H50" i="22"/>
  <c r="F50" i="22"/>
  <c r="AX49" i="22"/>
  <c r="AH49" i="22"/>
  <c r="AD49" i="22"/>
  <c r="Z49" i="22"/>
  <c r="V49" i="22"/>
  <c r="R49" i="22"/>
  <c r="N49" i="22"/>
  <c r="H49" i="22"/>
  <c r="F49" i="22"/>
  <c r="AX48" i="22"/>
  <c r="AH48" i="22"/>
  <c r="AD48" i="22"/>
  <c r="Z48" i="22"/>
  <c r="V48" i="22"/>
  <c r="R48" i="22"/>
  <c r="N48" i="22"/>
  <c r="H48" i="22"/>
  <c r="F48" i="22"/>
  <c r="AX47" i="22"/>
  <c r="AH47" i="22"/>
  <c r="AD47" i="22"/>
  <c r="Z47" i="22"/>
  <c r="V47" i="22"/>
  <c r="R47" i="22"/>
  <c r="N47" i="22"/>
  <c r="H47" i="22"/>
  <c r="F47" i="22"/>
  <c r="AX46" i="22"/>
  <c r="AH46" i="22"/>
  <c r="AD46" i="22"/>
  <c r="Z46" i="22"/>
  <c r="V46" i="22"/>
  <c r="R46" i="22"/>
  <c r="N46" i="22"/>
  <c r="H46" i="22"/>
  <c r="F46" i="22"/>
  <c r="AH45" i="22"/>
  <c r="AD45" i="22"/>
  <c r="Z45" i="22"/>
  <c r="V45" i="22"/>
  <c r="R45" i="22"/>
  <c r="N45" i="22"/>
  <c r="H45" i="22"/>
  <c r="F45" i="22"/>
  <c r="T43" i="22"/>
  <c r="P43" i="22"/>
  <c r="L43" i="22"/>
  <c r="AH42" i="22"/>
  <c r="AD42" i="22"/>
  <c r="Z42" i="22"/>
  <c r="V42" i="22"/>
  <c r="R42" i="22"/>
  <c r="N42" i="22"/>
  <c r="H42" i="22"/>
  <c r="F42" i="22"/>
  <c r="AX41" i="22"/>
  <c r="AH41" i="22"/>
  <c r="AD41" i="22"/>
  <c r="Z41" i="22"/>
  <c r="V41" i="22"/>
  <c r="R41" i="22"/>
  <c r="N41" i="22"/>
  <c r="H41" i="22"/>
  <c r="F41" i="22"/>
  <c r="AX40" i="22"/>
  <c r="AH40" i="22"/>
  <c r="AD40" i="22"/>
  <c r="Z40" i="22"/>
  <c r="V40" i="22"/>
  <c r="R40" i="22"/>
  <c r="N40" i="22"/>
  <c r="H40" i="22"/>
  <c r="F40" i="22"/>
  <c r="AX39" i="22"/>
  <c r="AH39" i="22"/>
  <c r="AD39" i="22"/>
  <c r="Z39" i="22"/>
  <c r="V39" i="22"/>
  <c r="R39" i="22"/>
  <c r="N39" i="22"/>
  <c r="H39" i="22"/>
  <c r="F39" i="22"/>
  <c r="AX38" i="22"/>
  <c r="AH38" i="22"/>
  <c r="AD38" i="22"/>
  <c r="Z38" i="22"/>
  <c r="V38" i="22"/>
  <c r="R38" i="22"/>
  <c r="N38" i="22"/>
  <c r="H38" i="22"/>
  <c r="F38" i="22"/>
  <c r="AX37" i="22"/>
  <c r="AH37" i="22"/>
  <c r="AD37" i="22"/>
  <c r="Z37" i="22"/>
  <c r="V37" i="22"/>
  <c r="R37" i="22"/>
  <c r="N37" i="22"/>
  <c r="H37" i="22"/>
  <c r="F37" i="22"/>
  <c r="AX36" i="22"/>
  <c r="AH36" i="22"/>
  <c r="AD36" i="22"/>
  <c r="Z36" i="22"/>
  <c r="V36" i="22"/>
  <c r="R36" i="22"/>
  <c r="N36" i="22"/>
  <c r="H36" i="22"/>
  <c r="F36" i="22"/>
  <c r="AH35" i="22"/>
  <c r="AD35" i="22"/>
  <c r="Z35" i="22"/>
  <c r="V35" i="22"/>
  <c r="R35" i="22"/>
  <c r="N35" i="22"/>
  <c r="H35" i="22"/>
  <c r="F35" i="22"/>
  <c r="AX34" i="22"/>
  <c r="AH34" i="22"/>
  <c r="AD34" i="22"/>
  <c r="Z34" i="22"/>
  <c r="V34" i="22"/>
  <c r="R34" i="22"/>
  <c r="N34" i="22"/>
  <c r="H34" i="22"/>
  <c r="F34" i="22"/>
  <c r="AX33" i="22"/>
  <c r="AH33" i="22"/>
  <c r="AD33" i="22"/>
  <c r="Z33" i="22"/>
  <c r="V33" i="22"/>
  <c r="R33" i="22"/>
  <c r="N33" i="22"/>
  <c r="H33" i="22"/>
  <c r="F33" i="22"/>
  <c r="AX32" i="22"/>
  <c r="AH32" i="22"/>
  <c r="AD32" i="22"/>
  <c r="Z32" i="22"/>
  <c r="V32" i="22"/>
  <c r="R32" i="22"/>
  <c r="N32" i="22"/>
  <c r="H32" i="22"/>
  <c r="AX31" i="22"/>
  <c r="AH31" i="22"/>
  <c r="AD31" i="22"/>
  <c r="Z31" i="22"/>
  <c r="V31" i="22"/>
  <c r="R31" i="22"/>
  <c r="N31" i="22"/>
  <c r="H31" i="22"/>
  <c r="AX30" i="22"/>
  <c r="AH30" i="22"/>
  <c r="AD30" i="22"/>
  <c r="Z30" i="22"/>
  <c r="V30" i="22"/>
  <c r="R30" i="22"/>
  <c r="N30" i="22"/>
  <c r="H30" i="22"/>
  <c r="AX29" i="22"/>
  <c r="AH29" i="22"/>
  <c r="AD29" i="22"/>
  <c r="Z29" i="22"/>
  <c r="V29" i="22"/>
  <c r="R29" i="22"/>
  <c r="N29" i="22"/>
  <c r="H29" i="22"/>
  <c r="F29" i="22"/>
  <c r="T27" i="22"/>
  <c r="P27" i="22"/>
  <c r="L27" i="22"/>
  <c r="AH26" i="22"/>
  <c r="AD26" i="22"/>
  <c r="Z26" i="22"/>
  <c r="V26" i="22"/>
  <c r="R26" i="22"/>
  <c r="N26" i="22"/>
  <c r="H26" i="22"/>
  <c r="F26" i="22"/>
  <c r="AX25" i="22"/>
  <c r="AH25" i="22"/>
  <c r="AD25" i="22"/>
  <c r="Z25" i="22"/>
  <c r="V25" i="22"/>
  <c r="R25" i="22"/>
  <c r="N25" i="22"/>
  <c r="H25" i="22"/>
  <c r="F25" i="22"/>
  <c r="AX24" i="22"/>
  <c r="AH24" i="22"/>
  <c r="AD24" i="22"/>
  <c r="Z24" i="22"/>
  <c r="V24" i="22"/>
  <c r="R24" i="22"/>
  <c r="N24" i="22"/>
  <c r="H24" i="22"/>
  <c r="F24" i="22"/>
  <c r="AH23" i="22"/>
  <c r="AD23" i="22"/>
  <c r="Z23" i="22"/>
  <c r="V23" i="22"/>
  <c r="R23" i="22"/>
  <c r="N23" i="22"/>
  <c r="H23" i="22"/>
  <c r="F23" i="22"/>
  <c r="AX22" i="22"/>
  <c r="AH22" i="22"/>
  <c r="AD22" i="22"/>
  <c r="Z22" i="22"/>
  <c r="V22" i="22"/>
  <c r="R22" i="22"/>
  <c r="N22" i="22"/>
  <c r="H22" i="22"/>
  <c r="F22" i="22"/>
  <c r="AX21" i="22"/>
  <c r="AH21" i="22"/>
  <c r="AD21" i="22"/>
  <c r="Z21" i="22"/>
  <c r="V21" i="22"/>
  <c r="R21" i="22"/>
  <c r="N21" i="22"/>
  <c r="H21" i="22"/>
  <c r="F21" i="22"/>
  <c r="AX20" i="22"/>
  <c r="AH20" i="22"/>
  <c r="AD20" i="22"/>
  <c r="Z20" i="22"/>
  <c r="V20" i="22"/>
  <c r="R20" i="22"/>
  <c r="N20" i="22"/>
  <c r="H20" i="22"/>
  <c r="F20" i="22"/>
  <c r="AX19" i="22"/>
  <c r="AH19" i="22"/>
  <c r="AD19" i="22"/>
  <c r="Z19" i="22"/>
  <c r="V19" i="22"/>
  <c r="R19" i="22"/>
  <c r="N19" i="22"/>
  <c r="H19" i="22"/>
  <c r="F19" i="22"/>
  <c r="AX18" i="22"/>
  <c r="AH18" i="22"/>
  <c r="AD18" i="22"/>
  <c r="Z18" i="22"/>
  <c r="V18" i="22"/>
  <c r="R18" i="22"/>
  <c r="N18" i="22"/>
  <c r="H18" i="22"/>
  <c r="F18" i="22"/>
  <c r="AX17" i="22"/>
  <c r="AH17" i="22"/>
  <c r="AD17" i="22"/>
  <c r="Z17" i="22"/>
  <c r="V17" i="22"/>
  <c r="R17" i="22"/>
  <c r="N17" i="22"/>
  <c r="H17" i="22"/>
  <c r="F17" i="22"/>
  <c r="AX16" i="22"/>
  <c r="AH16" i="22"/>
  <c r="AD16" i="22"/>
  <c r="Z16" i="22"/>
  <c r="V16" i="22"/>
  <c r="R16" i="22"/>
  <c r="N16" i="22"/>
  <c r="H16" i="22"/>
  <c r="F16" i="22"/>
  <c r="AH15" i="22"/>
  <c r="AD15" i="22"/>
  <c r="Z15" i="22"/>
  <c r="V15" i="22"/>
  <c r="R15" i="22"/>
  <c r="N15" i="22"/>
  <c r="H15" i="22"/>
  <c r="F15" i="22"/>
  <c r="AH14" i="22"/>
  <c r="AD14" i="22"/>
  <c r="Z14" i="22"/>
  <c r="V14" i="22"/>
  <c r="R14" i="22"/>
  <c r="N14" i="22"/>
  <c r="H14" i="22"/>
  <c r="F154" i="5"/>
  <c r="X210" i="7"/>
  <c r="X151" i="7"/>
  <c r="X152" i="7"/>
  <c r="X153" i="7"/>
  <c r="X154" i="7"/>
  <c r="X155" i="7"/>
  <c r="X156" i="7"/>
  <c r="X157" i="7"/>
  <c r="X158" i="7"/>
  <c r="X159" i="7"/>
  <c r="X160" i="7"/>
  <c r="X161" i="7"/>
  <c r="X162" i="7"/>
  <c r="X163" i="7"/>
  <c r="X164" i="7"/>
  <c r="X165" i="7"/>
  <c r="X166" i="7"/>
  <c r="X167" i="7"/>
  <c r="X168" i="7"/>
  <c r="X169" i="7"/>
  <c r="X170" i="7"/>
  <c r="X171" i="7"/>
  <c r="X172" i="7"/>
  <c r="X173" i="7"/>
  <c r="X174" i="7"/>
  <c r="X175" i="7"/>
  <c r="X176" i="7"/>
  <c r="X177" i="7"/>
  <c r="X178" i="7"/>
  <c r="X179" i="7"/>
  <c r="X180" i="7"/>
  <c r="X181" i="7"/>
  <c r="X182" i="7"/>
  <c r="X183" i="7"/>
  <c r="X184" i="7"/>
  <c r="X185" i="7"/>
  <c r="X186" i="7"/>
  <c r="X187" i="7"/>
  <c r="X188" i="7"/>
  <c r="X189" i="7"/>
  <c r="X190" i="7"/>
  <c r="X191" i="7"/>
  <c r="X192" i="7"/>
  <c r="X193" i="7"/>
  <c r="X194" i="7"/>
  <c r="X195" i="7"/>
  <c r="X196" i="7"/>
  <c r="X197" i="7"/>
  <c r="X198" i="7"/>
  <c r="X199" i="7"/>
  <c r="X200" i="7"/>
  <c r="X201" i="7"/>
  <c r="X202" i="7"/>
  <c r="X203" i="7"/>
  <c r="X204" i="7"/>
  <c r="X205" i="7"/>
  <c r="X206" i="7"/>
  <c r="X207" i="7"/>
  <c r="X208" i="7"/>
  <c r="X209" i="7"/>
  <c r="W148" i="7"/>
  <c r="W149" i="7"/>
  <c r="W153" i="7"/>
  <c r="W154" i="7"/>
  <c r="W155" i="7"/>
  <c r="W156" i="7"/>
  <c r="W157" i="7"/>
  <c r="W158" i="7"/>
  <c r="W159" i="7"/>
  <c r="W160" i="7"/>
  <c r="W161" i="7"/>
  <c r="W162" i="7"/>
  <c r="W163" i="7"/>
  <c r="W164" i="7"/>
  <c r="W165" i="7"/>
  <c r="W166" i="7"/>
  <c r="W167" i="7"/>
  <c r="W168" i="7"/>
  <c r="W169" i="7"/>
  <c r="W170" i="7"/>
  <c r="W171" i="7"/>
  <c r="W172" i="7"/>
  <c r="W173" i="7"/>
  <c r="W174" i="7"/>
  <c r="W175" i="7"/>
  <c r="W176" i="7"/>
  <c r="W177" i="7"/>
  <c r="W178" i="7"/>
  <c r="W179" i="7"/>
  <c r="W180" i="7"/>
  <c r="W181" i="7"/>
  <c r="W182" i="7"/>
  <c r="W183" i="7"/>
  <c r="W184" i="7"/>
  <c r="W185" i="7"/>
  <c r="W186" i="7"/>
  <c r="W187" i="7"/>
  <c r="W188" i="7"/>
  <c r="W189" i="7"/>
  <c r="W190" i="7"/>
  <c r="W191" i="7"/>
  <c r="W192" i="7"/>
  <c r="W193" i="7"/>
  <c r="W194" i="7"/>
  <c r="W195" i="7"/>
  <c r="W196" i="7"/>
  <c r="W197" i="7"/>
  <c r="W198" i="7"/>
  <c r="W199" i="7"/>
  <c r="W200" i="7"/>
  <c r="W201" i="7"/>
  <c r="W202" i="7"/>
  <c r="W203" i="7"/>
  <c r="W204" i="7"/>
  <c r="W205" i="7"/>
  <c r="W206" i="7"/>
  <c r="W207" i="7"/>
  <c r="W208" i="7"/>
  <c r="W209" i="7"/>
  <c r="W210" i="7"/>
  <c r="U149" i="7"/>
  <c r="U153" i="7"/>
  <c r="U154" i="7"/>
  <c r="U155" i="7"/>
  <c r="U156" i="7"/>
  <c r="U157" i="7"/>
  <c r="U158" i="7"/>
  <c r="U159" i="7"/>
  <c r="U160" i="7"/>
  <c r="U161" i="7"/>
  <c r="U162" i="7"/>
  <c r="U163" i="7"/>
  <c r="U164" i="7"/>
  <c r="U165" i="7"/>
  <c r="U166" i="7"/>
  <c r="U167" i="7"/>
  <c r="U168" i="7"/>
  <c r="U169" i="7"/>
  <c r="U170" i="7"/>
  <c r="U171" i="7"/>
  <c r="U172" i="7"/>
  <c r="U173" i="7"/>
  <c r="U174" i="7"/>
  <c r="U175" i="7"/>
  <c r="U176" i="7"/>
  <c r="U177" i="7"/>
  <c r="U178" i="7"/>
  <c r="U179" i="7"/>
  <c r="U180" i="7"/>
  <c r="U181" i="7"/>
  <c r="U182" i="7"/>
  <c r="U183" i="7"/>
  <c r="U184" i="7"/>
  <c r="U185" i="7"/>
  <c r="U186" i="7"/>
  <c r="U187" i="7"/>
  <c r="U188" i="7"/>
  <c r="U189" i="7"/>
  <c r="U190" i="7"/>
  <c r="U191" i="7"/>
  <c r="U192" i="7"/>
  <c r="U193" i="7"/>
  <c r="U194" i="7"/>
  <c r="U195" i="7"/>
  <c r="U196" i="7"/>
  <c r="U197" i="7"/>
  <c r="U198" i="7"/>
  <c r="U199" i="7"/>
  <c r="U200" i="7"/>
  <c r="U201" i="7"/>
  <c r="U202" i="7"/>
  <c r="U203" i="7"/>
  <c r="U204" i="7"/>
  <c r="U205" i="7"/>
  <c r="U206" i="7"/>
  <c r="U207" i="7"/>
  <c r="U208" i="7"/>
  <c r="U209" i="7"/>
  <c r="U210" i="7"/>
  <c r="P153" i="7"/>
  <c r="P154" i="7"/>
  <c r="P155" i="7"/>
  <c r="P156" i="7"/>
  <c r="P157" i="7"/>
  <c r="P158" i="7"/>
  <c r="P159" i="7"/>
  <c r="P160" i="7"/>
  <c r="P161" i="7"/>
  <c r="P162" i="7"/>
  <c r="P163" i="7"/>
  <c r="P164" i="7"/>
  <c r="P165" i="7"/>
  <c r="P166" i="7"/>
  <c r="P167" i="7"/>
  <c r="P168" i="7"/>
  <c r="P169" i="7"/>
  <c r="P170" i="7"/>
  <c r="P171" i="7"/>
  <c r="P172" i="7"/>
  <c r="P173" i="7"/>
  <c r="P174" i="7"/>
  <c r="P175" i="7"/>
  <c r="P176" i="7"/>
  <c r="P177" i="7"/>
  <c r="P178" i="7"/>
  <c r="P179" i="7"/>
  <c r="P180" i="7"/>
  <c r="P181" i="7"/>
  <c r="P182" i="7"/>
  <c r="P183" i="7"/>
  <c r="P184" i="7"/>
  <c r="P185" i="7"/>
  <c r="P186" i="7"/>
  <c r="P187" i="7"/>
  <c r="P188" i="7"/>
  <c r="P189" i="7"/>
  <c r="P190" i="7"/>
  <c r="P191" i="7"/>
  <c r="P192" i="7"/>
  <c r="P193" i="7"/>
  <c r="P194" i="7"/>
  <c r="P195" i="7"/>
  <c r="P196" i="7"/>
  <c r="P197" i="7"/>
  <c r="P198" i="7"/>
  <c r="P199" i="7"/>
  <c r="P200" i="7"/>
  <c r="P201" i="7"/>
  <c r="P202" i="7"/>
  <c r="P203" i="7"/>
  <c r="P204" i="7"/>
  <c r="P205" i="7"/>
  <c r="P206" i="7"/>
  <c r="P207" i="7"/>
  <c r="P208" i="7"/>
  <c r="P209" i="7"/>
  <c r="P210" i="7"/>
  <c r="O149" i="7"/>
  <c r="O150" i="7"/>
  <c r="O151" i="7"/>
  <c r="O152" i="7"/>
  <c r="O153" i="7"/>
  <c r="O154" i="7"/>
  <c r="O155" i="7"/>
  <c r="O156" i="7"/>
  <c r="O157" i="7"/>
  <c r="O158" i="7"/>
  <c r="O159" i="7"/>
  <c r="O160" i="7"/>
  <c r="O161" i="7"/>
  <c r="O162" i="7"/>
  <c r="O163" i="7"/>
  <c r="O164" i="7"/>
  <c r="O165" i="7"/>
  <c r="O166" i="7"/>
  <c r="O167" i="7"/>
  <c r="O168" i="7"/>
  <c r="O169" i="7"/>
  <c r="O170" i="7"/>
  <c r="O171" i="7"/>
  <c r="O172" i="7"/>
  <c r="O173" i="7"/>
  <c r="O174" i="7"/>
  <c r="O175" i="7"/>
  <c r="O176" i="7"/>
  <c r="O177" i="7"/>
  <c r="O178" i="7"/>
  <c r="O179" i="7"/>
  <c r="O180" i="7"/>
  <c r="O181" i="7"/>
  <c r="O182" i="7"/>
  <c r="O183" i="7"/>
  <c r="O184" i="7"/>
  <c r="O185" i="7"/>
  <c r="O186" i="7"/>
  <c r="O187" i="7"/>
  <c r="O188" i="7"/>
  <c r="O189" i="7"/>
  <c r="O190" i="7"/>
  <c r="O191" i="7"/>
  <c r="O192" i="7"/>
  <c r="O193" i="7"/>
  <c r="O194" i="7"/>
  <c r="O195" i="7"/>
  <c r="O196" i="7"/>
  <c r="O197" i="7"/>
  <c r="O198" i="7"/>
  <c r="O199" i="7"/>
  <c r="O200" i="7"/>
  <c r="O201" i="7"/>
  <c r="O202" i="7"/>
  <c r="O203" i="7"/>
  <c r="O204" i="7"/>
  <c r="O205" i="7"/>
  <c r="O206" i="7"/>
  <c r="O207" i="7"/>
  <c r="O208" i="7"/>
  <c r="O209" i="7"/>
  <c r="O210" i="7"/>
  <c r="O212" i="7"/>
  <c r="O213" i="7"/>
  <c r="O214" i="7"/>
  <c r="O215" i="7"/>
  <c r="O216" i="7"/>
  <c r="O217" i="7"/>
  <c r="O218" i="7"/>
  <c r="O219" i="7"/>
  <c r="O220" i="7"/>
  <c r="O221" i="7"/>
  <c r="O222" i="7"/>
  <c r="O223" i="7"/>
  <c r="M149" i="7"/>
  <c r="M150" i="7"/>
  <c r="M151" i="7"/>
  <c r="M152" i="7"/>
  <c r="M153" i="7"/>
  <c r="M154" i="7"/>
  <c r="M155" i="7"/>
  <c r="M156" i="7"/>
  <c r="M157" i="7"/>
  <c r="M158" i="7"/>
  <c r="M159" i="7"/>
  <c r="M160" i="7"/>
  <c r="M161" i="7"/>
  <c r="M162" i="7"/>
  <c r="M163" i="7"/>
  <c r="M164" i="7"/>
  <c r="M165" i="7"/>
  <c r="M166" i="7"/>
  <c r="M167" i="7"/>
  <c r="M168" i="7"/>
  <c r="M169" i="7"/>
  <c r="M170" i="7"/>
  <c r="M171" i="7"/>
  <c r="M172" i="7"/>
  <c r="M173" i="7"/>
  <c r="M174" i="7"/>
  <c r="M175" i="7"/>
  <c r="M176" i="7"/>
  <c r="M177" i="7"/>
  <c r="M178" i="7"/>
  <c r="M179" i="7"/>
  <c r="M180" i="7"/>
  <c r="M181" i="7"/>
  <c r="M182" i="7"/>
  <c r="M183" i="7"/>
  <c r="M184" i="7"/>
  <c r="M185" i="7"/>
  <c r="M186" i="7"/>
  <c r="M187" i="7"/>
  <c r="M188" i="7"/>
  <c r="M189" i="7"/>
  <c r="M190" i="7"/>
  <c r="M191" i="7"/>
  <c r="M192" i="7"/>
  <c r="M193" i="7"/>
  <c r="M194" i="7"/>
  <c r="M195" i="7"/>
  <c r="M196" i="7"/>
  <c r="M197" i="7"/>
  <c r="M198" i="7"/>
  <c r="M199" i="7"/>
  <c r="M200" i="7"/>
  <c r="M201" i="7"/>
  <c r="M202" i="7"/>
  <c r="M203" i="7"/>
  <c r="M204" i="7"/>
  <c r="M205" i="7"/>
  <c r="M206" i="7"/>
  <c r="M207" i="7"/>
  <c r="M208" i="7"/>
  <c r="M209" i="7"/>
  <c r="M210" i="7"/>
  <c r="F149" i="7"/>
  <c r="F150" i="7"/>
  <c r="F151" i="7"/>
  <c r="F152" i="7"/>
  <c r="F153" i="7"/>
  <c r="Z153" i="7" s="1"/>
  <c r="F154" i="7"/>
  <c r="Z154" i="7" s="1"/>
  <c r="F155" i="7"/>
  <c r="Z155" i="7" s="1"/>
  <c r="F156" i="7"/>
  <c r="Z156" i="7" s="1"/>
  <c r="F157" i="7"/>
  <c r="Z157" i="7" s="1"/>
  <c r="F158" i="7"/>
  <c r="Z158" i="7" s="1"/>
  <c r="F159" i="7"/>
  <c r="Z159" i="7" s="1"/>
  <c r="F160" i="7"/>
  <c r="Z160" i="7" s="1"/>
  <c r="F161" i="7"/>
  <c r="Z161" i="7" s="1"/>
  <c r="F162" i="7"/>
  <c r="Z162" i="7" s="1"/>
  <c r="F163" i="7"/>
  <c r="Z163" i="7" s="1"/>
  <c r="F164" i="7"/>
  <c r="Z164" i="7" s="1"/>
  <c r="F165" i="7"/>
  <c r="Z165" i="7" s="1"/>
  <c r="F166" i="7"/>
  <c r="Z166" i="7" s="1"/>
  <c r="F167" i="7"/>
  <c r="Z167" i="7" s="1"/>
  <c r="F168" i="7"/>
  <c r="Z168" i="7" s="1"/>
  <c r="F169" i="7"/>
  <c r="Z169" i="7" s="1"/>
  <c r="F170" i="7"/>
  <c r="Z170" i="7" s="1"/>
  <c r="F171" i="7"/>
  <c r="Z171" i="7" s="1"/>
  <c r="F172" i="7"/>
  <c r="Z172" i="7" s="1"/>
  <c r="F173" i="7"/>
  <c r="Z173" i="7" s="1"/>
  <c r="F174" i="7"/>
  <c r="Z174" i="7" s="1"/>
  <c r="F175" i="7"/>
  <c r="Z175" i="7" s="1"/>
  <c r="F176" i="7"/>
  <c r="Z176" i="7" s="1"/>
  <c r="F177" i="7"/>
  <c r="Z177" i="7" s="1"/>
  <c r="F178" i="7"/>
  <c r="Z178" i="7" s="1"/>
  <c r="F179" i="7"/>
  <c r="Z179" i="7" s="1"/>
  <c r="F180" i="7"/>
  <c r="Z180" i="7" s="1"/>
  <c r="F181" i="7"/>
  <c r="Z181" i="7" s="1"/>
  <c r="F182" i="7"/>
  <c r="Z182" i="7" s="1"/>
  <c r="F183" i="7"/>
  <c r="Z183" i="7" s="1"/>
  <c r="F184" i="7"/>
  <c r="Z184" i="7" s="1"/>
  <c r="F185" i="7"/>
  <c r="Z185" i="7" s="1"/>
  <c r="F186" i="7"/>
  <c r="Z186" i="7" s="1"/>
  <c r="F187" i="7"/>
  <c r="Z187" i="7" s="1"/>
  <c r="F188" i="7"/>
  <c r="Z188" i="7" s="1"/>
  <c r="F189" i="7"/>
  <c r="Z189" i="7" s="1"/>
  <c r="F190" i="7"/>
  <c r="Z190" i="7" s="1"/>
  <c r="F191" i="7"/>
  <c r="Z191" i="7" s="1"/>
  <c r="F192" i="7"/>
  <c r="Z192" i="7" s="1"/>
  <c r="F193" i="7"/>
  <c r="Z193" i="7" s="1"/>
  <c r="F194" i="7"/>
  <c r="Z194" i="7" s="1"/>
  <c r="F195" i="7"/>
  <c r="Z195" i="7" s="1"/>
  <c r="F196" i="7"/>
  <c r="Z196" i="7" s="1"/>
  <c r="F197" i="7"/>
  <c r="Z197" i="7" s="1"/>
  <c r="F198" i="7"/>
  <c r="Z198" i="7" s="1"/>
  <c r="F199" i="7"/>
  <c r="Z199" i="7" s="1"/>
  <c r="F200" i="7"/>
  <c r="Z200" i="7" s="1"/>
  <c r="F201" i="7"/>
  <c r="Z201" i="7" s="1"/>
  <c r="F202" i="7"/>
  <c r="Z202" i="7" s="1"/>
  <c r="F203" i="7"/>
  <c r="Z203" i="7" s="1"/>
  <c r="F204" i="7"/>
  <c r="Z204" i="7" s="1"/>
  <c r="F205" i="7"/>
  <c r="Z205" i="7" s="1"/>
  <c r="F206" i="7"/>
  <c r="Z206" i="7" s="1"/>
  <c r="F207" i="7"/>
  <c r="Z207" i="7" s="1"/>
  <c r="F208" i="7"/>
  <c r="Z208" i="7" s="1"/>
  <c r="F209" i="7"/>
  <c r="Z209" i="7" s="1"/>
  <c r="F210" i="7"/>
  <c r="Z210" i="7" s="1"/>
  <c r="P213" i="7"/>
  <c r="P214" i="7"/>
  <c r="P215" i="7"/>
  <c r="P216" i="7"/>
  <c r="P217" i="7"/>
  <c r="P218" i="7"/>
  <c r="P219" i="7"/>
  <c r="P220" i="7"/>
  <c r="P221" i="7"/>
  <c r="P222" i="7"/>
  <c r="P223" i="7"/>
  <c r="H149" i="7"/>
  <c r="H150" i="7"/>
  <c r="H151" i="7"/>
  <c r="H152" i="7"/>
  <c r="H153" i="7"/>
  <c r="H154" i="7"/>
  <c r="H155" i="7"/>
  <c r="H156" i="7"/>
  <c r="H157" i="7"/>
  <c r="H158" i="7"/>
  <c r="H159" i="7"/>
  <c r="H160" i="7"/>
  <c r="H161" i="7"/>
  <c r="H162" i="7"/>
  <c r="H163" i="7"/>
  <c r="H164" i="7"/>
  <c r="H165" i="7"/>
  <c r="H166" i="7"/>
  <c r="H167" i="7"/>
  <c r="H168" i="7"/>
  <c r="H169" i="7"/>
  <c r="H170" i="7"/>
  <c r="H171" i="7"/>
  <c r="H172" i="7"/>
  <c r="H173" i="7"/>
  <c r="H174" i="7"/>
  <c r="H175" i="7"/>
  <c r="H176" i="7"/>
  <c r="H177" i="7"/>
  <c r="H178" i="7"/>
  <c r="H179" i="7"/>
  <c r="H180" i="7"/>
  <c r="H181" i="7"/>
  <c r="H182" i="7"/>
  <c r="H183" i="7"/>
  <c r="H184" i="7"/>
  <c r="H185" i="7"/>
  <c r="H186" i="7"/>
  <c r="H187" i="7"/>
  <c r="H188" i="7"/>
  <c r="H189" i="7"/>
  <c r="H190" i="7"/>
  <c r="H191" i="7"/>
  <c r="H192" i="7"/>
  <c r="H193" i="7"/>
  <c r="H194" i="7"/>
  <c r="H195" i="7"/>
  <c r="H196" i="7"/>
  <c r="H197" i="7"/>
  <c r="H198" i="7"/>
  <c r="H199" i="7"/>
  <c r="H200" i="7"/>
  <c r="H201" i="7"/>
  <c r="H202" i="7"/>
  <c r="H203" i="7"/>
  <c r="H204" i="7"/>
  <c r="H205" i="7"/>
  <c r="H206" i="7"/>
  <c r="H207" i="7"/>
  <c r="H208" i="7"/>
  <c r="H209" i="7"/>
  <c r="H210" i="7"/>
  <c r="I153" i="7"/>
  <c r="I154" i="7"/>
  <c r="I155" i="7"/>
  <c r="I156" i="7"/>
  <c r="I157" i="7"/>
  <c r="I158" i="7"/>
  <c r="I159" i="7"/>
  <c r="I160" i="7"/>
  <c r="I161" i="7"/>
  <c r="I162" i="7"/>
  <c r="I163" i="7"/>
  <c r="I164" i="7"/>
  <c r="I165" i="7"/>
  <c r="I166" i="7"/>
  <c r="I167" i="7"/>
  <c r="I168" i="7"/>
  <c r="I169" i="7"/>
  <c r="I170" i="7"/>
  <c r="I171" i="7"/>
  <c r="I172" i="7"/>
  <c r="I173" i="7"/>
  <c r="I174" i="7"/>
  <c r="I175" i="7"/>
  <c r="I176" i="7"/>
  <c r="I177" i="7"/>
  <c r="I178" i="7"/>
  <c r="I179" i="7"/>
  <c r="I180" i="7"/>
  <c r="I181" i="7"/>
  <c r="I182" i="7"/>
  <c r="I183" i="7"/>
  <c r="I184" i="7"/>
  <c r="I185" i="7"/>
  <c r="I186" i="7"/>
  <c r="I187" i="7"/>
  <c r="I188" i="7"/>
  <c r="I189" i="7"/>
  <c r="I190" i="7"/>
  <c r="I191" i="7"/>
  <c r="I192" i="7"/>
  <c r="I193" i="7"/>
  <c r="I194" i="7"/>
  <c r="I195" i="7"/>
  <c r="I196" i="7"/>
  <c r="I197" i="7"/>
  <c r="I198" i="7"/>
  <c r="I199" i="7"/>
  <c r="I200" i="7"/>
  <c r="I201" i="7"/>
  <c r="I202" i="7"/>
  <c r="I203" i="7"/>
  <c r="I204" i="7"/>
  <c r="I205" i="7"/>
  <c r="I206" i="7"/>
  <c r="I207" i="7"/>
  <c r="I208" i="7"/>
  <c r="I209" i="7"/>
  <c r="I210" i="7"/>
  <c r="F134" i="22" l="1"/>
  <c r="AX134" i="22"/>
  <c r="F150" i="22"/>
  <c r="AF197" i="22"/>
  <c r="F195" i="22"/>
  <c r="AX195" i="22"/>
  <c r="R197" i="22"/>
  <c r="I149" i="7"/>
  <c r="AD197" i="22"/>
  <c r="L197" i="22"/>
  <c r="AP197" i="22"/>
  <c r="X197" i="22"/>
  <c r="AN197" i="22"/>
  <c r="AH197" i="22"/>
  <c r="AJ197" i="22"/>
  <c r="AR197" i="22"/>
  <c r="Z152" i="7"/>
  <c r="P152" i="7"/>
  <c r="I152" i="7"/>
  <c r="P151" i="7"/>
  <c r="I151" i="7"/>
  <c r="Z151" i="7"/>
  <c r="X149" i="7"/>
  <c r="Z149" i="7"/>
  <c r="Z150" i="7"/>
  <c r="P150" i="7"/>
  <c r="I150" i="7"/>
  <c r="AL197" i="22"/>
  <c r="AT182" i="22"/>
  <c r="AT197" i="22" s="1"/>
  <c r="AX153" i="22"/>
  <c r="H153" i="22" s="1"/>
  <c r="AX150" i="22"/>
  <c r="H27" i="22"/>
  <c r="Z197" i="22"/>
  <c r="F27" i="22"/>
  <c r="H76" i="22"/>
  <c r="F91" i="22"/>
  <c r="H181" i="22"/>
  <c r="V197" i="22"/>
  <c r="F43" i="22"/>
  <c r="F76" i="22"/>
  <c r="F119" i="22"/>
  <c r="H134" i="22"/>
  <c r="H150" i="22"/>
  <c r="F167" i="22"/>
  <c r="F181" i="22"/>
  <c r="F197" i="22" s="1"/>
  <c r="H195" i="22"/>
  <c r="AX43" i="22"/>
  <c r="N197" i="22"/>
  <c r="H43" i="22"/>
  <c r="H60" i="22"/>
  <c r="AX152" i="22"/>
  <c r="F60" i="22"/>
  <c r="AX60" i="22"/>
  <c r="H91" i="22"/>
  <c r="AV197" i="22"/>
  <c r="F105" i="22"/>
  <c r="H119" i="22"/>
  <c r="AX154" i="22"/>
  <c r="H154" i="22" s="1"/>
  <c r="T197" i="22"/>
  <c r="P197" i="22"/>
  <c r="AX14" i="22"/>
  <c r="AX27" i="22" s="1"/>
  <c r="H105" i="22"/>
  <c r="AX91" i="22"/>
  <c r="AX105" i="22"/>
  <c r="AX76" i="22"/>
  <c r="AX119" i="22"/>
  <c r="AX181" i="22"/>
  <c r="P149" i="7"/>
  <c r="P224" i="7"/>
  <c r="AA27" i="7"/>
  <c r="AA28" i="7"/>
  <c r="AA38" i="7" s="1"/>
  <c r="AL17" i="7" s="1"/>
  <c r="AA29" i="7"/>
  <c r="AA30" i="7"/>
  <c r="AA31" i="7"/>
  <c r="AA32" i="7"/>
  <c r="AA33" i="7"/>
  <c r="AA34" i="7"/>
  <c r="AA35" i="7"/>
  <c r="AA36" i="7"/>
  <c r="AA37" i="7"/>
  <c r="AA40" i="7"/>
  <c r="AA41" i="7"/>
  <c r="AA42" i="7"/>
  <c r="AA43" i="7"/>
  <c r="AA44" i="7"/>
  <c r="AA45" i="7"/>
  <c r="AA46" i="7"/>
  <c r="AA47" i="7"/>
  <c r="AA48" i="7"/>
  <c r="AA49" i="7"/>
  <c r="AA50" i="7"/>
  <c r="AA51" i="7"/>
  <c r="AA52" i="7"/>
  <c r="AA55" i="7"/>
  <c r="AA56" i="7"/>
  <c r="AA57" i="7"/>
  <c r="AA58" i="7"/>
  <c r="AA59" i="7"/>
  <c r="AA60" i="7"/>
  <c r="AA61" i="7"/>
  <c r="AA62" i="7"/>
  <c r="AA63" i="7"/>
  <c r="AA64" i="7"/>
  <c r="AA65" i="7"/>
  <c r="AA66" i="7"/>
  <c r="AA67" i="7"/>
  <c r="AA70" i="7"/>
  <c r="AA71" i="7"/>
  <c r="AA72" i="7"/>
  <c r="AA73" i="7"/>
  <c r="AA74" i="7"/>
  <c r="AA75" i="7"/>
  <c r="AA76" i="7"/>
  <c r="AA77" i="7"/>
  <c r="AA78" i="7"/>
  <c r="AA79" i="7"/>
  <c r="AA80" i="7"/>
  <c r="AA81" i="7"/>
  <c r="AA84" i="7"/>
  <c r="AA85" i="7"/>
  <c r="AA86" i="7"/>
  <c r="AA87" i="7"/>
  <c r="AA88" i="7"/>
  <c r="AA89" i="7"/>
  <c r="AA90" i="7"/>
  <c r="AA91" i="7"/>
  <c r="AA92" i="7"/>
  <c r="AA93" i="7"/>
  <c r="AA94" i="7"/>
  <c r="AA95" i="7"/>
  <c r="AA96" i="7"/>
  <c r="AA99" i="7"/>
  <c r="AA100" i="7"/>
  <c r="AA101" i="7"/>
  <c r="AA102" i="7"/>
  <c r="AA103" i="7"/>
  <c r="AA104" i="7"/>
  <c r="AA105" i="7"/>
  <c r="AA106" i="7"/>
  <c r="AA107" i="7"/>
  <c r="AA108" i="7"/>
  <c r="AA109" i="7"/>
  <c r="AA112" i="7"/>
  <c r="AA126" i="7" s="1"/>
  <c r="AL23" i="7" s="1"/>
  <c r="AA113" i="7"/>
  <c r="AA114" i="7"/>
  <c r="AA115" i="7"/>
  <c r="AA116" i="7"/>
  <c r="AA117" i="7"/>
  <c r="AA118" i="7"/>
  <c r="AA119" i="7"/>
  <c r="AA120" i="7"/>
  <c r="AA121" i="7"/>
  <c r="AA122" i="7"/>
  <c r="AA123" i="7"/>
  <c r="AA124" i="7"/>
  <c r="AA125" i="7"/>
  <c r="AA128" i="7"/>
  <c r="AA129" i="7"/>
  <c r="AA130" i="7"/>
  <c r="AA131" i="7"/>
  <c r="AA132" i="7"/>
  <c r="AA133" i="7"/>
  <c r="AA134" i="7"/>
  <c r="AA135" i="7"/>
  <c r="AA136" i="7"/>
  <c r="AA137" i="7"/>
  <c r="AA138" i="7"/>
  <c r="AA139" i="7"/>
  <c r="AA206" i="7"/>
  <c r="AA207" i="7"/>
  <c r="AA208" i="7"/>
  <c r="AA209" i="7"/>
  <c r="AA210" i="7"/>
  <c r="AA213" i="7"/>
  <c r="AA214" i="7"/>
  <c r="AA215" i="7"/>
  <c r="AA216" i="7"/>
  <c r="AA217" i="7"/>
  <c r="AA218" i="7"/>
  <c r="AA219" i="7"/>
  <c r="AA220" i="7"/>
  <c r="AA221" i="7"/>
  <c r="AA222" i="7"/>
  <c r="AA223" i="7"/>
  <c r="AA226" i="7"/>
  <c r="AA227" i="7"/>
  <c r="AA228" i="7"/>
  <c r="AA229" i="7"/>
  <c r="AA230" i="7"/>
  <c r="AA231" i="7"/>
  <c r="AA232" i="7"/>
  <c r="AA233" i="7"/>
  <c r="AA234" i="7"/>
  <c r="AA235" i="7"/>
  <c r="AA236" i="7"/>
  <c r="AA15" i="7"/>
  <c r="AA16" i="7"/>
  <c r="AA17" i="7"/>
  <c r="AA18" i="7"/>
  <c r="AA19" i="7"/>
  <c r="AA20" i="7"/>
  <c r="AA21" i="7"/>
  <c r="AA22" i="7"/>
  <c r="AA23" i="7"/>
  <c r="AA24" i="7"/>
  <c r="X15" i="7"/>
  <c r="X16" i="7"/>
  <c r="X17" i="7"/>
  <c r="X18" i="7"/>
  <c r="X19" i="7"/>
  <c r="X20" i="7"/>
  <c r="X21" i="7"/>
  <c r="X22" i="7"/>
  <c r="X23" i="7"/>
  <c r="X24" i="7"/>
  <c r="X27" i="7"/>
  <c r="X28" i="7"/>
  <c r="X29" i="7"/>
  <c r="X30" i="7"/>
  <c r="X31" i="7"/>
  <c r="X32" i="7"/>
  <c r="X33" i="7"/>
  <c r="X34" i="7"/>
  <c r="X35" i="7"/>
  <c r="X36" i="7"/>
  <c r="X37" i="7"/>
  <c r="X40" i="7"/>
  <c r="X41" i="7"/>
  <c r="X42" i="7"/>
  <c r="X43" i="7"/>
  <c r="X44" i="7"/>
  <c r="X45" i="7"/>
  <c r="X46" i="7"/>
  <c r="X47" i="7"/>
  <c r="X48" i="7"/>
  <c r="X49" i="7"/>
  <c r="X50" i="7"/>
  <c r="X51" i="7"/>
  <c r="X52" i="7"/>
  <c r="X55" i="7"/>
  <c r="X56" i="7"/>
  <c r="X57" i="7"/>
  <c r="X58" i="7"/>
  <c r="X59" i="7"/>
  <c r="X60" i="7"/>
  <c r="X61" i="7"/>
  <c r="X62" i="7"/>
  <c r="X63" i="7"/>
  <c r="X64" i="7"/>
  <c r="X65" i="7"/>
  <c r="X66" i="7"/>
  <c r="X67" i="7"/>
  <c r="X70" i="7"/>
  <c r="X71" i="7"/>
  <c r="X72" i="7"/>
  <c r="X73" i="7"/>
  <c r="X74" i="7"/>
  <c r="X75" i="7"/>
  <c r="X76" i="7"/>
  <c r="X77" i="7"/>
  <c r="X78" i="7"/>
  <c r="X79" i="7"/>
  <c r="X80" i="7"/>
  <c r="X81" i="7"/>
  <c r="X84" i="7"/>
  <c r="X85" i="7"/>
  <c r="X86" i="7"/>
  <c r="X87" i="7"/>
  <c r="X88" i="7"/>
  <c r="X89" i="7"/>
  <c r="X90" i="7"/>
  <c r="X91" i="7"/>
  <c r="X92" i="7"/>
  <c r="X93" i="7"/>
  <c r="X94" i="7"/>
  <c r="X95" i="7"/>
  <c r="X96" i="7"/>
  <c r="X99" i="7"/>
  <c r="X100" i="7"/>
  <c r="X101" i="7"/>
  <c r="X102" i="7"/>
  <c r="X103" i="7"/>
  <c r="X104" i="7"/>
  <c r="X105" i="7"/>
  <c r="X106" i="7"/>
  <c r="X107" i="7"/>
  <c r="X108" i="7"/>
  <c r="X109" i="7"/>
  <c r="X112" i="7"/>
  <c r="X113" i="7"/>
  <c r="X114" i="7"/>
  <c r="X115" i="7"/>
  <c r="X116" i="7"/>
  <c r="X117" i="7"/>
  <c r="X118" i="7"/>
  <c r="X119" i="7"/>
  <c r="X120" i="7"/>
  <c r="X121" i="7"/>
  <c r="X122" i="7"/>
  <c r="X123" i="7"/>
  <c r="X124" i="7"/>
  <c r="X125" i="7"/>
  <c r="X128" i="7"/>
  <c r="X129" i="7"/>
  <c r="X130" i="7"/>
  <c r="X131" i="7"/>
  <c r="X132" i="7"/>
  <c r="X133" i="7"/>
  <c r="X134" i="7"/>
  <c r="X135" i="7"/>
  <c r="X136" i="7"/>
  <c r="X137" i="7"/>
  <c r="X138" i="7"/>
  <c r="X139" i="7"/>
  <c r="X213" i="7"/>
  <c r="X214" i="7"/>
  <c r="X215" i="7"/>
  <c r="X216" i="7"/>
  <c r="X217" i="7"/>
  <c r="X218" i="7"/>
  <c r="X219" i="7"/>
  <c r="X220" i="7"/>
  <c r="X221" i="7"/>
  <c r="X222" i="7"/>
  <c r="X223" i="7"/>
  <c r="X226" i="7"/>
  <c r="X227" i="7"/>
  <c r="X228" i="7"/>
  <c r="X229" i="7"/>
  <c r="X230" i="7"/>
  <c r="X231" i="7"/>
  <c r="X232" i="7"/>
  <c r="X233" i="7"/>
  <c r="X234" i="7"/>
  <c r="X235" i="7"/>
  <c r="X236" i="7"/>
  <c r="X14" i="7"/>
  <c r="AA14" i="7" s="1"/>
  <c r="W15" i="7"/>
  <c r="W16" i="7"/>
  <c r="W17" i="7"/>
  <c r="W18" i="7"/>
  <c r="W19" i="7"/>
  <c r="W20" i="7"/>
  <c r="W21" i="7"/>
  <c r="W22" i="7"/>
  <c r="W23" i="7"/>
  <c r="W24" i="7"/>
  <c r="W25" i="7"/>
  <c r="W26" i="7"/>
  <c r="W27" i="7"/>
  <c r="W28" i="7"/>
  <c r="W29" i="7"/>
  <c r="W30" i="7"/>
  <c r="W31" i="7"/>
  <c r="W32" i="7"/>
  <c r="W33" i="7"/>
  <c r="W34" i="7"/>
  <c r="W35" i="7"/>
  <c r="W36" i="7"/>
  <c r="W37" i="7"/>
  <c r="W38" i="7"/>
  <c r="W39" i="7"/>
  <c r="W40" i="7"/>
  <c r="W41" i="7"/>
  <c r="W42" i="7"/>
  <c r="W43" i="7"/>
  <c r="W44" i="7"/>
  <c r="W45" i="7"/>
  <c r="W46" i="7"/>
  <c r="W47" i="7"/>
  <c r="W48" i="7"/>
  <c r="W49" i="7"/>
  <c r="W50" i="7"/>
  <c r="W51" i="7"/>
  <c r="W52" i="7"/>
  <c r="W53" i="7"/>
  <c r="W54" i="7"/>
  <c r="W55" i="7"/>
  <c r="W56" i="7"/>
  <c r="W57" i="7"/>
  <c r="W58" i="7"/>
  <c r="W59" i="7"/>
  <c r="W60" i="7"/>
  <c r="W61" i="7"/>
  <c r="W62" i="7"/>
  <c r="W63" i="7"/>
  <c r="W64" i="7"/>
  <c r="W65" i="7"/>
  <c r="W66" i="7"/>
  <c r="W67" i="7"/>
  <c r="W68" i="7"/>
  <c r="W69" i="7"/>
  <c r="W70" i="7"/>
  <c r="W71" i="7"/>
  <c r="W72" i="7"/>
  <c r="W73" i="7"/>
  <c r="W74" i="7"/>
  <c r="W75" i="7"/>
  <c r="W76" i="7"/>
  <c r="W77" i="7"/>
  <c r="W78" i="7"/>
  <c r="W79" i="7"/>
  <c r="W80" i="7"/>
  <c r="W81" i="7"/>
  <c r="W82" i="7"/>
  <c r="W83" i="7"/>
  <c r="W84" i="7"/>
  <c r="W85" i="7"/>
  <c r="W86" i="7"/>
  <c r="W87" i="7"/>
  <c r="W88" i="7"/>
  <c r="W89" i="7"/>
  <c r="W90" i="7"/>
  <c r="W91" i="7"/>
  <c r="W92" i="7"/>
  <c r="W93" i="7"/>
  <c r="W94" i="7"/>
  <c r="W95" i="7"/>
  <c r="W96" i="7"/>
  <c r="W97" i="7"/>
  <c r="W98" i="7"/>
  <c r="W99" i="7"/>
  <c r="W100" i="7"/>
  <c r="W101" i="7"/>
  <c r="W102" i="7"/>
  <c r="W103" i="7"/>
  <c r="W104" i="7"/>
  <c r="W105" i="7"/>
  <c r="W106" i="7"/>
  <c r="W107" i="7"/>
  <c r="W108" i="7"/>
  <c r="W109" i="7"/>
  <c r="W110" i="7"/>
  <c r="W111" i="7"/>
  <c r="W112" i="7"/>
  <c r="W113" i="7"/>
  <c r="W114" i="7"/>
  <c r="W115" i="7"/>
  <c r="W116" i="7"/>
  <c r="W117" i="7"/>
  <c r="W118" i="7"/>
  <c r="W119" i="7"/>
  <c r="W120" i="7"/>
  <c r="W121" i="7"/>
  <c r="W122" i="7"/>
  <c r="W123" i="7"/>
  <c r="W124" i="7"/>
  <c r="W125" i="7"/>
  <c r="W126" i="7"/>
  <c r="W127" i="7"/>
  <c r="W128" i="7"/>
  <c r="W129" i="7"/>
  <c r="W130" i="7"/>
  <c r="W131" i="7"/>
  <c r="W132" i="7"/>
  <c r="W133" i="7"/>
  <c r="W134" i="7"/>
  <c r="W135" i="7"/>
  <c r="W136" i="7"/>
  <c r="W137" i="7"/>
  <c r="W138" i="7"/>
  <c r="W139" i="7"/>
  <c r="W140" i="7"/>
  <c r="W141" i="7"/>
  <c r="W142" i="7"/>
  <c r="W143" i="7"/>
  <c r="W144" i="7"/>
  <c r="W145" i="7"/>
  <c r="W146" i="7"/>
  <c r="W147" i="7"/>
  <c r="W211" i="7"/>
  <c r="W212" i="7"/>
  <c r="W213" i="7"/>
  <c r="W214" i="7"/>
  <c r="W215" i="7"/>
  <c r="W216" i="7"/>
  <c r="W217" i="7"/>
  <c r="W218" i="7"/>
  <c r="W219" i="7"/>
  <c r="W220" i="7"/>
  <c r="W221" i="7"/>
  <c r="W222" i="7"/>
  <c r="W223" i="7"/>
  <c r="W224" i="7"/>
  <c r="W225" i="7"/>
  <c r="W226" i="7"/>
  <c r="W227" i="7"/>
  <c r="W228" i="7"/>
  <c r="W229" i="7"/>
  <c r="W230" i="7"/>
  <c r="W231" i="7"/>
  <c r="W232" i="7"/>
  <c r="W233" i="7"/>
  <c r="W234" i="7"/>
  <c r="W235" i="7"/>
  <c r="W236" i="7"/>
  <c r="W14" i="7"/>
  <c r="P15" i="7"/>
  <c r="P16" i="7"/>
  <c r="P17" i="7"/>
  <c r="P18" i="7"/>
  <c r="P19" i="7"/>
  <c r="P20" i="7"/>
  <c r="P21" i="7"/>
  <c r="P22" i="7"/>
  <c r="P23" i="7"/>
  <c r="P24" i="7"/>
  <c r="P27" i="7"/>
  <c r="P28" i="7"/>
  <c r="P29" i="7"/>
  <c r="P30" i="7"/>
  <c r="P31" i="7"/>
  <c r="P32" i="7"/>
  <c r="P33" i="7"/>
  <c r="P34" i="7"/>
  <c r="P35" i="7"/>
  <c r="P36" i="7"/>
  <c r="P37" i="7"/>
  <c r="P40" i="7"/>
  <c r="P53" i="7" s="1"/>
  <c r="P41" i="7"/>
  <c r="P42" i="7"/>
  <c r="P43" i="7"/>
  <c r="P44" i="7"/>
  <c r="P45" i="7"/>
  <c r="P46" i="7"/>
  <c r="P47" i="7"/>
  <c r="P48" i="7"/>
  <c r="P49" i="7"/>
  <c r="P50" i="7"/>
  <c r="P51" i="7"/>
  <c r="P52" i="7"/>
  <c r="P55" i="7"/>
  <c r="P56" i="7"/>
  <c r="P57" i="7"/>
  <c r="P58" i="7"/>
  <c r="P59" i="7"/>
  <c r="P60" i="7"/>
  <c r="P61" i="7"/>
  <c r="P62" i="7"/>
  <c r="P63" i="7"/>
  <c r="P64" i="7"/>
  <c r="P65" i="7"/>
  <c r="P66" i="7"/>
  <c r="P67" i="7"/>
  <c r="P70" i="7"/>
  <c r="P71" i="7"/>
  <c r="P72" i="7"/>
  <c r="P73" i="7"/>
  <c r="P74" i="7"/>
  <c r="P75" i="7"/>
  <c r="P76" i="7"/>
  <c r="P77" i="7"/>
  <c r="P78" i="7"/>
  <c r="P79" i="7"/>
  <c r="P80" i="7"/>
  <c r="P81" i="7"/>
  <c r="P84" i="7"/>
  <c r="P85" i="7"/>
  <c r="P86" i="7"/>
  <c r="P87" i="7"/>
  <c r="P88" i="7"/>
  <c r="P89" i="7"/>
  <c r="P90" i="7"/>
  <c r="P91" i="7"/>
  <c r="P92" i="7"/>
  <c r="P93" i="7"/>
  <c r="P94" i="7"/>
  <c r="P95" i="7"/>
  <c r="P96" i="7"/>
  <c r="P99" i="7"/>
  <c r="P100" i="7"/>
  <c r="P101" i="7"/>
  <c r="P102" i="7"/>
  <c r="P103" i="7"/>
  <c r="P104" i="7"/>
  <c r="P105" i="7"/>
  <c r="P106" i="7"/>
  <c r="P107" i="7"/>
  <c r="P108" i="7"/>
  <c r="P109" i="7"/>
  <c r="P112" i="7"/>
  <c r="P113" i="7"/>
  <c r="P114" i="7"/>
  <c r="P115" i="7"/>
  <c r="P116" i="7"/>
  <c r="P117" i="7"/>
  <c r="P118" i="7"/>
  <c r="P119" i="7"/>
  <c r="P120" i="7"/>
  <c r="P121" i="7"/>
  <c r="P122" i="7"/>
  <c r="P123" i="7"/>
  <c r="P124" i="7"/>
  <c r="P125" i="7"/>
  <c r="P128" i="7"/>
  <c r="P129" i="7"/>
  <c r="P130" i="7"/>
  <c r="P131" i="7"/>
  <c r="P132" i="7"/>
  <c r="P133" i="7"/>
  <c r="P134" i="7"/>
  <c r="P135" i="7"/>
  <c r="P136" i="7"/>
  <c r="P137" i="7"/>
  <c r="P138" i="7"/>
  <c r="P139" i="7"/>
  <c r="P226" i="7"/>
  <c r="P227" i="7"/>
  <c r="P228" i="7"/>
  <c r="P229" i="7"/>
  <c r="P230" i="7"/>
  <c r="P231" i="7"/>
  <c r="P232" i="7"/>
  <c r="P233" i="7"/>
  <c r="P234" i="7"/>
  <c r="P235" i="7"/>
  <c r="P236" i="7"/>
  <c r="O15" i="7"/>
  <c r="O16" i="7"/>
  <c r="O17" i="7"/>
  <c r="O18" i="7"/>
  <c r="O19" i="7"/>
  <c r="O20" i="7"/>
  <c r="O21" i="7"/>
  <c r="O22" i="7"/>
  <c r="O23" i="7"/>
  <c r="O24" i="7"/>
  <c r="O25" i="7"/>
  <c r="O26" i="7"/>
  <c r="O27" i="7"/>
  <c r="O28" i="7"/>
  <c r="O29" i="7"/>
  <c r="O30" i="7"/>
  <c r="O31" i="7"/>
  <c r="O32" i="7"/>
  <c r="O33" i="7"/>
  <c r="O34" i="7"/>
  <c r="O35" i="7"/>
  <c r="O36" i="7"/>
  <c r="O37" i="7"/>
  <c r="O38" i="7"/>
  <c r="O39" i="7"/>
  <c r="O40" i="7"/>
  <c r="O41" i="7"/>
  <c r="O42" i="7"/>
  <c r="O43" i="7"/>
  <c r="O44" i="7"/>
  <c r="O45" i="7"/>
  <c r="O46" i="7"/>
  <c r="O47" i="7"/>
  <c r="O48" i="7"/>
  <c r="O49" i="7"/>
  <c r="O50" i="7"/>
  <c r="O51" i="7"/>
  <c r="O52" i="7"/>
  <c r="O53" i="7"/>
  <c r="O54" i="7"/>
  <c r="O55" i="7"/>
  <c r="O56" i="7"/>
  <c r="O57" i="7"/>
  <c r="O58" i="7"/>
  <c r="O59" i="7"/>
  <c r="O60" i="7"/>
  <c r="O61" i="7"/>
  <c r="O62" i="7"/>
  <c r="O63" i="7"/>
  <c r="O64" i="7"/>
  <c r="O65" i="7"/>
  <c r="O66" i="7"/>
  <c r="O67" i="7"/>
  <c r="O68" i="7"/>
  <c r="O69" i="7"/>
  <c r="O70" i="7"/>
  <c r="O71" i="7"/>
  <c r="O72" i="7"/>
  <c r="O73" i="7"/>
  <c r="O74" i="7"/>
  <c r="O75" i="7"/>
  <c r="O76" i="7"/>
  <c r="O77" i="7"/>
  <c r="O78" i="7"/>
  <c r="O79" i="7"/>
  <c r="O80" i="7"/>
  <c r="O81" i="7"/>
  <c r="O82" i="7"/>
  <c r="O83" i="7"/>
  <c r="O84" i="7"/>
  <c r="O85" i="7"/>
  <c r="O86" i="7"/>
  <c r="O87" i="7"/>
  <c r="O88" i="7"/>
  <c r="O89" i="7"/>
  <c r="O90" i="7"/>
  <c r="O91" i="7"/>
  <c r="O92" i="7"/>
  <c r="O93" i="7"/>
  <c r="O94" i="7"/>
  <c r="O95" i="7"/>
  <c r="O96" i="7"/>
  <c r="O97" i="7"/>
  <c r="O98" i="7"/>
  <c r="O99" i="7"/>
  <c r="O100" i="7"/>
  <c r="O101" i="7"/>
  <c r="O102" i="7"/>
  <c r="O103" i="7"/>
  <c r="O104" i="7"/>
  <c r="O105" i="7"/>
  <c r="O106" i="7"/>
  <c r="O107" i="7"/>
  <c r="O108" i="7"/>
  <c r="O109" i="7"/>
  <c r="O110" i="7"/>
  <c r="O111" i="7"/>
  <c r="O112" i="7"/>
  <c r="O113" i="7"/>
  <c r="O114" i="7"/>
  <c r="O115" i="7"/>
  <c r="O116" i="7"/>
  <c r="O117" i="7"/>
  <c r="O118" i="7"/>
  <c r="O119" i="7"/>
  <c r="O120" i="7"/>
  <c r="O121" i="7"/>
  <c r="O122" i="7"/>
  <c r="O123" i="7"/>
  <c r="O124" i="7"/>
  <c r="O125" i="7"/>
  <c r="O126" i="7"/>
  <c r="O127" i="7"/>
  <c r="O128" i="7"/>
  <c r="O129" i="7"/>
  <c r="O130" i="7"/>
  <c r="O131" i="7"/>
  <c r="O132" i="7"/>
  <c r="O133" i="7"/>
  <c r="O134" i="7"/>
  <c r="O135" i="7"/>
  <c r="O136" i="7"/>
  <c r="O137" i="7"/>
  <c r="O138" i="7"/>
  <c r="O139" i="7"/>
  <c r="O140" i="7"/>
  <c r="O141" i="7"/>
  <c r="O142" i="7"/>
  <c r="O143" i="7"/>
  <c r="O144" i="7"/>
  <c r="O145" i="7"/>
  <c r="O146" i="7"/>
  <c r="O147" i="7"/>
  <c r="O148" i="7"/>
  <c r="O224" i="7"/>
  <c r="O225" i="7"/>
  <c r="O226" i="7"/>
  <c r="O227" i="7"/>
  <c r="O228" i="7"/>
  <c r="O229" i="7"/>
  <c r="O230" i="7"/>
  <c r="O231" i="7"/>
  <c r="O232" i="7"/>
  <c r="O233" i="7"/>
  <c r="O234" i="7"/>
  <c r="O235" i="7"/>
  <c r="O236" i="7"/>
  <c r="O14" i="7"/>
  <c r="I15" i="7"/>
  <c r="I16" i="7"/>
  <c r="I17" i="7"/>
  <c r="I18" i="7"/>
  <c r="I19" i="7"/>
  <c r="I20" i="7"/>
  <c r="I21" i="7"/>
  <c r="I22" i="7"/>
  <c r="I23" i="7"/>
  <c r="I24" i="7"/>
  <c r="I27" i="7"/>
  <c r="I28" i="7"/>
  <c r="I29" i="7"/>
  <c r="I30" i="7"/>
  <c r="I31" i="7"/>
  <c r="I32" i="7"/>
  <c r="I33" i="7"/>
  <c r="I34" i="7"/>
  <c r="I35" i="7"/>
  <c r="I36" i="7"/>
  <c r="I37" i="7"/>
  <c r="I40" i="7"/>
  <c r="I41" i="7"/>
  <c r="I42" i="7"/>
  <c r="I43" i="7"/>
  <c r="I44" i="7"/>
  <c r="I45" i="7"/>
  <c r="I46" i="7"/>
  <c r="I47" i="7"/>
  <c r="I48" i="7"/>
  <c r="I49" i="7"/>
  <c r="I50" i="7"/>
  <c r="I51" i="7"/>
  <c r="I52" i="7"/>
  <c r="I55" i="7"/>
  <c r="I56" i="7"/>
  <c r="I57" i="7"/>
  <c r="I58" i="7"/>
  <c r="I59" i="7"/>
  <c r="I60" i="7"/>
  <c r="I61" i="7"/>
  <c r="I62" i="7"/>
  <c r="I63" i="7"/>
  <c r="I64" i="7"/>
  <c r="I65" i="7"/>
  <c r="I66" i="7"/>
  <c r="I67" i="7"/>
  <c r="I70" i="7"/>
  <c r="I71" i="7"/>
  <c r="I72" i="7"/>
  <c r="I73" i="7"/>
  <c r="I74" i="7"/>
  <c r="I75" i="7"/>
  <c r="I76" i="7"/>
  <c r="I77" i="7"/>
  <c r="I78" i="7"/>
  <c r="I79" i="7"/>
  <c r="I80" i="7"/>
  <c r="I81" i="7"/>
  <c r="I84" i="7"/>
  <c r="I85" i="7"/>
  <c r="I86" i="7"/>
  <c r="I87" i="7"/>
  <c r="I88" i="7"/>
  <c r="I89" i="7"/>
  <c r="I90" i="7"/>
  <c r="I91" i="7"/>
  <c r="I92" i="7"/>
  <c r="I93" i="7"/>
  <c r="I94" i="7"/>
  <c r="I95" i="7"/>
  <c r="I96" i="7"/>
  <c r="I99" i="7"/>
  <c r="I100" i="7"/>
  <c r="I101" i="7"/>
  <c r="I102" i="7"/>
  <c r="I103" i="7"/>
  <c r="I104" i="7"/>
  <c r="I105" i="7"/>
  <c r="I106" i="7"/>
  <c r="I107" i="7"/>
  <c r="I108" i="7"/>
  <c r="I109" i="7"/>
  <c r="I112" i="7"/>
  <c r="I113" i="7"/>
  <c r="I114" i="7"/>
  <c r="I115" i="7"/>
  <c r="I116" i="7"/>
  <c r="I117" i="7"/>
  <c r="I118" i="7"/>
  <c r="I119" i="7"/>
  <c r="I120" i="7"/>
  <c r="I121" i="7"/>
  <c r="I122" i="7"/>
  <c r="I123" i="7"/>
  <c r="I124" i="7"/>
  <c r="I125" i="7"/>
  <c r="I128" i="7"/>
  <c r="I140" i="7" s="1"/>
  <c r="I129" i="7"/>
  <c r="I130" i="7"/>
  <c r="I131" i="7"/>
  <c r="I132" i="7"/>
  <c r="I133" i="7"/>
  <c r="I134" i="7"/>
  <c r="I135" i="7"/>
  <c r="I136" i="7"/>
  <c r="I137" i="7"/>
  <c r="I138" i="7"/>
  <c r="I139" i="7"/>
  <c r="I213" i="7"/>
  <c r="I214" i="7"/>
  <c r="I215" i="7"/>
  <c r="I216" i="7"/>
  <c r="I217" i="7"/>
  <c r="I218" i="7"/>
  <c r="I219" i="7"/>
  <c r="I220" i="7"/>
  <c r="I221" i="7"/>
  <c r="I222" i="7"/>
  <c r="I223" i="7"/>
  <c r="I226" i="7"/>
  <c r="I227" i="7"/>
  <c r="I228" i="7"/>
  <c r="I229" i="7"/>
  <c r="I230" i="7"/>
  <c r="I231" i="7"/>
  <c r="I232" i="7"/>
  <c r="I233" i="7"/>
  <c r="I234" i="7"/>
  <c r="I235" i="7"/>
  <c r="I236" i="7"/>
  <c r="H15" i="7"/>
  <c r="H16" i="7"/>
  <c r="H17" i="7"/>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8" i="7"/>
  <c r="H212" i="7"/>
  <c r="H213" i="7"/>
  <c r="H214" i="7"/>
  <c r="H215" i="7"/>
  <c r="H216" i="7"/>
  <c r="H217" i="7"/>
  <c r="H218" i="7"/>
  <c r="H219" i="7"/>
  <c r="H220" i="7"/>
  <c r="H221" i="7"/>
  <c r="H222" i="7"/>
  <c r="H223" i="7"/>
  <c r="H224" i="7"/>
  <c r="H226" i="7"/>
  <c r="H227" i="7"/>
  <c r="H228" i="7"/>
  <c r="H229" i="7"/>
  <c r="H230" i="7"/>
  <c r="H231" i="7"/>
  <c r="H232" i="7"/>
  <c r="H233" i="7"/>
  <c r="H234" i="7"/>
  <c r="H235" i="7"/>
  <c r="H236" i="7"/>
  <c r="H14" i="7"/>
  <c r="F14" i="7"/>
  <c r="I82" i="7" l="1"/>
  <c r="P126" i="7"/>
  <c r="P97" i="7"/>
  <c r="X82" i="7"/>
  <c r="AA140" i="7"/>
  <c r="AL24" i="7" s="1"/>
  <c r="X110" i="7"/>
  <c r="P68" i="7"/>
  <c r="P38" i="7"/>
  <c r="AA110" i="7"/>
  <c r="AL22" i="7" s="1"/>
  <c r="I110" i="7"/>
  <c r="I53" i="7"/>
  <c r="P140" i="7"/>
  <c r="X53" i="7"/>
  <c r="AA82" i="7"/>
  <c r="AL20" i="7" s="1"/>
  <c r="P110" i="7"/>
  <c r="I126" i="7"/>
  <c r="I97" i="7"/>
  <c r="P82" i="7"/>
  <c r="AA25" i="7"/>
  <c r="AL16" i="7" s="1"/>
  <c r="X126" i="7"/>
  <c r="X97" i="7"/>
  <c r="AA53" i="7"/>
  <c r="AL18" i="7" s="1"/>
  <c r="X140" i="7"/>
  <c r="AA97" i="7"/>
  <c r="AL21" i="7" s="1"/>
  <c r="S55" i="29" s="1"/>
  <c r="I68" i="7"/>
  <c r="I38" i="7"/>
  <c r="X68" i="7"/>
  <c r="X38" i="7"/>
  <c r="T55" i="29"/>
  <c r="R8" i="29"/>
  <c r="V55" i="29"/>
  <c r="T8" i="29"/>
  <c r="S8" i="29"/>
  <c r="U55" i="29"/>
  <c r="R55" i="29"/>
  <c r="P8" i="29"/>
  <c r="P55" i="29"/>
  <c r="N8" i="29"/>
  <c r="O55" i="29"/>
  <c r="M8" i="29"/>
  <c r="I237" i="7"/>
  <c r="L8" i="29"/>
  <c r="N55" i="29"/>
  <c r="AA68" i="7"/>
  <c r="AL19" i="7" s="1"/>
  <c r="AA151" i="7"/>
  <c r="AA152" i="7"/>
  <c r="AA150" i="7"/>
  <c r="AX167" i="22"/>
  <c r="AX197" i="22" s="1"/>
  <c r="H152" i="22"/>
  <c r="H167" i="22" s="1"/>
  <c r="H197" i="22" s="1"/>
  <c r="AA149" i="7"/>
  <c r="X25" i="7"/>
  <c r="X237" i="7"/>
  <c r="X224" i="7"/>
  <c r="P237" i="7"/>
  <c r="I224" i="7"/>
  <c r="AA237" i="7"/>
  <c r="AL27" i="7" s="1"/>
  <c r="AA224" i="7"/>
  <c r="AL26" i="7" s="1"/>
  <c r="I14" i="7"/>
  <c r="I25" i="7" s="1"/>
  <c r="Q8" i="29" l="1"/>
  <c r="W8" i="29"/>
  <c r="Y55" i="29"/>
  <c r="X55" i="29"/>
  <c r="V8" i="29"/>
  <c r="O8" i="29"/>
  <c r="Q55" i="29"/>
  <c r="S9" i="16" l="1"/>
  <c r="S10" i="16" s="1"/>
  <c r="S11" i="16" s="1"/>
  <c r="S12" i="16" s="1"/>
  <c r="S13" i="16" s="1"/>
  <c r="S14" i="16" s="1"/>
  <c r="S15" i="16" s="1"/>
  <c r="S16" i="16" s="1"/>
  <c r="S17" i="16" s="1"/>
  <c r="S18" i="16" s="1"/>
  <c r="R8" i="20"/>
  <c r="R9" i="20"/>
  <c r="R10" i="20"/>
  <c r="R11" i="20"/>
  <c r="R12" i="20"/>
  <c r="R13" i="20"/>
  <c r="R14" i="20"/>
  <c r="R15" i="20"/>
  <c r="R16" i="20"/>
  <c r="R17" i="20"/>
  <c r="R18" i="20"/>
  <c r="R19" i="20"/>
  <c r="R20" i="20"/>
  <c r="R21" i="20"/>
  <c r="R22" i="20"/>
  <c r="R23" i="20"/>
  <c r="R24" i="20"/>
  <c r="R25" i="20"/>
  <c r="R26" i="20"/>
  <c r="R27" i="20"/>
  <c r="R28" i="20"/>
  <c r="R29" i="20"/>
  <c r="R30" i="20"/>
  <c r="R31" i="20"/>
  <c r="R32" i="20"/>
  <c r="R33" i="20"/>
  <c r="R34" i="20"/>
  <c r="R35" i="20"/>
  <c r="R36" i="20"/>
  <c r="R37" i="20"/>
  <c r="R38" i="20"/>
  <c r="R39" i="20"/>
  <c r="R40" i="20"/>
  <c r="R41" i="20"/>
  <c r="R42" i="20"/>
  <c r="R43" i="20"/>
  <c r="R44" i="20"/>
  <c r="R45" i="20"/>
  <c r="R46" i="20"/>
  <c r="R47" i="20"/>
  <c r="R48" i="20"/>
  <c r="R49" i="20"/>
  <c r="R50" i="20"/>
  <c r="R51" i="20"/>
  <c r="R52" i="20"/>
  <c r="R53" i="20"/>
  <c r="R54" i="20"/>
  <c r="R55" i="20"/>
  <c r="R56" i="20"/>
  <c r="R57" i="20"/>
  <c r="R58" i="20"/>
  <c r="R59" i="20"/>
  <c r="R60" i="20"/>
  <c r="R61" i="20"/>
  <c r="R62" i="20"/>
  <c r="R63" i="20"/>
  <c r="R64" i="20"/>
  <c r="R65" i="20"/>
  <c r="R66" i="20"/>
  <c r="R67" i="20"/>
  <c r="E5" i="19"/>
  <c r="E6" i="19"/>
  <c r="E7" i="19"/>
  <c r="E8" i="19"/>
  <c r="E9" i="19"/>
  <c r="E10" i="19"/>
  <c r="E11" i="19"/>
  <c r="E12" i="19"/>
  <c r="E13" i="19"/>
  <c r="E14" i="19"/>
  <c r="E15"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E50" i="19"/>
  <c r="E51" i="19"/>
  <c r="E52" i="19"/>
  <c r="E53" i="19"/>
  <c r="E54" i="19"/>
  <c r="E55" i="19"/>
  <c r="E56" i="19"/>
  <c r="E57" i="19"/>
  <c r="E58" i="19"/>
  <c r="E59" i="19"/>
  <c r="E60" i="19"/>
  <c r="E61" i="19"/>
  <c r="E62" i="19"/>
  <c r="E63" i="19"/>
  <c r="E64" i="19"/>
  <c r="E65" i="19"/>
  <c r="E66" i="19"/>
  <c r="E67" i="19"/>
  <c r="E68" i="19"/>
  <c r="E69" i="19"/>
  <c r="E70" i="19"/>
  <c r="E71" i="19"/>
  <c r="E72" i="19"/>
  <c r="E73" i="19"/>
  <c r="E74" i="19"/>
  <c r="E75" i="19"/>
  <c r="E76" i="19"/>
  <c r="E77" i="19"/>
  <c r="E78" i="19"/>
  <c r="E79" i="19"/>
  <c r="E80" i="19"/>
  <c r="E81" i="19"/>
  <c r="E82" i="19"/>
  <c r="E83" i="19"/>
  <c r="E84" i="19"/>
  <c r="E85" i="19"/>
  <c r="E86" i="19"/>
  <c r="E87" i="19"/>
  <c r="E88" i="19"/>
  <c r="E89" i="19"/>
  <c r="E90" i="19"/>
  <c r="E91" i="19"/>
  <c r="E92" i="19"/>
  <c r="E93" i="19"/>
  <c r="E94" i="19"/>
  <c r="E95" i="19"/>
  <c r="E96" i="19"/>
  <c r="E97" i="19"/>
  <c r="E98" i="19"/>
  <c r="E99" i="19"/>
  <c r="E100" i="19"/>
  <c r="E101" i="19"/>
  <c r="E102" i="19"/>
  <c r="E103" i="19"/>
  <c r="E104" i="19"/>
  <c r="E105" i="19"/>
  <c r="E106" i="19"/>
  <c r="E107" i="19"/>
  <c r="E108" i="19"/>
  <c r="E109" i="19"/>
  <c r="E110" i="19"/>
  <c r="E111" i="19"/>
  <c r="E112" i="19"/>
  <c r="E113" i="19"/>
  <c r="E114" i="19"/>
  <c r="E115" i="19"/>
  <c r="E116" i="19"/>
  <c r="E117" i="19"/>
  <c r="E118" i="19"/>
  <c r="E119" i="19"/>
  <c r="E120" i="19"/>
  <c r="E121" i="19"/>
  <c r="E122" i="19"/>
  <c r="E123" i="19"/>
  <c r="E124" i="19"/>
  <c r="E125" i="19"/>
  <c r="E126" i="19"/>
  <c r="E127" i="19"/>
  <c r="E128" i="19"/>
  <c r="E129" i="19"/>
  <c r="E130" i="19"/>
  <c r="E131" i="19"/>
  <c r="E132" i="19"/>
  <c r="E133" i="19"/>
  <c r="E134" i="19"/>
  <c r="E135" i="19"/>
  <c r="E136" i="19"/>
  <c r="E137" i="19"/>
  <c r="E138" i="19"/>
  <c r="E139" i="19"/>
  <c r="E140" i="19"/>
  <c r="E141" i="19"/>
  <c r="E142" i="19"/>
  <c r="E143" i="19"/>
  <c r="E144" i="19"/>
  <c r="E145" i="19"/>
  <c r="E146" i="19"/>
  <c r="E147" i="19"/>
  <c r="E148" i="19"/>
  <c r="E149" i="19"/>
  <c r="E150" i="19"/>
  <c r="E151" i="19"/>
  <c r="E152" i="19"/>
  <c r="E153" i="19"/>
  <c r="E154" i="19"/>
  <c r="E155" i="19"/>
  <c r="E156" i="19"/>
  <c r="E157" i="19"/>
  <c r="E158" i="19"/>
  <c r="E159" i="19"/>
  <c r="E160" i="19"/>
  <c r="E161" i="19"/>
  <c r="E162" i="19"/>
  <c r="E163" i="19"/>
  <c r="E164" i="19"/>
  <c r="E165" i="19"/>
  <c r="E166" i="19"/>
  <c r="E167" i="19"/>
  <c r="E168" i="19"/>
  <c r="E169" i="19"/>
  <c r="E170" i="19"/>
  <c r="E171" i="19"/>
  <c r="E172" i="19"/>
  <c r="E173" i="19"/>
  <c r="E174" i="19"/>
  <c r="E175" i="19"/>
  <c r="E176" i="19"/>
  <c r="E177" i="19"/>
  <c r="E178" i="19"/>
  <c r="E179" i="19"/>
  <c r="E180" i="19"/>
  <c r="E181" i="19"/>
  <c r="E182" i="19"/>
  <c r="E183" i="19"/>
  <c r="E184" i="19"/>
  <c r="E185" i="19"/>
  <c r="E186" i="19"/>
  <c r="E187" i="19"/>
  <c r="E188" i="19"/>
  <c r="E189" i="19"/>
  <c r="E190" i="19"/>
  <c r="E191" i="19"/>
  <c r="E192" i="19"/>
  <c r="E193" i="19"/>
  <c r="E194" i="19"/>
  <c r="E195" i="19"/>
  <c r="E196" i="19"/>
  <c r="E197" i="19"/>
  <c r="E198" i="19"/>
  <c r="E199" i="19"/>
  <c r="E200" i="19"/>
  <c r="E4" i="19"/>
  <c r="R7" i="20" s="1"/>
  <c r="R3" i="20" l="1"/>
  <c r="R6" i="20"/>
  <c r="R4" i="20"/>
  <c r="R2" i="20"/>
  <c r="R5" i="20"/>
  <c r="D95" i="18" l="1"/>
  <c r="E95" i="18" s="1"/>
  <c r="D43" i="18"/>
  <c r="E43" i="18" s="1"/>
  <c r="T8" i="16" s="1"/>
  <c r="D87" i="18"/>
  <c r="E87" i="18" s="1"/>
  <c r="T9" i="16" s="1"/>
  <c r="F35" i="12" s="1"/>
  <c r="D100" i="18"/>
  <c r="E100" i="18" s="1"/>
  <c r="T11" i="16" s="1"/>
  <c r="H35" i="12" s="1"/>
  <c r="D105" i="18"/>
  <c r="E105" i="18" s="1"/>
  <c r="T12" i="16" s="1"/>
  <c r="I35" i="12" s="1"/>
  <c r="D110" i="18"/>
  <c r="E110" i="18" s="1"/>
  <c r="T13" i="16" s="1"/>
  <c r="J35" i="12" s="1"/>
  <c r="D116" i="18"/>
  <c r="E116" i="18" s="1"/>
  <c r="T14" i="16" s="1"/>
  <c r="K35" i="12" s="1"/>
  <c r="D122" i="18"/>
  <c r="E122" i="18" s="1"/>
  <c r="T15" i="16" s="1"/>
  <c r="L35" i="12" s="1"/>
  <c r="D128" i="18"/>
  <c r="E128" i="18" s="1"/>
  <c r="T16" i="16" s="1"/>
  <c r="M35" i="12" s="1"/>
  <c r="D136" i="18"/>
  <c r="E136" i="18" s="1"/>
  <c r="T17" i="16" s="1"/>
  <c r="N35" i="12" s="1"/>
  <c r="D143" i="18"/>
  <c r="E143" i="18" s="1"/>
  <c r="T18" i="16" s="1"/>
  <c r="O35" i="12" s="1"/>
  <c r="D149" i="18"/>
  <c r="E149" i="18" s="1"/>
  <c r="T19" i="16" s="1"/>
  <c r="P35" i="12" s="1"/>
  <c r="T10" i="16" l="1"/>
  <c r="G35" i="12" s="1"/>
  <c r="B12" i="13"/>
  <c r="B14" i="13"/>
  <c r="B16" i="13"/>
  <c r="B18" i="13"/>
  <c r="B13" i="13"/>
  <c r="B20" i="13"/>
  <c r="B11" i="13"/>
  <c r="B15" i="13"/>
  <c r="B17" i="13"/>
  <c r="B19" i="13"/>
  <c r="B21" i="13"/>
  <c r="T20" i="16"/>
  <c r="E35" i="12"/>
  <c r="D151" i="18"/>
  <c r="B10" i="13"/>
  <c r="E151" i="18"/>
  <c r="AJ184" i="5" l="1"/>
  <c r="AJ185" i="5"/>
  <c r="AJ186" i="5"/>
  <c r="AJ187" i="5"/>
  <c r="AJ188" i="5"/>
  <c r="AJ189" i="5"/>
  <c r="AJ190" i="5"/>
  <c r="AJ191" i="5"/>
  <c r="AL191" i="5" s="1"/>
  <c r="AJ192" i="5"/>
  <c r="AJ193" i="5"/>
  <c r="AJ194" i="5"/>
  <c r="AJ170" i="5"/>
  <c r="AL170" i="5" s="1"/>
  <c r="AJ171" i="5"/>
  <c r="AL171" i="5" s="1"/>
  <c r="AJ172" i="5"/>
  <c r="AL172" i="5" s="1"/>
  <c r="AJ173" i="5"/>
  <c r="AL173" i="5" s="1"/>
  <c r="AJ174" i="5"/>
  <c r="AL174" i="5" s="1"/>
  <c r="AJ175" i="5"/>
  <c r="AL175" i="5" s="1"/>
  <c r="AJ176" i="5"/>
  <c r="AL176" i="5" s="1"/>
  <c r="AJ177" i="5"/>
  <c r="AL177" i="5" s="1"/>
  <c r="AJ178" i="5"/>
  <c r="AL178" i="5" s="1"/>
  <c r="AJ179" i="5"/>
  <c r="AL179" i="5" s="1"/>
  <c r="AJ180" i="5"/>
  <c r="AL180" i="5" s="1"/>
  <c r="AJ156" i="5"/>
  <c r="AL156" i="5" s="1"/>
  <c r="AJ157" i="5"/>
  <c r="AL157" i="5" s="1"/>
  <c r="AJ158" i="5"/>
  <c r="AL158" i="5" s="1"/>
  <c r="AJ159" i="5"/>
  <c r="AL159" i="5" s="1"/>
  <c r="AJ160" i="5"/>
  <c r="AL160" i="5" s="1"/>
  <c r="AJ161" i="5"/>
  <c r="AL161" i="5" s="1"/>
  <c r="AJ162" i="5"/>
  <c r="AL162" i="5" s="1"/>
  <c r="AJ163" i="5"/>
  <c r="AL163" i="5" s="1"/>
  <c r="AJ164" i="5"/>
  <c r="AL164" i="5" s="1"/>
  <c r="AJ165" i="5"/>
  <c r="AL165" i="5" s="1"/>
  <c r="AJ166" i="5"/>
  <c r="AL166" i="5" s="1"/>
  <c r="AJ137" i="5"/>
  <c r="AL137" i="5" s="1"/>
  <c r="AJ138" i="5"/>
  <c r="AJ139" i="5"/>
  <c r="AL139" i="5" s="1"/>
  <c r="AJ140" i="5"/>
  <c r="AJ141" i="5"/>
  <c r="AL141" i="5" s="1"/>
  <c r="AJ142" i="5"/>
  <c r="AJ143" i="5"/>
  <c r="AL143" i="5" s="1"/>
  <c r="AJ144" i="5"/>
  <c r="AJ145" i="5"/>
  <c r="AL145" i="5" s="1"/>
  <c r="AJ146" i="5"/>
  <c r="AJ147" i="5"/>
  <c r="AL147" i="5" s="1"/>
  <c r="AJ148" i="5"/>
  <c r="AJ149" i="5"/>
  <c r="AL149" i="5" s="1"/>
  <c r="AJ136" i="5"/>
  <c r="AJ122" i="5"/>
  <c r="AL122" i="5" s="1"/>
  <c r="AJ123" i="5"/>
  <c r="AJ124" i="5"/>
  <c r="AJ125" i="5"/>
  <c r="AJ126" i="5"/>
  <c r="AJ127" i="5"/>
  <c r="AJ128" i="5"/>
  <c r="AJ129" i="5"/>
  <c r="AJ130" i="5"/>
  <c r="AL130" i="5" s="1"/>
  <c r="AJ131" i="5"/>
  <c r="AJ132" i="5"/>
  <c r="AJ133" i="5"/>
  <c r="AJ121" i="5"/>
  <c r="AJ108" i="5"/>
  <c r="AL108" i="5" s="1"/>
  <c r="AJ109" i="5"/>
  <c r="AJ110" i="5"/>
  <c r="AL110" i="5" s="1"/>
  <c r="AJ111" i="5"/>
  <c r="AL111" i="5" s="1"/>
  <c r="AJ112" i="5"/>
  <c r="AL112" i="5" s="1"/>
  <c r="AJ113" i="5"/>
  <c r="AJ114" i="5"/>
  <c r="AL114" i="5" s="1"/>
  <c r="AJ115" i="5"/>
  <c r="AJ116" i="5"/>
  <c r="AL116" i="5" s="1"/>
  <c r="AJ117" i="5"/>
  <c r="AJ118" i="5"/>
  <c r="AL118" i="5" s="1"/>
  <c r="AJ107" i="5"/>
  <c r="AJ94" i="5"/>
  <c r="AJ95" i="5"/>
  <c r="AJ96" i="5"/>
  <c r="AJ97" i="5"/>
  <c r="AJ98" i="5"/>
  <c r="AJ99" i="5"/>
  <c r="AJ100" i="5"/>
  <c r="AJ101" i="5"/>
  <c r="AL101" i="5" s="1"/>
  <c r="AJ102" i="5"/>
  <c r="AJ103" i="5"/>
  <c r="AJ104" i="5"/>
  <c r="AJ93" i="5"/>
  <c r="AJ79" i="5"/>
  <c r="AL79" i="5" s="1"/>
  <c r="AJ80" i="5"/>
  <c r="AJ81" i="5"/>
  <c r="AL81" i="5" s="1"/>
  <c r="AJ82" i="5"/>
  <c r="AL82" i="5" s="1"/>
  <c r="AJ83" i="5"/>
  <c r="AL83" i="5" s="1"/>
  <c r="AJ84" i="5"/>
  <c r="AJ85" i="5"/>
  <c r="AL85" i="5" s="1"/>
  <c r="AJ86" i="5"/>
  <c r="AJ87" i="5"/>
  <c r="AL87" i="5" s="1"/>
  <c r="AJ88" i="5"/>
  <c r="AJ89" i="5"/>
  <c r="AL89" i="5" s="1"/>
  <c r="AJ90" i="5"/>
  <c r="AJ78" i="5"/>
  <c r="AJ63" i="5"/>
  <c r="AJ64" i="5"/>
  <c r="AJ65" i="5"/>
  <c r="AJ66" i="5"/>
  <c r="AJ67" i="5"/>
  <c r="AJ68" i="5"/>
  <c r="AJ69" i="5"/>
  <c r="AL69" i="5" s="1"/>
  <c r="AJ70" i="5"/>
  <c r="AJ71" i="5"/>
  <c r="AJ72" i="5"/>
  <c r="AJ73" i="5"/>
  <c r="AJ74" i="5"/>
  <c r="AJ75" i="5"/>
  <c r="AJ62" i="5"/>
  <c r="AJ46" i="5"/>
  <c r="AL46" i="5" s="1"/>
  <c r="AJ47" i="5"/>
  <c r="AJ48" i="5"/>
  <c r="AL48" i="5" s="1"/>
  <c r="AJ49" i="5"/>
  <c r="AJ50" i="5"/>
  <c r="AL50" i="5" s="1"/>
  <c r="AJ51" i="5"/>
  <c r="AJ52" i="5"/>
  <c r="AL52" i="5" s="1"/>
  <c r="AJ53" i="5"/>
  <c r="AJ54" i="5"/>
  <c r="AL54" i="5" s="1"/>
  <c r="AJ55" i="5"/>
  <c r="AJ56" i="5"/>
  <c r="AL56" i="5" s="1"/>
  <c r="AJ57" i="5"/>
  <c r="AJ58" i="5"/>
  <c r="AL58" i="5" s="1"/>
  <c r="AJ59" i="5"/>
  <c r="AJ45" i="5"/>
  <c r="AJ30" i="5"/>
  <c r="AJ31" i="5"/>
  <c r="AL31" i="5" s="1"/>
  <c r="AJ32" i="5"/>
  <c r="AJ33" i="5"/>
  <c r="AJ34" i="5"/>
  <c r="AJ35" i="5"/>
  <c r="AJ36" i="5"/>
  <c r="AJ37" i="5"/>
  <c r="AJ38" i="5"/>
  <c r="AJ39" i="5"/>
  <c r="AL39" i="5" s="1"/>
  <c r="AJ40" i="5"/>
  <c r="AJ41" i="5"/>
  <c r="AJ42" i="5"/>
  <c r="AJ29" i="5"/>
  <c r="AJ16" i="5"/>
  <c r="AJ17" i="5"/>
  <c r="AJ18" i="5"/>
  <c r="AJ19" i="5"/>
  <c r="AL19" i="5" s="1"/>
  <c r="AJ20" i="5"/>
  <c r="AJ21" i="5"/>
  <c r="AJ22" i="5"/>
  <c r="AJ23" i="5"/>
  <c r="AJ24" i="5"/>
  <c r="AJ25" i="5"/>
  <c r="AJ26" i="5"/>
  <c r="U15" i="7"/>
  <c r="U16" i="7"/>
  <c r="U17" i="7"/>
  <c r="U18" i="7"/>
  <c r="U19" i="7"/>
  <c r="U20" i="7"/>
  <c r="U21" i="7"/>
  <c r="U22" i="7"/>
  <c r="U23" i="7"/>
  <c r="U24" i="7"/>
  <c r="U28" i="7"/>
  <c r="U29" i="7"/>
  <c r="U30" i="7"/>
  <c r="U31" i="7"/>
  <c r="U32" i="7"/>
  <c r="U33" i="7"/>
  <c r="U34" i="7"/>
  <c r="U35" i="7"/>
  <c r="U36" i="7"/>
  <c r="U37" i="7"/>
  <c r="U41" i="7"/>
  <c r="U42" i="7"/>
  <c r="U43" i="7"/>
  <c r="U44" i="7"/>
  <c r="U45" i="7"/>
  <c r="U46" i="7"/>
  <c r="U47" i="7"/>
  <c r="U48" i="7"/>
  <c r="U49" i="7"/>
  <c r="U50" i="7"/>
  <c r="U51" i="7"/>
  <c r="U52" i="7"/>
  <c r="U56" i="7"/>
  <c r="U57" i="7"/>
  <c r="U58" i="7"/>
  <c r="U59" i="7"/>
  <c r="U60" i="7"/>
  <c r="U61" i="7"/>
  <c r="U62" i="7"/>
  <c r="U63" i="7"/>
  <c r="U64" i="7"/>
  <c r="U65" i="7"/>
  <c r="U66" i="7"/>
  <c r="U67" i="7"/>
  <c r="U71" i="7"/>
  <c r="U72" i="7"/>
  <c r="U73" i="7"/>
  <c r="U74" i="7"/>
  <c r="U75" i="7"/>
  <c r="U76" i="7"/>
  <c r="U77" i="7"/>
  <c r="U78" i="7"/>
  <c r="U79" i="7"/>
  <c r="U80" i="7"/>
  <c r="U81" i="7"/>
  <c r="U85" i="7"/>
  <c r="U86" i="7"/>
  <c r="U87" i="7"/>
  <c r="U88" i="7"/>
  <c r="U89" i="7"/>
  <c r="U90" i="7"/>
  <c r="U91" i="7"/>
  <c r="U92" i="7"/>
  <c r="U93" i="7"/>
  <c r="U94" i="7"/>
  <c r="U95" i="7"/>
  <c r="U96" i="7"/>
  <c r="U100" i="7"/>
  <c r="U101" i="7"/>
  <c r="U102" i="7"/>
  <c r="U103" i="7"/>
  <c r="U104" i="7"/>
  <c r="U105" i="7"/>
  <c r="U106" i="7"/>
  <c r="U107" i="7"/>
  <c r="U108" i="7"/>
  <c r="U109" i="7"/>
  <c r="U113" i="7"/>
  <c r="U114" i="7"/>
  <c r="U115" i="7"/>
  <c r="U116" i="7"/>
  <c r="U117" i="7"/>
  <c r="U118" i="7"/>
  <c r="U119" i="7"/>
  <c r="U120" i="7"/>
  <c r="U121" i="7"/>
  <c r="U122" i="7"/>
  <c r="U123" i="7"/>
  <c r="U124" i="7"/>
  <c r="U125" i="7"/>
  <c r="U129" i="7"/>
  <c r="U130" i="7"/>
  <c r="U131" i="7"/>
  <c r="U132" i="7"/>
  <c r="U133" i="7"/>
  <c r="U134" i="7"/>
  <c r="U135" i="7"/>
  <c r="U136" i="7"/>
  <c r="U137" i="7"/>
  <c r="U138" i="7"/>
  <c r="U139" i="7"/>
  <c r="U143" i="7"/>
  <c r="X143" i="7" s="1"/>
  <c r="U144" i="7"/>
  <c r="X144" i="7" s="1"/>
  <c r="U145" i="7"/>
  <c r="X145" i="7" s="1"/>
  <c r="U146" i="7"/>
  <c r="X146" i="7" s="1"/>
  <c r="U147" i="7"/>
  <c r="X147" i="7" s="1"/>
  <c r="U148" i="7"/>
  <c r="X148" i="7" s="1"/>
  <c r="U214" i="7"/>
  <c r="U215" i="7"/>
  <c r="U216" i="7"/>
  <c r="U217" i="7"/>
  <c r="U218" i="7"/>
  <c r="U219" i="7"/>
  <c r="U220" i="7"/>
  <c r="U221" i="7"/>
  <c r="U222" i="7"/>
  <c r="U223" i="7"/>
  <c r="U227" i="7"/>
  <c r="U228" i="7"/>
  <c r="U229" i="7"/>
  <c r="U230" i="7"/>
  <c r="U231" i="7"/>
  <c r="U232" i="7"/>
  <c r="U233" i="7"/>
  <c r="U234" i="7"/>
  <c r="U235" i="7"/>
  <c r="U236" i="7"/>
  <c r="M227" i="7"/>
  <c r="M228" i="7"/>
  <c r="M229" i="7"/>
  <c r="M230" i="7"/>
  <c r="M231" i="7"/>
  <c r="M232" i="7"/>
  <c r="M233" i="7"/>
  <c r="M234" i="7"/>
  <c r="M235" i="7"/>
  <c r="M236" i="7"/>
  <c r="M214" i="7"/>
  <c r="M215" i="7"/>
  <c r="M216" i="7"/>
  <c r="M217" i="7"/>
  <c r="M218" i="7"/>
  <c r="M219" i="7"/>
  <c r="M220" i="7"/>
  <c r="M221" i="7"/>
  <c r="M222" i="7"/>
  <c r="M223" i="7"/>
  <c r="M143" i="7"/>
  <c r="P143" i="7" s="1"/>
  <c r="M144" i="7"/>
  <c r="P144" i="7" s="1"/>
  <c r="M145" i="7"/>
  <c r="P145" i="7" s="1"/>
  <c r="M146" i="7"/>
  <c r="P146" i="7" s="1"/>
  <c r="M147" i="7"/>
  <c r="P147" i="7" s="1"/>
  <c r="M148" i="7"/>
  <c r="P148" i="7" s="1"/>
  <c r="M129" i="7"/>
  <c r="M130" i="7"/>
  <c r="M131" i="7"/>
  <c r="M132" i="7"/>
  <c r="M133" i="7"/>
  <c r="M134" i="7"/>
  <c r="M135" i="7"/>
  <c r="M136" i="7"/>
  <c r="M137" i="7"/>
  <c r="M138" i="7"/>
  <c r="M139" i="7"/>
  <c r="M113" i="7"/>
  <c r="M114" i="7"/>
  <c r="M115" i="7"/>
  <c r="M116" i="7"/>
  <c r="M117" i="7"/>
  <c r="M118" i="7"/>
  <c r="M119" i="7"/>
  <c r="M120" i="7"/>
  <c r="M121" i="7"/>
  <c r="M122" i="7"/>
  <c r="M123" i="7"/>
  <c r="M124" i="7"/>
  <c r="M125" i="7"/>
  <c r="M100" i="7"/>
  <c r="M101" i="7"/>
  <c r="M102" i="7"/>
  <c r="M103" i="7"/>
  <c r="M104" i="7"/>
  <c r="M105" i="7"/>
  <c r="M106" i="7"/>
  <c r="M107" i="7"/>
  <c r="M108" i="7"/>
  <c r="M109" i="7"/>
  <c r="M85" i="7"/>
  <c r="M86" i="7"/>
  <c r="M87" i="7"/>
  <c r="M88" i="7"/>
  <c r="M89" i="7"/>
  <c r="M90" i="7"/>
  <c r="M91" i="7"/>
  <c r="M92" i="7"/>
  <c r="M93" i="7"/>
  <c r="M94" i="7"/>
  <c r="M95" i="7"/>
  <c r="M96" i="7"/>
  <c r="M71" i="7"/>
  <c r="M72" i="7"/>
  <c r="M73" i="7"/>
  <c r="M74" i="7"/>
  <c r="M75" i="7"/>
  <c r="M76" i="7"/>
  <c r="M77" i="7"/>
  <c r="M78" i="7"/>
  <c r="M79" i="7"/>
  <c r="M80" i="7"/>
  <c r="M81" i="7"/>
  <c r="M56" i="7"/>
  <c r="M57" i="7"/>
  <c r="M58" i="7"/>
  <c r="M59" i="7"/>
  <c r="M60" i="7"/>
  <c r="M61" i="7"/>
  <c r="M62" i="7"/>
  <c r="M63" i="7"/>
  <c r="M64" i="7"/>
  <c r="M65" i="7"/>
  <c r="M66" i="7"/>
  <c r="M67" i="7"/>
  <c r="M41" i="7"/>
  <c r="M42" i="7"/>
  <c r="M43" i="7"/>
  <c r="M44" i="7"/>
  <c r="M45" i="7"/>
  <c r="M46" i="7"/>
  <c r="M47" i="7"/>
  <c r="M48" i="7"/>
  <c r="M49" i="7"/>
  <c r="M50" i="7"/>
  <c r="M51" i="7"/>
  <c r="M52" i="7"/>
  <c r="M16" i="7"/>
  <c r="M17" i="7"/>
  <c r="M18" i="7"/>
  <c r="M19" i="7"/>
  <c r="M20" i="7"/>
  <c r="M21" i="7"/>
  <c r="M22" i="7"/>
  <c r="M23" i="7"/>
  <c r="M24" i="7"/>
  <c r="F15" i="7"/>
  <c r="Z15" i="7" s="1"/>
  <c r="F16" i="7"/>
  <c r="Z16" i="7" s="1"/>
  <c r="F17" i="7"/>
  <c r="Z17" i="7" s="1"/>
  <c r="F18" i="7"/>
  <c r="Z18" i="7" s="1"/>
  <c r="F19" i="7"/>
  <c r="Z19" i="7" s="1"/>
  <c r="F20" i="7"/>
  <c r="Z20" i="7" s="1"/>
  <c r="F21" i="7"/>
  <c r="Z21" i="7" s="1"/>
  <c r="F22" i="7"/>
  <c r="Z22" i="7" s="1"/>
  <c r="F23" i="7"/>
  <c r="Z23" i="7" s="1"/>
  <c r="F24" i="7"/>
  <c r="Z24" i="7" s="1"/>
  <c r="F41" i="7"/>
  <c r="Z41" i="7" s="1"/>
  <c r="F42" i="7"/>
  <c r="Z42" i="7" s="1"/>
  <c r="F43" i="7"/>
  <c r="Z43" i="7" s="1"/>
  <c r="F44" i="7"/>
  <c r="Z44" i="7" s="1"/>
  <c r="F45" i="7"/>
  <c r="Z45" i="7" s="1"/>
  <c r="F46" i="7"/>
  <c r="Z46" i="7" s="1"/>
  <c r="F47" i="7"/>
  <c r="Z47" i="7" s="1"/>
  <c r="F48" i="7"/>
  <c r="Z48" i="7" s="1"/>
  <c r="F49" i="7"/>
  <c r="Z49" i="7" s="1"/>
  <c r="F50" i="7"/>
  <c r="Z50" i="7" s="1"/>
  <c r="F51" i="7"/>
  <c r="Z51" i="7" s="1"/>
  <c r="F52" i="7"/>
  <c r="Z52" i="7" s="1"/>
  <c r="F56" i="7"/>
  <c r="Z56" i="7" s="1"/>
  <c r="F57" i="7"/>
  <c r="Z57" i="7" s="1"/>
  <c r="F58" i="7"/>
  <c r="Z58" i="7" s="1"/>
  <c r="F59" i="7"/>
  <c r="Z59" i="7" s="1"/>
  <c r="F60" i="7"/>
  <c r="Z60" i="7" s="1"/>
  <c r="F61" i="7"/>
  <c r="Z61" i="7" s="1"/>
  <c r="F62" i="7"/>
  <c r="Z62" i="7" s="1"/>
  <c r="F63" i="7"/>
  <c r="Z63" i="7" s="1"/>
  <c r="F64" i="7"/>
  <c r="Z64" i="7" s="1"/>
  <c r="F65" i="7"/>
  <c r="Z65" i="7" s="1"/>
  <c r="F66" i="7"/>
  <c r="Z66" i="7" s="1"/>
  <c r="F67" i="7"/>
  <c r="Z67" i="7" s="1"/>
  <c r="F71" i="7"/>
  <c r="Z71" i="7" s="1"/>
  <c r="F72" i="7"/>
  <c r="Z72" i="7" s="1"/>
  <c r="F73" i="7"/>
  <c r="Z73" i="7" s="1"/>
  <c r="F74" i="7"/>
  <c r="Z74" i="7" s="1"/>
  <c r="F75" i="7"/>
  <c r="Z75" i="7" s="1"/>
  <c r="F76" i="7"/>
  <c r="Z76" i="7" s="1"/>
  <c r="F77" i="7"/>
  <c r="Z77" i="7" s="1"/>
  <c r="F78" i="7"/>
  <c r="Z78" i="7" s="1"/>
  <c r="F79" i="7"/>
  <c r="Z79" i="7" s="1"/>
  <c r="F80" i="7"/>
  <c r="Z80" i="7" s="1"/>
  <c r="F81" i="7"/>
  <c r="Z81" i="7" s="1"/>
  <c r="F85" i="7"/>
  <c r="Z85" i="7" s="1"/>
  <c r="F86" i="7"/>
  <c r="Z86" i="7" s="1"/>
  <c r="F87" i="7"/>
  <c r="Z87" i="7" s="1"/>
  <c r="F88" i="7"/>
  <c r="Z88" i="7" s="1"/>
  <c r="F89" i="7"/>
  <c r="Z89" i="7" s="1"/>
  <c r="F90" i="7"/>
  <c r="Z90" i="7" s="1"/>
  <c r="F91" i="7"/>
  <c r="Z91" i="7" s="1"/>
  <c r="F92" i="7"/>
  <c r="Z92" i="7" s="1"/>
  <c r="F93" i="7"/>
  <c r="Z93" i="7" s="1"/>
  <c r="F94" i="7"/>
  <c r="Z94" i="7" s="1"/>
  <c r="F95" i="7"/>
  <c r="Z95" i="7" s="1"/>
  <c r="F96" i="7"/>
  <c r="Z96" i="7" s="1"/>
  <c r="F100" i="7"/>
  <c r="Z100" i="7" s="1"/>
  <c r="F101" i="7"/>
  <c r="Z101" i="7" s="1"/>
  <c r="F102" i="7"/>
  <c r="Z102" i="7" s="1"/>
  <c r="F103" i="7"/>
  <c r="Z103" i="7" s="1"/>
  <c r="F104" i="7"/>
  <c r="Z104" i="7" s="1"/>
  <c r="F105" i="7"/>
  <c r="Z105" i="7" s="1"/>
  <c r="F106" i="7"/>
  <c r="Z106" i="7" s="1"/>
  <c r="F107" i="7"/>
  <c r="Z107" i="7" s="1"/>
  <c r="F108" i="7"/>
  <c r="Z108" i="7" s="1"/>
  <c r="F109" i="7"/>
  <c r="Z109" i="7" s="1"/>
  <c r="F113" i="7"/>
  <c r="Z113" i="7" s="1"/>
  <c r="F114" i="7"/>
  <c r="Z114" i="7" s="1"/>
  <c r="F115" i="7"/>
  <c r="Z115" i="7" s="1"/>
  <c r="F116" i="7"/>
  <c r="Z116" i="7" s="1"/>
  <c r="F117" i="7"/>
  <c r="Z117" i="7" s="1"/>
  <c r="F118" i="7"/>
  <c r="Z118" i="7" s="1"/>
  <c r="F119" i="7"/>
  <c r="Z119" i="7" s="1"/>
  <c r="F120" i="7"/>
  <c r="Z120" i="7" s="1"/>
  <c r="F121" i="7"/>
  <c r="Z121" i="7" s="1"/>
  <c r="F122" i="7"/>
  <c r="Z122" i="7" s="1"/>
  <c r="F123" i="7"/>
  <c r="Z123" i="7" s="1"/>
  <c r="F124" i="7"/>
  <c r="Z124" i="7" s="1"/>
  <c r="F125" i="7"/>
  <c r="Z125" i="7" s="1"/>
  <c r="F129" i="7"/>
  <c r="Z129" i="7" s="1"/>
  <c r="F130" i="7"/>
  <c r="Z130" i="7" s="1"/>
  <c r="F131" i="7"/>
  <c r="Z131" i="7" s="1"/>
  <c r="F132" i="7"/>
  <c r="Z132" i="7" s="1"/>
  <c r="F133" i="7"/>
  <c r="Z133" i="7" s="1"/>
  <c r="F134" i="7"/>
  <c r="Z134" i="7" s="1"/>
  <c r="F135" i="7"/>
  <c r="Z135" i="7" s="1"/>
  <c r="F136" i="7"/>
  <c r="Z136" i="7" s="1"/>
  <c r="F137" i="7"/>
  <c r="Z137" i="7" s="1"/>
  <c r="F138" i="7"/>
  <c r="Z138" i="7" s="1"/>
  <c r="F139" i="7"/>
  <c r="Z139" i="7" s="1"/>
  <c r="F143" i="7"/>
  <c r="F144" i="7"/>
  <c r="F145" i="7"/>
  <c r="F146" i="7"/>
  <c r="F147" i="7"/>
  <c r="F148" i="7"/>
  <c r="F214" i="7"/>
  <c r="Z214" i="7" s="1"/>
  <c r="F215" i="7"/>
  <c r="Z215" i="7" s="1"/>
  <c r="F216" i="7"/>
  <c r="Z216" i="7" s="1"/>
  <c r="F217" i="7"/>
  <c r="Z217" i="7" s="1"/>
  <c r="F218" i="7"/>
  <c r="Z218" i="7" s="1"/>
  <c r="F219" i="7"/>
  <c r="Z219" i="7" s="1"/>
  <c r="F220" i="7"/>
  <c r="Z220" i="7" s="1"/>
  <c r="F221" i="7"/>
  <c r="Z221" i="7" s="1"/>
  <c r="F222" i="7"/>
  <c r="Z222" i="7" s="1"/>
  <c r="F227" i="7"/>
  <c r="Z227" i="7" s="1"/>
  <c r="F228" i="7"/>
  <c r="Z228" i="7" s="1"/>
  <c r="F229" i="7"/>
  <c r="Z229" i="7" s="1"/>
  <c r="F230" i="7"/>
  <c r="Z230" i="7" s="1"/>
  <c r="F231" i="7"/>
  <c r="Z231" i="7" s="1"/>
  <c r="F232" i="7"/>
  <c r="Z232" i="7" s="1"/>
  <c r="F233" i="7"/>
  <c r="Z233" i="7" s="1"/>
  <c r="F234" i="7"/>
  <c r="Z234" i="7" s="1"/>
  <c r="F235" i="7"/>
  <c r="Z235" i="7" s="1"/>
  <c r="F236" i="7"/>
  <c r="Z236" i="7" s="1"/>
  <c r="F226" i="7"/>
  <c r="D53" i="7"/>
  <c r="D68" i="7"/>
  <c r="T195" i="5"/>
  <c r="T181" i="5"/>
  <c r="T167" i="5"/>
  <c r="T150" i="5"/>
  <c r="T134" i="5"/>
  <c r="T119" i="5"/>
  <c r="T105" i="5"/>
  <c r="T91" i="5"/>
  <c r="T76" i="5"/>
  <c r="T60" i="5"/>
  <c r="T43" i="5"/>
  <c r="T27" i="5"/>
  <c r="P27" i="5"/>
  <c r="P43" i="5"/>
  <c r="P60" i="5"/>
  <c r="P76" i="5"/>
  <c r="P91" i="5"/>
  <c r="P105" i="5"/>
  <c r="P119" i="5"/>
  <c r="P134" i="5"/>
  <c r="P150" i="5"/>
  <c r="P167" i="5"/>
  <c r="P181" i="5"/>
  <c r="P195" i="5"/>
  <c r="L195" i="5"/>
  <c r="L181" i="5"/>
  <c r="L167" i="5"/>
  <c r="L150" i="5"/>
  <c r="L134" i="5"/>
  <c r="L119" i="5"/>
  <c r="L105" i="5"/>
  <c r="L91" i="5"/>
  <c r="L76" i="5"/>
  <c r="L60" i="5"/>
  <c r="L43" i="5"/>
  <c r="L27" i="5"/>
  <c r="AL184" i="5"/>
  <c r="AL185" i="5"/>
  <c r="AL186" i="5"/>
  <c r="AL187" i="5"/>
  <c r="AL188" i="5"/>
  <c r="AL189" i="5"/>
  <c r="AL190" i="5"/>
  <c r="AL192" i="5"/>
  <c r="AL193" i="5"/>
  <c r="AL194" i="5"/>
  <c r="AL138" i="5"/>
  <c r="AL140" i="5"/>
  <c r="AL142" i="5"/>
  <c r="AL144" i="5"/>
  <c r="AL146" i="5"/>
  <c r="AL148" i="5"/>
  <c r="AL123" i="5"/>
  <c r="AL124" i="5"/>
  <c r="AL125" i="5"/>
  <c r="AL126" i="5"/>
  <c r="AL127" i="5"/>
  <c r="AL128" i="5"/>
  <c r="AL129" i="5"/>
  <c r="AL131" i="5"/>
  <c r="AL132" i="5"/>
  <c r="AL133" i="5"/>
  <c r="AL109" i="5"/>
  <c r="AL113" i="5"/>
  <c r="AL115" i="5"/>
  <c r="AL117" i="5"/>
  <c r="AL94" i="5"/>
  <c r="AL95" i="5"/>
  <c r="AL96" i="5"/>
  <c r="AL97" i="5"/>
  <c r="AL98" i="5"/>
  <c r="AL99" i="5"/>
  <c r="AL100" i="5"/>
  <c r="AL102" i="5"/>
  <c r="AL103" i="5"/>
  <c r="AL104" i="5"/>
  <c r="AL80" i="5"/>
  <c r="AL84" i="5"/>
  <c r="AL86" i="5"/>
  <c r="AL88" i="5"/>
  <c r="AL90" i="5"/>
  <c r="AL63" i="5"/>
  <c r="AL64" i="5"/>
  <c r="AL65" i="5"/>
  <c r="AL66" i="5"/>
  <c r="AL67" i="5"/>
  <c r="AL68" i="5"/>
  <c r="AL70" i="5"/>
  <c r="AL71" i="5"/>
  <c r="AL72" i="5"/>
  <c r="AL73" i="5"/>
  <c r="AL74" i="5"/>
  <c r="AL75" i="5"/>
  <c r="AL47" i="5"/>
  <c r="AL49" i="5"/>
  <c r="AL51" i="5"/>
  <c r="AL53" i="5"/>
  <c r="AL55" i="5"/>
  <c r="AL57" i="5"/>
  <c r="AL59" i="5"/>
  <c r="AL30" i="5"/>
  <c r="AL32" i="5"/>
  <c r="AL33" i="5"/>
  <c r="AL34" i="5"/>
  <c r="AL35" i="5"/>
  <c r="AL36" i="5"/>
  <c r="AL37" i="5"/>
  <c r="AL38" i="5"/>
  <c r="AL40" i="5"/>
  <c r="AL41" i="5"/>
  <c r="AL42" i="5"/>
  <c r="AL16" i="5"/>
  <c r="AL17" i="5"/>
  <c r="AL18" i="5"/>
  <c r="AL20" i="5"/>
  <c r="AL21" i="5"/>
  <c r="AL22" i="5"/>
  <c r="AL23" i="5"/>
  <c r="AL24" i="5"/>
  <c r="AL25" i="5"/>
  <c r="AL26" i="5"/>
  <c r="AH184" i="5"/>
  <c r="AH185" i="5"/>
  <c r="AH186" i="5"/>
  <c r="AH187" i="5"/>
  <c r="AH188" i="5"/>
  <c r="AH189" i="5"/>
  <c r="AH190" i="5"/>
  <c r="AH191" i="5"/>
  <c r="AH192" i="5"/>
  <c r="AH193" i="5"/>
  <c r="AH194" i="5"/>
  <c r="AH170" i="5"/>
  <c r="AH171" i="5"/>
  <c r="AH172" i="5"/>
  <c r="AH173" i="5"/>
  <c r="AH174" i="5"/>
  <c r="AH175" i="5"/>
  <c r="AH176" i="5"/>
  <c r="AH177" i="5"/>
  <c r="AH178" i="5"/>
  <c r="AH179" i="5"/>
  <c r="AH180" i="5"/>
  <c r="AH153" i="5"/>
  <c r="AH154" i="5"/>
  <c r="AH155" i="5"/>
  <c r="AH156" i="5"/>
  <c r="AH157" i="5"/>
  <c r="AH158" i="5"/>
  <c r="AH159" i="5"/>
  <c r="AH160" i="5"/>
  <c r="AH161" i="5"/>
  <c r="AH162" i="5"/>
  <c r="AH163" i="5"/>
  <c r="AH164" i="5"/>
  <c r="AH165" i="5"/>
  <c r="AH166" i="5"/>
  <c r="AH137" i="5"/>
  <c r="AH138" i="5"/>
  <c r="AH139" i="5"/>
  <c r="AH140" i="5"/>
  <c r="AH141" i="5"/>
  <c r="AH142" i="5"/>
  <c r="AH143" i="5"/>
  <c r="AH144" i="5"/>
  <c r="AH145" i="5"/>
  <c r="AH146" i="5"/>
  <c r="AH147" i="5"/>
  <c r="AH148" i="5"/>
  <c r="AH149" i="5"/>
  <c r="AH122" i="5"/>
  <c r="AH123" i="5"/>
  <c r="AH124" i="5"/>
  <c r="AH125" i="5"/>
  <c r="AH126" i="5"/>
  <c r="AH127" i="5"/>
  <c r="AH128" i="5"/>
  <c r="AH129" i="5"/>
  <c r="AH130" i="5"/>
  <c r="AH131" i="5"/>
  <c r="AH132" i="5"/>
  <c r="AH133" i="5"/>
  <c r="AH108" i="5"/>
  <c r="AH109" i="5"/>
  <c r="AH110" i="5"/>
  <c r="AH111" i="5"/>
  <c r="AH112" i="5"/>
  <c r="AH113" i="5"/>
  <c r="AH114" i="5"/>
  <c r="AH115" i="5"/>
  <c r="AH116" i="5"/>
  <c r="AH117" i="5"/>
  <c r="AH118" i="5"/>
  <c r="AH94" i="5"/>
  <c r="AH95" i="5"/>
  <c r="AH96" i="5"/>
  <c r="AH97" i="5"/>
  <c r="AH98" i="5"/>
  <c r="AH99" i="5"/>
  <c r="AH100" i="5"/>
  <c r="AH101" i="5"/>
  <c r="AH102" i="5"/>
  <c r="AH103" i="5"/>
  <c r="AH104" i="5"/>
  <c r="AH79" i="5"/>
  <c r="AH80" i="5"/>
  <c r="AH81" i="5"/>
  <c r="AH82" i="5"/>
  <c r="AH83" i="5"/>
  <c r="AH84" i="5"/>
  <c r="AH85" i="5"/>
  <c r="AH86" i="5"/>
  <c r="AH87" i="5"/>
  <c r="AH88" i="5"/>
  <c r="AH89" i="5"/>
  <c r="AH90" i="5"/>
  <c r="AH63" i="5"/>
  <c r="AH64" i="5"/>
  <c r="AH65" i="5"/>
  <c r="AH66" i="5"/>
  <c r="AH67" i="5"/>
  <c r="AH68" i="5"/>
  <c r="AH69" i="5"/>
  <c r="AH70" i="5"/>
  <c r="AH71" i="5"/>
  <c r="AH72" i="5"/>
  <c r="AH73" i="5"/>
  <c r="AH74" i="5"/>
  <c r="AH75" i="5"/>
  <c r="AH46" i="5"/>
  <c r="AH47" i="5"/>
  <c r="AH48" i="5"/>
  <c r="AH49" i="5"/>
  <c r="AH50" i="5"/>
  <c r="AH51" i="5"/>
  <c r="AH52" i="5"/>
  <c r="AH53" i="5"/>
  <c r="AH54" i="5"/>
  <c r="AH55" i="5"/>
  <c r="AH56" i="5"/>
  <c r="AH57" i="5"/>
  <c r="AH58" i="5"/>
  <c r="AH59" i="5"/>
  <c r="AH30" i="5"/>
  <c r="AH31" i="5"/>
  <c r="AH32" i="5"/>
  <c r="AH33" i="5"/>
  <c r="AH34" i="5"/>
  <c r="AH35" i="5"/>
  <c r="AH36" i="5"/>
  <c r="AH37" i="5"/>
  <c r="AH38" i="5"/>
  <c r="AH39" i="5"/>
  <c r="AH40" i="5"/>
  <c r="AH41" i="5"/>
  <c r="AH42" i="5"/>
  <c r="AH15" i="5"/>
  <c r="AH16" i="5"/>
  <c r="AH17" i="5"/>
  <c r="AH18" i="5"/>
  <c r="AH19" i="5"/>
  <c r="AH20" i="5"/>
  <c r="AH21" i="5"/>
  <c r="AH22" i="5"/>
  <c r="AH23" i="5"/>
  <c r="AH24" i="5"/>
  <c r="AH25" i="5"/>
  <c r="AH26" i="5"/>
  <c r="AD184" i="5"/>
  <c r="AD185" i="5"/>
  <c r="AD186" i="5"/>
  <c r="AD187" i="5"/>
  <c r="AD188" i="5"/>
  <c r="AD189" i="5"/>
  <c r="AD190" i="5"/>
  <c r="AD191" i="5"/>
  <c r="AD192" i="5"/>
  <c r="AD193" i="5"/>
  <c r="AD194" i="5"/>
  <c r="AD170" i="5"/>
  <c r="AD171" i="5"/>
  <c r="AD172" i="5"/>
  <c r="AD173" i="5"/>
  <c r="AD174" i="5"/>
  <c r="AD175" i="5"/>
  <c r="AD176" i="5"/>
  <c r="AD177" i="5"/>
  <c r="AD178" i="5"/>
  <c r="AD179" i="5"/>
  <c r="AD180" i="5"/>
  <c r="AD153" i="5"/>
  <c r="AD154" i="5"/>
  <c r="AD155" i="5"/>
  <c r="AD156" i="5"/>
  <c r="AD157" i="5"/>
  <c r="AD158" i="5"/>
  <c r="AD159" i="5"/>
  <c r="AD160" i="5"/>
  <c r="AD161" i="5"/>
  <c r="AD162" i="5"/>
  <c r="AD163" i="5"/>
  <c r="AD164" i="5"/>
  <c r="AD165" i="5"/>
  <c r="AD166" i="5"/>
  <c r="AD137" i="5"/>
  <c r="AD138" i="5"/>
  <c r="AD139" i="5"/>
  <c r="AD140" i="5"/>
  <c r="AD141" i="5"/>
  <c r="AD142" i="5"/>
  <c r="AD143" i="5"/>
  <c r="AD144" i="5"/>
  <c r="AD145" i="5"/>
  <c r="AD146" i="5"/>
  <c r="AD147" i="5"/>
  <c r="AD148" i="5"/>
  <c r="AD149" i="5"/>
  <c r="AD122" i="5"/>
  <c r="AD123" i="5"/>
  <c r="AD124" i="5"/>
  <c r="AD125" i="5"/>
  <c r="AD126" i="5"/>
  <c r="AD127" i="5"/>
  <c r="AD128" i="5"/>
  <c r="AD129" i="5"/>
  <c r="AD130" i="5"/>
  <c r="AD131" i="5"/>
  <c r="AD132" i="5"/>
  <c r="AD133" i="5"/>
  <c r="AD108" i="5"/>
  <c r="AD109" i="5"/>
  <c r="AD110" i="5"/>
  <c r="AD111" i="5"/>
  <c r="AD112" i="5"/>
  <c r="AD113" i="5"/>
  <c r="AD114" i="5"/>
  <c r="AD115" i="5"/>
  <c r="AD116" i="5"/>
  <c r="AD117" i="5"/>
  <c r="AD118" i="5"/>
  <c r="AD94" i="5"/>
  <c r="AD95" i="5"/>
  <c r="AD96" i="5"/>
  <c r="AD97" i="5"/>
  <c r="AD98" i="5"/>
  <c r="AD99" i="5"/>
  <c r="AD100" i="5"/>
  <c r="AD101" i="5"/>
  <c r="AD102" i="5"/>
  <c r="AD103" i="5"/>
  <c r="AD104" i="5"/>
  <c r="AD79" i="5"/>
  <c r="AD80" i="5"/>
  <c r="AD81" i="5"/>
  <c r="AD82" i="5"/>
  <c r="AD83" i="5"/>
  <c r="AD84" i="5"/>
  <c r="AD85" i="5"/>
  <c r="AD86" i="5"/>
  <c r="AD87" i="5"/>
  <c r="AD88" i="5"/>
  <c r="AD89" i="5"/>
  <c r="AD90" i="5"/>
  <c r="AD63" i="5"/>
  <c r="AD64" i="5"/>
  <c r="AD65" i="5"/>
  <c r="AD66" i="5"/>
  <c r="AD67" i="5"/>
  <c r="AD68" i="5"/>
  <c r="AD69" i="5"/>
  <c r="AD70" i="5"/>
  <c r="AD71" i="5"/>
  <c r="AD72" i="5"/>
  <c r="AD73" i="5"/>
  <c r="AD74" i="5"/>
  <c r="AD75" i="5"/>
  <c r="AD46" i="5"/>
  <c r="AD47" i="5"/>
  <c r="AD48" i="5"/>
  <c r="AD49" i="5"/>
  <c r="AD50" i="5"/>
  <c r="AD51" i="5"/>
  <c r="AD52" i="5"/>
  <c r="AD53" i="5"/>
  <c r="AD54" i="5"/>
  <c r="AD55" i="5"/>
  <c r="AD56" i="5"/>
  <c r="AD57" i="5"/>
  <c r="AD58" i="5"/>
  <c r="AD59" i="5"/>
  <c r="AD30" i="5"/>
  <c r="AD31" i="5"/>
  <c r="AD32" i="5"/>
  <c r="AD33" i="5"/>
  <c r="AD34" i="5"/>
  <c r="AD35" i="5"/>
  <c r="AD36" i="5"/>
  <c r="AD37" i="5"/>
  <c r="AD38" i="5"/>
  <c r="AD39" i="5"/>
  <c r="AD40" i="5"/>
  <c r="AD41" i="5"/>
  <c r="AD42" i="5"/>
  <c r="AD15" i="5"/>
  <c r="AD16" i="5"/>
  <c r="AD17" i="5"/>
  <c r="AD18" i="5"/>
  <c r="AD19" i="5"/>
  <c r="AD20" i="5"/>
  <c r="AD21" i="5"/>
  <c r="AD22" i="5"/>
  <c r="AD23" i="5"/>
  <c r="AD24" i="5"/>
  <c r="AD25" i="5"/>
  <c r="AD26" i="5"/>
  <c r="Z184" i="5"/>
  <c r="Z185" i="5"/>
  <c r="Z186" i="5"/>
  <c r="Z187" i="5"/>
  <c r="Z188" i="5"/>
  <c r="Z189" i="5"/>
  <c r="Z190" i="5"/>
  <c r="Z191" i="5"/>
  <c r="Z192" i="5"/>
  <c r="Z193" i="5"/>
  <c r="Z194" i="5"/>
  <c r="Z170" i="5"/>
  <c r="Z171" i="5"/>
  <c r="Z172" i="5"/>
  <c r="Z173" i="5"/>
  <c r="Z174" i="5"/>
  <c r="Z175" i="5"/>
  <c r="Z176" i="5"/>
  <c r="Z177" i="5"/>
  <c r="Z178" i="5"/>
  <c r="Z179" i="5"/>
  <c r="Z180" i="5"/>
  <c r="Z153" i="5"/>
  <c r="Z154" i="5"/>
  <c r="Z155" i="5"/>
  <c r="Z156" i="5"/>
  <c r="Z157" i="5"/>
  <c r="Z158" i="5"/>
  <c r="Z159" i="5"/>
  <c r="Z160" i="5"/>
  <c r="Z161" i="5"/>
  <c r="Z162" i="5"/>
  <c r="Z163" i="5"/>
  <c r="Z164" i="5"/>
  <c r="Z165" i="5"/>
  <c r="Z166" i="5"/>
  <c r="Z137" i="5"/>
  <c r="Z138" i="5"/>
  <c r="Z139" i="5"/>
  <c r="Z140" i="5"/>
  <c r="Z141" i="5"/>
  <c r="Z142" i="5"/>
  <c r="Z143" i="5"/>
  <c r="Z144" i="5"/>
  <c r="Z145" i="5"/>
  <c r="Z146" i="5"/>
  <c r="Z147" i="5"/>
  <c r="Z148" i="5"/>
  <c r="Z149" i="5"/>
  <c r="Z122" i="5"/>
  <c r="Z123" i="5"/>
  <c r="Z124" i="5"/>
  <c r="Z125" i="5"/>
  <c r="Z126" i="5"/>
  <c r="Z127" i="5"/>
  <c r="Z128" i="5"/>
  <c r="Z129" i="5"/>
  <c r="Z130" i="5"/>
  <c r="Z131" i="5"/>
  <c r="Z132" i="5"/>
  <c r="Z133" i="5"/>
  <c r="Z108" i="5"/>
  <c r="Z109" i="5"/>
  <c r="Z110" i="5"/>
  <c r="Z111" i="5"/>
  <c r="Z112" i="5"/>
  <c r="Z113" i="5"/>
  <c r="Z114" i="5"/>
  <c r="Z115" i="5"/>
  <c r="Z116" i="5"/>
  <c r="Z117" i="5"/>
  <c r="Z118" i="5"/>
  <c r="Z94" i="5"/>
  <c r="Z95" i="5"/>
  <c r="Z96" i="5"/>
  <c r="Z97" i="5"/>
  <c r="Z98" i="5"/>
  <c r="Z99" i="5"/>
  <c r="Z100" i="5"/>
  <c r="Z101" i="5"/>
  <c r="Z102" i="5"/>
  <c r="Z103" i="5"/>
  <c r="Z104" i="5"/>
  <c r="Z79" i="5"/>
  <c r="Z80" i="5"/>
  <c r="Z81" i="5"/>
  <c r="Z82" i="5"/>
  <c r="Z83" i="5"/>
  <c r="Z84" i="5"/>
  <c r="Z85" i="5"/>
  <c r="Z86" i="5"/>
  <c r="Z87" i="5"/>
  <c r="Z88" i="5"/>
  <c r="Z89" i="5"/>
  <c r="Z90" i="5"/>
  <c r="Z63" i="5"/>
  <c r="Z64" i="5"/>
  <c r="Z65" i="5"/>
  <c r="Z66" i="5"/>
  <c r="Z67" i="5"/>
  <c r="Z68" i="5"/>
  <c r="Z69" i="5"/>
  <c r="Z70" i="5"/>
  <c r="Z71" i="5"/>
  <c r="Z72" i="5"/>
  <c r="Z73" i="5"/>
  <c r="Z74" i="5"/>
  <c r="Z75" i="5"/>
  <c r="Z46" i="5"/>
  <c r="Z47" i="5"/>
  <c r="Z48" i="5"/>
  <c r="Z49" i="5"/>
  <c r="Z50" i="5"/>
  <c r="Z51" i="5"/>
  <c r="Z52" i="5"/>
  <c r="Z53" i="5"/>
  <c r="Z54" i="5"/>
  <c r="Z55" i="5"/>
  <c r="Z56" i="5"/>
  <c r="Z57" i="5"/>
  <c r="Z58" i="5"/>
  <c r="Z59" i="5"/>
  <c r="Z30" i="5"/>
  <c r="Z31" i="5"/>
  <c r="Z32" i="5"/>
  <c r="Z33" i="5"/>
  <c r="Z34" i="5"/>
  <c r="Z35" i="5"/>
  <c r="Z36" i="5"/>
  <c r="Z37" i="5"/>
  <c r="Z38" i="5"/>
  <c r="Z39" i="5"/>
  <c r="Z40" i="5"/>
  <c r="Z41" i="5"/>
  <c r="Z42" i="5"/>
  <c r="Z15" i="5"/>
  <c r="Z16" i="5"/>
  <c r="Z17" i="5"/>
  <c r="Z18" i="5"/>
  <c r="Z19" i="5"/>
  <c r="Z20" i="5"/>
  <c r="Z21" i="5"/>
  <c r="Z22" i="5"/>
  <c r="Z23" i="5"/>
  <c r="Z24" i="5"/>
  <c r="Z25" i="5"/>
  <c r="Z26" i="5"/>
  <c r="V184" i="5"/>
  <c r="V185" i="5"/>
  <c r="V186" i="5"/>
  <c r="V187" i="5"/>
  <c r="V188" i="5"/>
  <c r="V189" i="5"/>
  <c r="V190" i="5"/>
  <c r="V191" i="5"/>
  <c r="V192" i="5"/>
  <c r="V193" i="5"/>
  <c r="V194" i="5"/>
  <c r="V170" i="5"/>
  <c r="V171" i="5"/>
  <c r="V172" i="5"/>
  <c r="V173" i="5"/>
  <c r="V174" i="5"/>
  <c r="V175" i="5"/>
  <c r="V176" i="5"/>
  <c r="V177" i="5"/>
  <c r="V178" i="5"/>
  <c r="V179" i="5"/>
  <c r="V180" i="5"/>
  <c r="V153" i="5"/>
  <c r="V154" i="5"/>
  <c r="V155" i="5"/>
  <c r="V156" i="5"/>
  <c r="V157" i="5"/>
  <c r="V158" i="5"/>
  <c r="V159" i="5"/>
  <c r="V160" i="5"/>
  <c r="V161" i="5"/>
  <c r="V162" i="5"/>
  <c r="V163" i="5"/>
  <c r="V164" i="5"/>
  <c r="V165" i="5"/>
  <c r="V166" i="5"/>
  <c r="V137" i="5"/>
  <c r="V138" i="5"/>
  <c r="V139" i="5"/>
  <c r="V140" i="5"/>
  <c r="V141" i="5"/>
  <c r="V142" i="5"/>
  <c r="V143" i="5"/>
  <c r="V144" i="5"/>
  <c r="V145" i="5"/>
  <c r="V146" i="5"/>
  <c r="V147" i="5"/>
  <c r="V148" i="5"/>
  <c r="V149" i="5"/>
  <c r="V122" i="5"/>
  <c r="V123" i="5"/>
  <c r="V124" i="5"/>
  <c r="V125" i="5"/>
  <c r="V126" i="5"/>
  <c r="V127" i="5"/>
  <c r="V128" i="5"/>
  <c r="V129" i="5"/>
  <c r="V130" i="5"/>
  <c r="V131" i="5"/>
  <c r="V132" i="5"/>
  <c r="V133" i="5"/>
  <c r="V108" i="5"/>
  <c r="V109" i="5"/>
  <c r="V110" i="5"/>
  <c r="V111" i="5"/>
  <c r="V112" i="5"/>
  <c r="V113" i="5"/>
  <c r="V114" i="5"/>
  <c r="V115" i="5"/>
  <c r="V116" i="5"/>
  <c r="V117" i="5"/>
  <c r="V118" i="5"/>
  <c r="V94" i="5"/>
  <c r="V95" i="5"/>
  <c r="V96" i="5"/>
  <c r="V97" i="5"/>
  <c r="V98" i="5"/>
  <c r="V99" i="5"/>
  <c r="V100" i="5"/>
  <c r="V101" i="5"/>
  <c r="V102" i="5"/>
  <c r="V103" i="5"/>
  <c r="V104" i="5"/>
  <c r="V79" i="5"/>
  <c r="V80" i="5"/>
  <c r="V81" i="5"/>
  <c r="V82" i="5"/>
  <c r="V83" i="5"/>
  <c r="V84" i="5"/>
  <c r="V85" i="5"/>
  <c r="V86" i="5"/>
  <c r="V87" i="5"/>
  <c r="V88" i="5"/>
  <c r="V89" i="5"/>
  <c r="V90" i="5"/>
  <c r="V63" i="5"/>
  <c r="V64" i="5"/>
  <c r="V65" i="5"/>
  <c r="V66" i="5"/>
  <c r="V67" i="5"/>
  <c r="V68" i="5"/>
  <c r="V69" i="5"/>
  <c r="V70" i="5"/>
  <c r="V71" i="5"/>
  <c r="V72" i="5"/>
  <c r="V73" i="5"/>
  <c r="V74" i="5"/>
  <c r="V75" i="5"/>
  <c r="V46" i="5"/>
  <c r="V47" i="5"/>
  <c r="V48" i="5"/>
  <c r="V49" i="5"/>
  <c r="V50" i="5"/>
  <c r="V51" i="5"/>
  <c r="V52" i="5"/>
  <c r="V53" i="5"/>
  <c r="V54" i="5"/>
  <c r="V55" i="5"/>
  <c r="V56" i="5"/>
  <c r="V57" i="5"/>
  <c r="V58" i="5"/>
  <c r="V59" i="5"/>
  <c r="V30" i="5"/>
  <c r="V31" i="5"/>
  <c r="V32" i="5"/>
  <c r="V33" i="5"/>
  <c r="V34" i="5"/>
  <c r="V35" i="5"/>
  <c r="V36" i="5"/>
  <c r="V37" i="5"/>
  <c r="V38" i="5"/>
  <c r="V39" i="5"/>
  <c r="V40" i="5"/>
  <c r="V41" i="5"/>
  <c r="V42" i="5"/>
  <c r="V15" i="5"/>
  <c r="V16" i="5"/>
  <c r="V17" i="5"/>
  <c r="V18" i="5"/>
  <c r="V19" i="5"/>
  <c r="V20" i="5"/>
  <c r="V21" i="5"/>
  <c r="V22" i="5"/>
  <c r="V23" i="5"/>
  <c r="V24" i="5"/>
  <c r="V25" i="5"/>
  <c r="V26" i="5"/>
  <c r="R184" i="5"/>
  <c r="R185" i="5"/>
  <c r="R186" i="5"/>
  <c r="R187" i="5"/>
  <c r="R188" i="5"/>
  <c r="R189" i="5"/>
  <c r="R190" i="5"/>
  <c r="R191" i="5"/>
  <c r="R192" i="5"/>
  <c r="R193" i="5"/>
  <c r="R194" i="5"/>
  <c r="R170" i="5"/>
  <c r="R171" i="5"/>
  <c r="R172" i="5"/>
  <c r="R173" i="5"/>
  <c r="R174" i="5"/>
  <c r="R175" i="5"/>
  <c r="R176" i="5"/>
  <c r="R177" i="5"/>
  <c r="R178" i="5"/>
  <c r="R179" i="5"/>
  <c r="R180" i="5"/>
  <c r="R153" i="5"/>
  <c r="R154" i="5"/>
  <c r="R155" i="5"/>
  <c r="R156" i="5"/>
  <c r="R157" i="5"/>
  <c r="R158" i="5"/>
  <c r="R159" i="5"/>
  <c r="R160" i="5"/>
  <c r="R161" i="5"/>
  <c r="R162" i="5"/>
  <c r="R163" i="5"/>
  <c r="R164" i="5"/>
  <c r="R165" i="5"/>
  <c r="R166" i="5"/>
  <c r="R137" i="5"/>
  <c r="R138" i="5"/>
  <c r="R139" i="5"/>
  <c r="R140" i="5"/>
  <c r="R141" i="5"/>
  <c r="R142" i="5"/>
  <c r="R143" i="5"/>
  <c r="R144" i="5"/>
  <c r="R145" i="5"/>
  <c r="R146" i="5"/>
  <c r="R147" i="5"/>
  <c r="R148" i="5"/>
  <c r="R149" i="5"/>
  <c r="R122" i="5"/>
  <c r="R123" i="5"/>
  <c r="R124" i="5"/>
  <c r="R125" i="5"/>
  <c r="R126" i="5"/>
  <c r="R127" i="5"/>
  <c r="R128" i="5"/>
  <c r="R129" i="5"/>
  <c r="R130" i="5"/>
  <c r="R131" i="5"/>
  <c r="R132" i="5"/>
  <c r="R133" i="5"/>
  <c r="R108" i="5"/>
  <c r="R109" i="5"/>
  <c r="R110" i="5"/>
  <c r="R111" i="5"/>
  <c r="R112" i="5"/>
  <c r="R113" i="5"/>
  <c r="R114" i="5"/>
  <c r="R115" i="5"/>
  <c r="R116" i="5"/>
  <c r="R117" i="5"/>
  <c r="R118" i="5"/>
  <c r="R94" i="5"/>
  <c r="R95" i="5"/>
  <c r="R96" i="5"/>
  <c r="R97" i="5"/>
  <c r="R98" i="5"/>
  <c r="R99" i="5"/>
  <c r="R100" i="5"/>
  <c r="R101" i="5"/>
  <c r="R102" i="5"/>
  <c r="R103" i="5"/>
  <c r="R104" i="5"/>
  <c r="R79" i="5"/>
  <c r="R80" i="5"/>
  <c r="R81" i="5"/>
  <c r="R82" i="5"/>
  <c r="R83" i="5"/>
  <c r="R84" i="5"/>
  <c r="R85" i="5"/>
  <c r="R86" i="5"/>
  <c r="R87" i="5"/>
  <c r="R88" i="5"/>
  <c r="R89" i="5"/>
  <c r="R90" i="5"/>
  <c r="R63" i="5"/>
  <c r="R64" i="5"/>
  <c r="R65" i="5"/>
  <c r="R66" i="5"/>
  <c r="R67" i="5"/>
  <c r="R68" i="5"/>
  <c r="R69" i="5"/>
  <c r="R70" i="5"/>
  <c r="R71" i="5"/>
  <c r="R72" i="5"/>
  <c r="R73" i="5"/>
  <c r="R74" i="5"/>
  <c r="R75" i="5"/>
  <c r="R46" i="5"/>
  <c r="R47" i="5"/>
  <c r="R48" i="5"/>
  <c r="R49" i="5"/>
  <c r="R50" i="5"/>
  <c r="R51" i="5"/>
  <c r="R52" i="5"/>
  <c r="R53" i="5"/>
  <c r="R54" i="5"/>
  <c r="R55" i="5"/>
  <c r="R56" i="5"/>
  <c r="R57" i="5"/>
  <c r="R58" i="5"/>
  <c r="R59" i="5"/>
  <c r="R30" i="5"/>
  <c r="R31" i="5"/>
  <c r="R32" i="5"/>
  <c r="R33" i="5"/>
  <c r="R34" i="5"/>
  <c r="R35" i="5"/>
  <c r="R36" i="5"/>
  <c r="R37" i="5"/>
  <c r="R38" i="5"/>
  <c r="R39" i="5"/>
  <c r="R40" i="5"/>
  <c r="R41" i="5"/>
  <c r="R42" i="5"/>
  <c r="R26" i="5"/>
  <c r="R15" i="5"/>
  <c r="R16" i="5"/>
  <c r="R17" i="5"/>
  <c r="R18" i="5"/>
  <c r="R19" i="5"/>
  <c r="R20" i="5"/>
  <c r="R21" i="5"/>
  <c r="R22" i="5"/>
  <c r="R23" i="5"/>
  <c r="R24" i="5"/>
  <c r="R25" i="5"/>
  <c r="N184" i="5"/>
  <c r="N185" i="5"/>
  <c r="N186" i="5"/>
  <c r="N187" i="5"/>
  <c r="N188" i="5"/>
  <c r="N189" i="5"/>
  <c r="N190" i="5"/>
  <c r="N191" i="5"/>
  <c r="N192" i="5"/>
  <c r="N193" i="5"/>
  <c r="N194" i="5"/>
  <c r="N170" i="5"/>
  <c r="N171" i="5"/>
  <c r="N172" i="5"/>
  <c r="N173" i="5"/>
  <c r="N174" i="5"/>
  <c r="N175" i="5"/>
  <c r="N176" i="5"/>
  <c r="N177" i="5"/>
  <c r="N178" i="5"/>
  <c r="N179" i="5"/>
  <c r="N180" i="5"/>
  <c r="N153" i="5"/>
  <c r="N154" i="5"/>
  <c r="N155" i="5"/>
  <c r="N156" i="5"/>
  <c r="N157" i="5"/>
  <c r="N158" i="5"/>
  <c r="N159" i="5"/>
  <c r="N160" i="5"/>
  <c r="N161" i="5"/>
  <c r="N162" i="5"/>
  <c r="N163" i="5"/>
  <c r="N164" i="5"/>
  <c r="N165" i="5"/>
  <c r="N166" i="5"/>
  <c r="N137" i="5"/>
  <c r="N138" i="5"/>
  <c r="N139" i="5"/>
  <c r="N140" i="5"/>
  <c r="N141" i="5"/>
  <c r="N142" i="5"/>
  <c r="N143" i="5"/>
  <c r="N144" i="5"/>
  <c r="N145" i="5"/>
  <c r="N146" i="5"/>
  <c r="N147" i="5"/>
  <c r="N148" i="5"/>
  <c r="N149" i="5"/>
  <c r="N122" i="5"/>
  <c r="N123" i="5"/>
  <c r="N124" i="5"/>
  <c r="N125" i="5"/>
  <c r="N126" i="5"/>
  <c r="N127" i="5"/>
  <c r="N128" i="5"/>
  <c r="N129" i="5"/>
  <c r="N130" i="5"/>
  <c r="N131" i="5"/>
  <c r="N132" i="5"/>
  <c r="N133" i="5"/>
  <c r="N109" i="5"/>
  <c r="N110" i="5"/>
  <c r="N111" i="5"/>
  <c r="N112" i="5"/>
  <c r="N113" i="5"/>
  <c r="N114" i="5"/>
  <c r="N115" i="5"/>
  <c r="N116" i="5"/>
  <c r="N117" i="5"/>
  <c r="N118" i="5"/>
  <c r="N94" i="5"/>
  <c r="N95" i="5"/>
  <c r="N96" i="5"/>
  <c r="N97" i="5"/>
  <c r="N98" i="5"/>
  <c r="N99" i="5"/>
  <c r="N100" i="5"/>
  <c r="N101" i="5"/>
  <c r="N102" i="5"/>
  <c r="N103" i="5"/>
  <c r="N104" i="5"/>
  <c r="N79" i="5"/>
  <c r="N80" i="5"/>
  <c r="N81" i="5"/>
  <c r="N82" i="5"/>
  <c r="N83" i="5"/>
  <c r="N84" i="5"/>
  <c r="N85" i="5"/>
  <c r="N86" i="5"/>
  <c r="N87" i="5"/>
  <c r="N88" i="5"/>
  <c r="N89" i="5"/>
  <c r="N90" i="5"/>
  <c r="N63" i="5"/>
  <c r="N64" i="5"/>
  <c r="N65" i="5"/>
  <c r="N66" i="5"/>
  <c r="N67" i="5"/>
  <c r="N68" i="5"/>
  <c r="N69" i="5"/>
  <c r="N70" i="5"/>
  <c r="N71" i="5"/>
  <c r="N72" i="5"/>
  <c r="N73" i="5"/>
  <c r="N74" i="5"/>
  <c r="N75" i="5"/>
  <c r="N46" i="5"/>
  <c r="N47" i="5"/>
  <c r="N48" i="5"/>
  <c r="N49" i="5"/>
  <c r="N50" i="5"/>
  <c r="N51" i="5"/>
  <c r="N52" i="5"/>
  <c r="N53" i="5"/>
  <c r="N54" i="5"/>
  <c r="N55" i="5"/>
  <c r="N56" i="5"/>
  <c r="N57" i="5"/>
  <c r="N58" i="5"/>
  <c r="N59" i="5"/>
  <c r="N30" i="5"/>
  <c r="N31" i="5"/>
  <c r="N32" i="5"/>
  <c r="N33" i="5"/>
  <c r="N34" i="5"/>
  <c r="N35" i="5"/>
  <c r="N36" i="5"/>
  <c r="N37" i="5"/>
  <c r="N38" i="5"/>
  <c r="N39" i="5"/>
  <c r="N40" i="5"/>
  <c r="N41" i="5"/>
  <c r="N42" i="5"/>
  <c r="N15" i="5"/>
  <c r="AJ15" i="5" s="1"/>
  <c r="N16" i="5"/>
  <c r="N17" i="5"/>
  <c r="N18" i="5"/>
  <c r="N19" i="5"/>
  <c r="N20" i="5"/>
  <c r="N21" i="5"/>
  <c r="N22" i="5"/>
  <c r="N23" i="5"/>
  <c r="N24" i="5"/>
  <c r="N25" i="5"/>
  <c r="N26" i="5"/>
  <c r="H184" i="5"/>
  <c r="H185" i="5"/>
  <c r="H186" i="5"/>
  <c r="H187" i="5"/>
  <c r="H188" i="5"/>
  <c r="H189" i="5"/>
  <c r="H190" i="5"/>
  <c r="H191" i="5"/>
  <c r="H192" i="5"/>
  <c r="H193" i="5"/>
  <c r="H194" i="5"/>
  <c r="H183" i="5"/>
  <c r="H170" i="5"/>
  <c r="H171" i="5"/>
  <c r="H172" i="5"/>
  <c r="H173" i="5"/>
  <c r="H174" i="5"/>
  <c r="H175" i="5"/>
  <c r="H176" i="5"/>
  <c r="H177" i="5"/>
  <c r="H178" i="5"/>
  <c r="H179" i="5"/>
  <c r="H180" i="5"/>
  <c r="H169" i="5"/>
  <c r="H156" i="5"/>
  <c r="H157" i="5"/>
  <c r="H158" i="5"/>
  <c r="H159" i="5"/>
  <c r="H160" i="5"/>
  <c r="H161" i="5"/>
  <c r="H162" i="5"/>
  <c r="H163" i="5"/>
  <c r="H164" i="5"/>
  <c r="H165" i="5"/>
  <c r="H166" i="5"/>
  <c r="H137" i="5"/>
  <c r="H138" i="5"/>
  <c r="H139" i="5"/>
  <c r="H140" i="5"/>
  <c r="H141" i="5"/>
  <c r="H142" i="5"/>
  <c r="H143" i="5"/>
  <c r="H144" i="5"/>
  <c r="H145" i="5"/>
  <c r="H146" i="5"/>
  <c r="H147" i="5"/>
  <c r="H148" i="5"/>
  <c r="H149" i="5"/>
  <c r="H136" i="5"/>
  <c r="H122" i="5"/>
  <c r="H123" i="5"/>
  <c r="H124" i="5"/>
  <c r="H125" i="5"/>
  <c r="H126" i="5"/>
  <c r="H127" i="5"/>
  <c r="H128" i="5"/>
  <c r="H129" i="5"/>
  <c r="H130" i="5"/>
  <c r="H131" i="5"/>
  <c r="H132" i="5"/>
  <c r="H133" i="5"/>
  <c r="H121" i="5"/>
  <c r="H108" i="5"/>
  <c r="H109" i="5"/>
  <c r="H110" i="5"/>
  <c r="H111" i="5"/>
  <c r="H112" i="5"/>
  <c r="H113" i="5"/>
  <c r="H114" i="5"/>
  <c r="H115" i="5"/>
  <c r="H116" i="5"/>
  <c r="H117" i="5"/>
  <c r="H118" i="5"/>
  <c r="H94" i="5"/>
  <c r="H95" i="5"/>
  <c r="H96" i="5"/>
  <c r="H97" i="5"/>
  <c r="H98" i="5"/>
  <c r="H99" i="5"/>
  <c r="H100" i="5"/>
  <c r="H101" i="5"/>
  <c r="H102" i="5"/>
  <c r="H103" i="5"/>
  <c r="H104" i="5"/>
  <c r="H79" i="5"/>
  <c r="H80" i="5"/>
  <c r="H81" i="5"/>
  <c r="H82" i="5"/>
  <c r="H83" i="5"/>
  <c r="H84" i="5"/>
  <c r="H85" i="5"/>
  <c r="H86" i="5"/>
  <c r="H87" i="5"/>
  <c r="H88" i="5"/>
  <c r="H89" i="5"/>
  <c r="H90" i="5"/>
  <c r="H63" i="5"/>
  <c r="H64" i="5"/>
  <c r="H65" i="5"/>
  <c r="H66" i="5"/>
  <c r="H67" i="5"/>
  <c r="H68" i="5"/>
  <c r="H69" i="5"/>
  <c r="H70" i="5"/>
  <c r="H71" i="5"/>
  <c r="H72" i="5"/>
  <c r="H73" i="5"/>
  <c r="H74" i="5"/>
  <c r="H75" i="5"/>
  <c r="H46" i="5"/>
  <c r="H47" i="5"/>
  <c r="H48" i="5"/>
  <c r="H49" i="5"/>
  <c r="H50" i="5"/>
  <c r="H51" i="5"/>
  <c r="H52" i="5"/>
  <c r="H53" i="5"/>
  <c r="H54" i="5"/>
  <c r="H55" i="5"/>
  <c r="H56" i="5"/>
  <c r="H57" i="5"/>
  <c r="H58" i="5"/>
  <c r="H59" i="5"/>
  <c r="H30" i="5"/>
  <c r="H31" i="5"/>
  <c r="H32" i="5"/>
  <c r="H33" i="5"/>
  <c r="H34" i="5"/>
  <c r="H35" i="5"/>
  <c r="H36" i="5"/>
  <c r="H37" i="5"/>
  <c r="H38" i="5"/>
  <c r="H39" i="5"/>
  <c r="H40" i="5"/>
  <c r="H41" i="5"/>
  <c r="H42" i="5"/>
  <c r="H16" i="5"/>
  <c r="H17" i="5"/>
  <c r="H18" i="5"/>
  <c r="H19" i="5"/>
  <c r="H20" i="5"/>
  <c r="H21" i="5"/>
  <c r="H22" i="5"/>
  <c r="H23" i="5"/>
  <c r="H24" i="5"/>
  <c r="H25" i="5"/>
  <c r="H26" i="5"/>
  <c r="F184" i="5"/>
  <c r="F185" i="5"/>
  <c r="F186" i="5"/>
  <c r="F187" i="5"/>
  <c r="F188" i="5"/>
  <c r="F189" i="5"/>
  <c r="F190" i="5"/>
  <c r="F191" i="5"/>
  <c r="F192" i="5"/>
  <c r="F193" i="5"/>
  <c r="F194" i="5"/>
  <c r="F183" i="5"/>
  <c r="F170" i="5"/>
  <c r="F171" i="5"/>
  <c r="F172" i="5"/>
  <c r="F173" i="5"/>
  <c r="F174" i="5"/>
  <c r="F175" i="5"/>
  <c r="F176" i="5"/>
  <c r="F177" i="5"/>
  <c r="F178" i="5"/>
  <c r="F179" i="5"/>
  <c r="F180" i="5"/>
  <c r="F169" i="5"/>
  <c r="F153" i="5"/>
  <c r="F155" i="5"/>
  <c r="F156" i="5"/>
  <c r="F157" i="5"/>
  <c r="F158" i="5"/>
  <c r="F159" i="5"/>
  <c r="F160" i="5"/>
  <c r="F161" i="5"/>
  <c r="F162" i="5"/>
  <c r="F163" i="5"/>
  <c r="F164" i="5"/>
  <c r="F165" i="5"/>
  <c r="F166" i="5"/>
  <c r="F152" i="5"/>
  <c r="F137" i="5"/>
  <c r="F138" i="5"/>
  <c r="F139" i="5"/>
  <c r="F140" i="5"/>
  <c r="F141" i="5"/>
  <c r="F142" i="5"/>
  <c r="F143" i="5"/>
  <c r="F144" i="5"/>
  <c r="F145" i="5"/>
  <c r="F146" i="5"/>
  <c r="F147" i="5"/>
  <c r="F148" i="5"/>
  <c r="F149" i="5"/>
  <c r="F136" i="5"/>
  <c r="F195" i="5" l="1"/>
  <c r="AJ155" i="5"/>
  <c r="AL155" i="5" s="1"/>
  <c r="H155" i="5" s="1"/>
  <c r="AJ154" i="5"/>
  <c r="AL154" i="5" s="1"/>
  <c r="H154" i="5" s="1"/>
  <c r="Z148" i="7"/>
  <c r="I148" i="7"/>
  <c r="AA148" i="7" s="1"/>
  <c r="Z147" i="7"/>
  <c r="I147" i="7"/>
  <c r="AA147" i="7" s="1"/>
  <c r="Z146" i="7"/>
  <c r="I146" i="7"/>
  <c r="AA146" i="7" s="1"/>
  <c r="Z145" i="7"/>
  <c r="I145" i="7"/>
  <c r="AA145" i="7" s="1"/>
  <c r="Z144" i="7"/>
  <c r="I144" i="7"/>
  <c r="AA144" i="7" s="1"/>
  <c r="Z143" i="7"/>
  <c r="I143" i="7"/>
  <c r="AA143" i="7" s="1"/>
  <c r="AJ153" i="5"/>
  <c r="AL153" i="5" s="1"/>
  <c r="H153" i="5" s="1"/>
  <c r="AL15" i="5"/>
  <c r="H15" i="5" s="1"/>
  <c r="T197" i="5"/>
  <c r="P197" i="5"/>
  <c r="L197" i="5"/>
  <c r="N9" i="16"/>
  <c r="N10" i="16" s="1"/>
  <c r="N11" i="16" s="1"/>
  <c r="N12" i="16" s="1"/>
  <c r="N13" i="16" s="1"/>
  <c r="N14" i="16" s="1"/>
  <c r="N15" i="16" s="1"/>
  <c r="N16" i="16" s="1"/>
  <c r="N17" i="16" s="1"/>
  <c r="N18" i="16" s="1"/>
  <c r="F122" i="5"/>
  <c r="F123" i="5"/>
  <c r="F124" i="5"/>
  <c r="F125" i="5"/>
  <c r="F126" i="5"/>
  <c r="F127" i="5"/>
  <c r="F128" i="5"/>
  <c r="F129" i="5"/>
  <c r="F130" i="5"/>
  <c r="F131" i="5"/>
  <c r="F132" i="5"/>
  <c r="F133" i="5"/>
  <c r="F121" i="5"/>
  <c r="F108" i="5"/>
  <c r="F109" i="5"/>
  <c r="F110" i="5"/>
  <c r="F111" i="5"/>
  <c r="F112" i="5"/>
  <c r="F113" i="5"/>
  <c r="F114" i="5"/>
  <c r="F115" i="5"/>
  <c r="F116" i="5"/>
  <c r="F117" i="5"/>
  <c r="F118" i="5"/>
  <c r="F107" i="5"/>
  <c r="F94" i="5"/>
  <c r="F95" i="5"/>
  <c r="F96" i="5"/>
  <c r="F97" i="5"/>
  <c r="F98" i="5"/>
  <c r="F99" i="5"/>
  <c r="F100" i="5"/>
  <c r="F101" i="5"/>
  <c r="F102" i="5"/>
  <c r="F103" i="5"/>
  <c r="F104" i="5"/>
  <c r="F93" i="5"/>
  <c r="F79" i="5"/>
  <c r="F80" i="5"/>
  <c r="F81" i="5"/>
  <c r="F82" i="5"/>
  <c r="F83" i="5"/>
  <c r="F84" i="5"/>
  <c r="F85" i="5"/>
  <c r="F86" i="5"/>
  <c r="F87" i="5"/>
  <c r="F88" i="5"/>
  <c r="F89" i="5"/>
  <c r="F90" i="5"/>
  <c r="F78" i="5"/>
  <c r="F63" i="5"/>
  <c r="F64" i="5"/>
  <c r="F65" i="5"/>
  <c r="F66" i="5"/>
  <c r="F67" i="5"/>
  <c r="F68" i="5"/>
  <c r="F69" i="5"/>
  <c r="F70" i="5"/>
  <c r="F71" i="5"/>
  <c r="F72" i="5"/>
  <c r="F73" i="5"/>
  <c r="F74" i="5"/>
  <c r="F75" i="5"/>
  <c r="F62" i="5"/>
  <c r="F46" i="5"/>
  <c r="F47" i="5"/>
  <c r="F48" i="5"/>
  <c r="F49" i="5"/>
  <c r="F50" i="5"/>
  <c r="F51" i="5"/>
  <c r="F52" i="5"/>
  <c r="F53" i="5"/>
  <c r="F54" i="5"/>
  <c r="F55" i="5"/>
  <c r="F56" i="5"/>
  <c r="F57" i="5"/>
  <c r="F58" i="5"/>
  <c r="F59" i="5"/>
  <c r="F45" i="5"/>
  <c r="F35" i="5"/>
  <c r="F36" i="5"/>
  <c r="F37" i="5"/>
  <c r="F38" i="5"/>
  <c r="F39" i="5"/>
  <c r="F40" i="5"/>
  <c r="F41" i="5"/>
  <c r="F42" i="5"/>
  <c r="F33" i="5"/>
  <c r="F34" i="5"/>
  <c r="F29" i="5"/>
  <c r="F15" i="5"/>
  <c r="F16" i="5"/>
  <c r="F17" i="5"/>
  <c r="F18" i="5"/>
  <c r="F19" i="5"/>
  <c r="F20" i="5"/>
  <c r="F21" i="5"/>
  <c r="F22" i="5"/>
  <c r="F23" i="5"/>
  <c r="F24" i="5"/>
  <c r="F25" i="5"/>
  <c r="F26" i="5"/>
  <c r="AH29" i="5"/>
  <c r="AH45" i="5"/>
  <c r="AH62" i="5"/>
  <c r="AH78" i="5"/>
  <c r="AH93" i="5"/>
  <c r="AH107" i="5"/>
  <c r="AH121" i="5"/>
  <c r="AH136" i="5"/>
  <c r="AH152" i="5"/>
  <c r="AH169" i="5"/>
  <c r="AH183" i="5"/>
  <c r="AH14" i="5"/>
  <c r="AD29" i="5"/>
  <c r="AD45" i="5"/>
  <c r="AD62" i="5"/>
  <c r="AD78" i="5"/>
  <c r="AD93" i="5"/>
  <c r="AD107" i="5"/>
  <c r="AD121" i="5"/>
  <c r="AD136" i="5"/>
  <c r="AD152" i="5"/>
  <c r="AD169" i="5"/>
  <c r="AD183" i="5"/>
  <c r="AD14" i="5"/>
  <c r="Z14" i="5"/>
  <c r="Z29" i="5"/>
  <c r="Z45" i="5"/>
  <c r="Z62" i="5"/>
  <c r="Z78" i="5"/>
  <c r="Z93" i="5"/>
  <c r="Z107" i="5"/>
  <c r="Z121" i="5"/>
  <c r="Z136" i="5"/>
  <c r="Z152" i="5"/>
  <c r="Z169" i="5"/>
  <c r="Z183" i="5"/>
  <c r="N29" i="5"/>
  <c r="N45" i="5"/>
  <c r="N62" i="5"/>
  <c r="N78" i="5"/>
  <c r="N93" i="5"/>
  <c r="N107" i="5"/>
  <c r="N108" i="5"/>
  <c r="N121" i="5"/>
  <c r="N136" i="5"/>
  <c r="N152" i="5"/>
  <c r="N169" i="5"/>
  <c r="N183" i="5"/>
  <c r="N14" i="5"/>
  <c r="V14" i="5"/>
  <c r="V29" i="5"/>
  <c r="V45" i="5"/>
  <c r="V62" i="5"/>
  <c r="V78" i="5"/>
  <c r="V93" i="5"/>
  <c r="V107" i="5"/>
  <c r="V121" i="5"/>
  <c r="V136" i="5"/>
  <c r="V152" i="5"/>
  <c r="V169" i="5"/>
  <c r="V183" i="5"/>
  <c r="R29" i="5"/>
  <c r="R45" i="5"/>
  <c r="R62" i="5"/>
  <c r="R78" i="5"/>
  <c r="R93" i="5"/>
  <c r="R107" i="5"/>
  <c r="R121" i="5"/>
  <c r="R136" i="5"/>
  <c r="R152" i="5"/>
  <c r="R169" i="5"/>
  <c r="R183" i="5"/>
  <c r="R14" i="5"/>
  <c r="AJ152" i="5" l="1"/>
  <c r="AL152" i="5" s="1"/>
  <c r="H152" i="5" s="1"/>
  <c r="AJ14" i="5"/>
  <c r="AJ169" i="5"/>
  <c r="AL169" i="5" s="1"/>
  <c r="AJ183" i="5"/>
  <c r="R197" i="5"/>
  <c r="F155" i="16"/>
  <c r="F156" i="16"/>
  <c r="F157" i="16"/>
  <c r="F158" i="16"/>
  <c r="F159" i="16"/>
  <c r="F160" i="16"/>
  <c r="F161" i="16"/>
  <c r="F162" i="16"/>
  <c r="F163" i="16"/>
  <c r="F164" i="16"/>
  <c r="F165" i="16"/>
  <c r="F166" i="16"/>
  <c r="F167" i="16"/>
  <c r="F168" i="16"/>
  <c r="F169" i="16"/>
  <c r="F170" i="16"/>
  <c r="F171" i="16"/>
  <c r="F172" i="16"/>
  <c r="F173" i="16"/>
  <c r="F174" i="16"/>
  <c r="F175" i="16"/>
  <c r="F176" i="16"/>
  <c r="F177" i="16"/>
  <c r="F178" i="16"/>
  <c r="F179" i="16"/>
  <c r="F180" i="16"/>
  <c r="F181" i="16"/>
  <c r="F182" i="16"/>
  <c r="F183" i="16"/>
  <c r="F184" i="16"/>
  <c r="F185" i="16"/>
  <c r="F186" i="16"/>
  <c r="F187" i="16"/>
  <c r="F188" i="16" l="1"/>
  <c r="J17" i="16" l="1"/>
  <c r="AF14" i="7" l="1"/>
  <c r="AF15" i="7" l="1"/>
  <c r="AF16" i="7" s="1"/>
  <c r="AF17" i="7" s="1"/>
  <c r="AF18" i="7" s="1"/>
  <c r="AF19" i="7" s="1"/>
  <c r="AF20" i="7" s="1"/>
  <c r="AF21" i="7" s="1"/>
  <c r="AF22" i="7" s="1"/>
  <c r="P22" i="16" l="1"/>
  <c r="J15" i="16"/>
  <c r="F7" i="16"/>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56" i="16" s="1"/>
  <c r="F57" i="16" s="1"/>
  <c r="F58" i="16" s="1"/>
  <c r="F59" i="16" s="1"/>
  <c r="F60" i="16" s="1"/>
  <c r="F61" i="16" s="1"/>
  <c r="F62" i="16" s="1"/>
  <c r="F63" i="16" s="1"/>
  <c r="F64" i="16" s="1"/>
  <c r="F65" i="16" s="1"/>
  <c r="F66" i="16" s="1"/>
  <c r="F67" i="16" s="1"/>
  <c r="F68" i="16" s="1"/>
  <c r="F69" i="16" s="1"/>
  <c r="F70" i="16" s="1"/>
  <c r="F71" i="16" s="1"/>
  <c r="F72" i="16" s="1"/>
  <c r="F73" i="16" s="1"/>
  <c r="F74" i="16" s="1"/>
  <c r="F75" i="16" s="1"/>
  <c r="F76" i="16" s="1"/>
  <c r="F77" i="16" s="1"/>
  <c r="F78" i="16" s="1"/>
  <c r="F79" i="16" s="1"/>
  <c r="F80" i="16" s="1"/>
  <c r="F81" i="16" s="1"/>
  <c r="F82" i="16" s="1"/>
  <c r="F83" i="16" s="1"/>
  <c r="F84" i="16" s="1"/>
  <c r="F85" i="16" s="1"/>
  <c r="F86" i="16" s="1"/>
  <c r="F87" i="16" s="1"/>
  <c r="F88" i="16" s="1"/>
  <c r="F89" i="16" s="1"/>
  <c r="F90" i="16" s="1"/>
  <c r="F91" i="16" s="1"/>
  <c r="F92" i="16" s="1"/>
  <c r="F93" i="16" s="1"/>
  <c r="F94" i="16" s="1"/>
  <c r="F95" i="16" s="1"/>
  <c r="F96" i="16" s="1"/>
  <c r="F97" i="16" s="1"/>
  <c r="F98" i="16" s="1"/>
  <c r="F99" i="16" s="1"/>
  <c r="F100" i="16" s="1"/>
  <c r="F101" i="16" s="1"/>
  <c r="F102" i="16" s="1"/>
  <c r="F103" i="16" s="1"/>
  <c r="F104" i="16" s="1"/>
  <c r="F105" i="16" s="1"/>
  <c r="F106" i="16" s="1"/>
  <c r="F107" i="16" s="1"/>
  <c r="F108" i="16" s="1"/>
  <c r="F109" i="16" s="1"/>
  <c r="F110" i="16" s="1"/>
  <c r="F111" i="16" s="1"/>
  <c r="F112" i="16" s="1"/>
  <c r="F113" i="16" s="1"/>
  <c r="F114" i="16" s="1"/>
  <c r="F115" i="16" s="1"/>
  <c r="F116" i="16" s="1"/>
  <c r="F117" i="16" s="1"/>
  <c r="F118" i="16" s="1"/>
  <c r="F119" i="16" s="1"/>
  <c r="F120" i="16" s="1"/>
  <c r="F121" i="16" s="1"/>
  <c r="F122" i="16" s="1"/>
  <c r="F123" i="16" s="1"/>
  <c r="F124" i="16" s="1"/>
  <c r="F125" i="16" s="1"/>
  <c r="F126" i="16" s="1"/>
  <c r="F127" i="16" s="1"/>
  <c r="F128" i="16" s="1"/>
  <c r="F129" i="16" s="1"/>
  <c r="F130" i="16" s="1"/>
  <c r="F131" i="16" s="1"/>
  <c r="F132" i="16" s="1"/>
  <c r="F133" i="16" s="1"/>
  <c r="F134" i="16" s="1"/>
  <c r="F135" i="16" s="1"/>
  <c r="F136" i="16" s="1"/>
  <c r="F137" i="16" s="1"/>
  <c r="F138" i="16" s="1"/>
  <c r="F139" i="16" s="1"/>
  <c r="F140" i="16" s="1"/>
  <c r="F141" i="16" s="1"/>
  <c r="F142" i="16" s="1"/>
  <c r="F143" i="16" s="1"/>
  <c r="F144" i="16" s="1"/>
  <c r="F145" i="16" s="1"/>
  <c r="F146" i="16" s="1"/>
  <c r="F147" i="16" s="1"/>
  <c r="F148" i="16" s="1"/>
  <c r="F149" i="16" s="1"/>
  <c r="F150" i="16" s="1"/>
  <c r="F151" i="16" s="1"/>
  <c r="F152" i="16" s="1"/>
  <c r="F153" i="16" s="1"/>
  <c r="F154" i="16" s="1"/>
  <c r="J13" i="16" l="1"/>
  <c r="U40" i="7" l="1"/>
  <c r="K23" i="13"/>
  <c r="Q23" i="13" s="1"/>
  <c r="I23" i="13"/>
  <c r="H23" i="13"/>
  <c r="N23" i="13" s="1"/>
  <c r="E23" i="13"/>
  <c r="B23" i="13"/>
  <c r="Q21" i="13"/>
  <c r="O21" i="13"/>
  <c r="N21" i="13"/>
  <c r="J21" i="13"/>
  <c r="P21" i="13" s="1"/>
  <c r="Q20" i="13"/>
  <c r="O20" i="13"/>
  <c r="N20" i="13"/>
  <c r="J20" i="13"/>
  <c r="P20" i="13" s="1"/>
  <c r="Q19" i="13"/>
  <c r="O19" i="13"/>
  <c r="N19" i="13"/>
  <c r="J19" i="13"/>
  <c r="P19" i="13" s="1"/>
  <c r="Q18" i="13"/>
  <c r="O18" i="13"/>
  <c r="N18" i="13"/>
  <c r="J18" i="13"/>
  <c r="P18" i="13" s="1"/>
  <c r="Q17" i="13"/>
  <c r="O17" i="13"/>
  <c r="N17" i="13"/>
  <c r="J17" i="13"/>
  <c r="P17" i="13" s="1"/>
  <c r="Q16" i="13"/>
  <c r="O16" i="13"/>
  <c r="N16" i="13"/>
  <c r="J16" i="13"/>
  <c r="P16" i="13" s="1"/>
  <c r="Q15" i="13"/>
  <c r="O15" i="13"/>
  <c r="N15" i="13"/>
  <c r="J15" i="13"/>
  <c r="P15" i="13" s="1"/>
  <c r="Q14" i="13"/>
  <c r="O14" i="13"/>
  <c r="N14" i="13"/>
  <c r="J14" i="13"/>
  <c r="P14" i="13" s="1"/>
  <c r="Q13" i="13"/>
  <c r="O13" i="13"/>
  <c r="N13" i="13"/>
  <c r="J13" i="13"/>
  <c r="P13" i="13" s="1"/>
  <c r="Q12" i="13"/>
  <c r="O12" i="13"/>
  <c r="N12" i="13"/>
  <c r="J12" i="13"/>
  <c r="P12" i="13" s="1"/>
  <c r="Q11" i="13"/>
  <c r="O11" i="13"/>
  <c r="N11" i="13"/>
  <c r="J11" i="13"/>
  <c r="P11" i="13" s="1"/>
  <c r="Q10" i="13"/>
  <c r="N10" i="13"/>
  <c r="J10" i="13"/>
  <c r="J23" i="13" l="1"/>
  <c r="L23" i="13"/>
  <c r="H181" i="5" l="1"/>
  <c r="H167" i="5"/>
  <c r="H150" i="5"/>
  <c r="H134" i="5"/>
  <c r="AL167" i="5"/>
  <c r="AL121" i="5"/>
  <c r="AL136" i="5"/>
  <c r="AL183" i="5"/>
  <c r="C17" i="13" l="1"/>
  <c r="O15" i="16"/>
  <c r="L9" i="12" s="1"/>
  <c r="C18" i="13"/>
  <c r="O16" i="16"/>
  <c r="M9" i="12" s="1"/>
  <c r="C20" i="13"/>
  <c r="O18" i="16"/>
  <c r="O9" i="12" s="1"/>
  <c r="O17" i="16"/>
  <c r="N9" i="12" s="1"/>
  <c r="C19" i="13"/>
  <c r="F105" i="5"/>
  <c r="AL78" i="5"/>
  <c r="H78" i="5" s="1"/>
  <c r="H91" i="5" s="1"/>
  <c r="AL107" i="5"/>
  <c r="H107" i="5" s="1"/>
  <c r="H119" i="5" s="1"/>
  <c r="F119" i="5"/>
  <c r="F181" i="5"/>
  <c r="F167" i="5"/>
  <c r="AL181" i="5"/>
  <c r="F43" i="5"/>
  <c r="F60" i="5"/>
  <c r="F27" i="5"/>
  <c r="F150" i="5"/>
  <c r="F134" i="5"/>
  <c r="AL93" i="5"/>
  <c r="H93" i="5" s="1"/>
  <c r="F76" i="5"/>
  <c r="F91" i="5"/>
  <c r="H195" i="5"/>
  <c r="AL195" i="5"/>
  <c r="AL134" i="5"/>
  <c r="AL150" i="5"/>
  <c r="K237" i="7"/>
  <c r="K224" i="7"/>
  <c r="K211" i="7"/>
  <c r="K140" i="7"/>
  <c r="K126" i="7"/>
  <c r="K110" i="7"/>
  <c r="K97" i="7"/>
  <c r="K82" i="7"/>
  <c r="K68" i="7"/>
  <c r="K53" i="7"/>
  <c r="K38" i="7"/>
  <c r="K25" i="7"/>
  <c r="D237" i="7"/>
  <c r="D224" i="7"/>
  <c r="D211" i="7"/>
  <c r="D140" i="7"/>
  <c r="D126" i="7"/>
  <c r="D110" i="7"/>
  <c r="D97" i="7"/>
  <c r="D82" i="7"/>
  <c r="D38" i="7"/>
  <c r="D25" i="7"/>
  <c r="C21" i="13" l="1"/>
  <c r="O19" i="16"/>
  <c r="P9" i="12" s="1"/>
  <c r="C14" i="13"/>
  <c r="O12" i="16"/>
  <c r="I9" i="12" s="1"/>
  <c r="C16" i="13"/>
  <c r="O14" i="16"/>
  <c r="K9" i="12" s="1"/>
  <c r="F197" i="5"/>
  <c r="AL119" i="5"/>
  <c r="AL91" i="5"/>
  <c r="AL105" i="5"/>
  <c r="H105" i="5"/>
  <c r="K239" i="7"/>
  <c r="D239" i="7"/>
  <c r="U226" i="7"/>
  <c r="M226" i="7"/>
  <c r="Z226" i="7"/>
  <c r="U213" i="7"/>
  <c r="M213" i="7"/>
  <c r="F223" i="7"/>
  <c r="Z223" i="7" s="1"/>
  <c r="F213" i="7"/>
  <c r="Z213" i="7" s="1"/>
  <c r="U142" i="7"/>
  <c r="X142" i="7" s="1"/>
  <c r="X211" i="7" s="1"/>
  <c r="X239" i="7" s="1"/>
  <c r="M142" i="7"/>
  <c r="P142" i="7" s="1"/>
  <c r="P211" i="7" s="1"/>
  <c r="F142" i="7"/>
  <c r="U128" i="7"/>
  <c r="M128" i="7"/>
  <c r="F128" i="7"/>
  <c r="Z128" i="7" s="1"/>
  <c r="U112" i="7"/>
  <c r="M112" i="7"/>
  <c r="F112" i="7"/>
  <c r="Z112" i="7" s="1"/>
  <c r="U99" i="7"/>
  <c r="M99" i="7"/>
  <c r="F99" i="7"/>
  <c r="U84" i="7"/>
  <c r="M84" i="7"/>
  <c r="F84" i="7"/>
  <c r="Z84" i="7" s="1"/>
  <c r="U70" i="7"/>
  <c r="M70" i="7"/>
  <c r="F70" i="7"/>
  <c r="U55" i="7"/>
  <c r="M55" i="7"/>
  <c r="F55" i="7"/>
  <c r="M40" i="7"/>
  <c r="F40" i="7"/>
  <c r="U27" i="7"/>
  <c r="M28" i="7"/>
  <c r="M29" i="7"/>
  <c r="M30" i="7"/>
  <c r="M31" i="7"/>
  <c r="M32" i="7"/>
  <c r="M33" i="7"/>
  <c r="M34" i="7"/>
  <c r="M35" i="7"/>
  <c r="M36" i="7"/>
  <c r="M37" i="7"/>
  <c r="M27" i="7"/>
  <c r="F28" i="7"/>
  <c r="Z28" i="7" s="1"/>
  <c r="F29" i="7"/>
  <c r="Z29" i="7" s="1"/>
  <c r="F30" i="7"/>
  <c r="Z30" i="7" s="1"/>
  <c r="F31" i="7"/>
  <c r="Z31" i="7" s="1"/>
  <c r="F32" i="7"/>
  <c r="Z32" i="7" s="1"/>
  <c r="F33" i="7"/>
  <c r="Z33" i="7" s="1"/>
  <c r="F34" i="7"/>
  <c r="Z34" i="7" s="1"/>
  <c r="F35" i="7"/>
  <c r="Z35" i="7" s="1"/>
  <c r="F36" i="7"/>
  <c r="Z36" i="7" s="1"/>
  <c r="F37" i="7"/>
  <c r="Z37" i="7" s="1"/>
  <c r="F27" i="7"/>
  <c r="C15" i="13" l="1"/>
  <c r="O13" i="16"/>
  <c r="J9" i="12" s="1"/>
  <c r="Z142" i="7"/>
  <c r="Z211" i="7" s="1"/>
  <c r="I142" i="7"/>
  <c r="Z99" i="7"/>
  <c r="Z27" i="7"/>
  <c r="Z70" i="7"/>
  <c r="Z55" i="7"/>
  <c r="Z40" i="7"/>
  <c r="U14" i="7"/>
  <c r="M14" i="7"/>
  <c r="P14" i="7" s="1"/>
  <c r="P25" i="7" s="1"/>
  <c r="P239" i="7" s="1"/>
  <c r="M15" i="7"/>
  <c r="Z237" i="7"/>
  <c r="AB237" i="7" s="1"/>
  <c r="AG24" i="7" s="1"/>
  <c r="P51" i="12" s="1"/>
  <c r="I211" i="7" l="1"/>
  <c r="AA142" i="7"/>
  <c r="AA211" i="7" s="1"/>
  <c r="D21" i="13"/>
  <c r="N197" i="5"/>
  <c r="AL45" i="5"/>
  <c r="H45" i="5" s="1"/>
  <c r="Z38" i="7"/>
  <c r="AB38" i="7" s="1"/>
  <c r="AG14" i="7" s="1"/>
  <c r="F51" i="12" s="1"/>
  <c r="AL62" i="5"/>
  <c r="Z14" i="7"/>
  <c r="Z110" i="7"/>
  <c r="AB110" i="7" s="1"/>
  <c r="AG19" i="7" s="1"/>
  <c r="K51" i="12" s="1"/>
  <c r="Z126" i="7"/>
  <c r="AB126" i="7" s="1"/>
  <c r="AG20" i="7" s="1"/>
  <c r="L51" i="12" s="1"/>
  <c r="Z140" i="7"/>
  <c r="AB140" i="7" s="1"/>
  <c r="M51" i="12" s="1"/>
  <c r="AB211" i="7"/>
  <c r="AG22" i="7" s="1"/>
  <c r="N51" i="12" s="1"/>
  <c r="Z82" i="7"/>
  <c r="AB82" i="7" s="1"/>
  <c r="AG17" i="7" s="1"/>
  <c r="I51" i="12" s="1"/>
  <c r="Z224" i="7"/>
  <c r="AB224" i="7" s="1"/>
  <c r="AG23" i="7" s="1"/>
  <c r="O51" i="12" s="1"/>
  <c r="Z97" i="7"/>
  <c r="AB97" i="7" s="1"/>
  <c r="AG18" i="7" s="1"/>
  <c r="J51" i="12" s="1"/>
  <c r="Z68" i="7"/>
  <c r="AB68" i="7" s="1"/>
  <c r="AG16" i="7" s="1"/>
  <c r="H51" i="12" s="1"/>
  <c r="Z53" i="7"/>
  <c r="AB53" i="7" s="1"/>
  <c r="AG15" i="7" s="1"/>
  <c r="G51" i="12" s="1"/>
  <c r="AA239" i="7" l="1"/>
  <c r="AL25" i="7"/>
  <c r="H60" i="5"/>
  <c r="H62" i="5"/>
  <c r="AL76" i="5"/>
  <c r="AL60" i="5"/>
  <c r="Z25" i="7"/>
  <c r="AB25" i="7" s="1"/>
  <c r="AG13" i="7" s="1"/>
  <c r="E51" i="12" s="1"/>
  <c r="C12" i="13" l="1"/>
  <c r="D12" i="13" s="1"/>
  <c r="O10" i="16"/>
  <c r="G9" i="12" s="1"/>
  <c r="W55" i="29"/>
  <c r="U8" i="29"/>
  <c r="AL28" i="7"/>
  <c r="D17" i="13"/>
  <c r="D19" i="13"/>
  <c r="D20" i="13"/>
  <c r="D16" i="13"/>
  <c r="D18" i="13"/>
  <c r="D14" i="13"/>
  <c r="D15" i="13"/>
  <c r="H76" i="5"/>
  <c r="Z239" i="7"/>
  <c r="AB239" i="7"/>
  <c r="C13" i="13" l="1"/>
  <c r="D13" i="13" s="1"/>
  <c r="O11" i="16"/>
  <c r="H9" i="12" s="1"/>
  <c r="AL29" i="5"/>
  <c r="H29" i="5" l="1"/>
  <c r="Z197" i="5"/>
  <c r="V197" i="5"/>
  <c r="AH197" i="5"/>
  <c r="AL14" i="5"/>
  <c r="H14" i="5" l="1"/>
  <c r="H27" i="5" s="1"/>
  <c r="AL43" i="5"/>
  <c r="H43" i="5"/>
  <c r="AL27" i="5"/>
  <c r="AJ197" i="5"/>
  <c r="C11" i="13" l="1"/>
  <c r="D11" i="13" s="1"/>
  <c r="O9" i="16"/>
  <c r="F9" i="12" s="1"/>
  <c r="O8" i="16"/>
  <c r="E9" i="12" s="1"/>
  <c r="C10" i="13"/>
  <c r="O10" i="13" s="1"/>
  <c r="H197" i="5"/>
  <c r="AL197" i="5"/>
  <c r="O20" i="16" l="1"/>
  <c r="AG25" i="7"/>
  <c r="D10" i="13" l="1"/>
  <c r="C23" i="13"/>
  <c r="O23" i="13" s="1"/>
  <c r="D23" i="13" l="1"/>
  <c r="P10" i="13"/>
  <c r="F23" i="13" l="1"/>
  <c r="P2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C342" authorId="0" shapeId="0" xr:uid="{00000000-0006-0000-0100-000001000000}">
      <text>
        <r>
          <rPr>
            <b/>
            <sz val="10"/>
            <color indexed="81"/>
            <rFont val="Segoe UI Semibold"/>
            <family val="2"/>
          </rPr>
          <t>Romuald: Je voudrais avoir ici après avoir écrit la date, que cela me ramène la somme de toutes les marges totales obtenues par rapport à cette date (1.10.2018) concernant la vente des lubrifiants. Donc cela doit me les ramener à partir de la feuille suivi vente - Lubrifiants</t>
        </r>
        <r>
          <rPr>
            <sz val="10"/>
            <color indexed="81"/>
            <rFont val="Segoe UI Semibold"/>
            <family val="2"/>
          </rPr>
          <t xml:space="preserve">
Pour le cas d'espèce c'est 0 concernant la vente des lubrifiants pour cette date puisque aucun lubrifiant n'a été vendu ce jour du 1.10.2018
Même chose pour le reste des dates saisies et à saisir</t>
        </r>
      </text>
    </comment>
    <comment ref="D342" authorId="0" shapeId="0" xr:uid="{00000000-0006-0000-0100-000002000000}">
      <text>
        <r>
          <rPr>
            <b/>
            <sz val="9"/>
            <color indexed="81"/>
            <rFont val="Tahoma"/>
            <family val="2"/>
          </rPr>
          <t>Romuald:</t>
        </r>
        <r>
          <rPr>
            <sz val="9"/>
            <color indexed="81"/>
            <rFont val="Tahoma"/>
            <family val="2"/>
          </rPr>
          <t xml:space="preserve">
Je voudrais avoir ici après avoir écrit la date, que cela me ramène la somme de toutes les  marges totales obtenues par rapport à cette date (1.10.2018) concernant la vente des Gaz. Donc cela doit me les ramener à partir de la feuille suivi vente - Gaz
Pour le cas d'espèce c'est 7030 (4335 + 2695)  concernant la vente des Gaz et autres pour cette date
Même chose pour le reste des dates saisies et à saisir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A142" authorId="0" shapeId="0" xr:uid="{00000000-0006-0000-0A00-000001000000}">
      <text>
        <r>
          <rPr>
            <b/>
            <sz val="12"/>
            <color indexed="81"/>
            <rFont val="Segoe UI Semibold"/>
            <family val="2"/>
          </rPr>
          <t>Romuald: Ce montant est la marge obtenue sur la vente de cette date concernant le suivi des ventes de recharges.
Maintenant, dans la feuille RECAPITULATIF, je voudrais aussi faire ressortir ce montant automatiquement dans la colonne Gaz lorsque j'entrerai la date.
Donc si j'entre la date dans la feuille RECAPITULATIF, cela doit me ramener les marges obtenues par rapport à cette date concernant le suivi des Gaz.
Une même date peut être insérée plusieurs fois dans la même journée dans la feuille Suivi vente, puisque le prix de vente pourrait être modifié le même jour ce qui pourrait nous amener à vendre à différents prix le même produit dans la même journée. Une exemple est la date du 1.10.2018</t>
        </r>
        <r>
          <rPr>
            <sz val="12"/>
            <color indexed="81"/>
            <rFont val="Segoe UI Semibold"/>
            <family val="2"/>
          </rPr>
          <t xml:space="preserve">
Même chose pour le reste des dates saisies et à saisir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P143" authorId="0" shapeId="0" xr:uid="{00000000-0006-0000-0B00-000001000000}">
      <text>
        <r>
          <rPr>
            <b/>
            <sz val="12"/>
            <color indexed="81"/>
            <rFont val="Segoe UI"/>
            <family val="2"/>
          </rPr>
          <t>Romuald:</t>
        </r>
        <r>
          <rPr>
            <sz val="12"/>
            <color indexed="81"/>
            <rFont val="Segoe UI"/>
            <family val="2"/>
          </rPr>
          <t xml:space="preserve">
Ce montant est la marge réalisée sur la vente de cette date par rapport au suivi des lubrifiants.
Je voudrais que lorsque je vais écrire cette date dans la feuille RECAPITULATIF, cela me ramène automatiquement toutes les marges obtenues à cette date concernantant la vente des lubrifiants dans la colonne Lubrifiant de la feuille RECAPITULATIF
Une même date peut être insérée plusieurs fois dans la même journée dans la feuille Suivi vente, puisque le prix de vente pourrait être modifié le même jour ce qui pourrait nous amener à vendre à différents prix le même produit dans la même journée.
Même chose pour le reste des dates saisies et à saisir</t>
        </r>
      </text>
    </comment>
  </commentList>
</comments>
</file>

<file path=xl/sharedStrings.xml><?xml version="1.0" encoding="utf-8"?>
<sst xmlns="http://schemas.openxmlformats.org/spreadsheetml/2006/main" count="910" uniqueCount="226">
  <si>
    <t>Date</t>
  </si>
  <si>
    <t>6 KG</t>
  </si>
  <si>
    <t>12,5 KG</t>
  </si>
  <si>
    <t>Prix</t>
  </si>
  <si>
    <t>Montant</t>
  </si>
  <si>
    <t>Remarque</t>
  </si>
  <si>
    <t>N° commande</t>
  </si>
  <si>
    <t>Commande effectuée par</t>
  </si>
  <si>
    <t>Quantité commandée</t>
  </si>
  <si>
    <t>Total Commande</t>
  </si>
  <si>
    <t>Référence/Fiche de versement</t>
  </si>
  <si>
    <t>Le Label International</t>
  </si>
  <si>
    <t>RECHARGE GPL</t>
  </si>
  <si>
    <t>Quantité consignée</t>
  </si>
  <si>
    <t>CONSIGNATION</t>
  </si>
  <si>
    <t>Total</t>
  </si>
  <si>
    <t>N° Client :  414052</t>
  </si>
  <si>
    <t>N° de compte ORYX : 30087980000</t>
  </si>
  <si>
    <t>Contact : 64 93 03 10</t>
  </si>
  <si>
    <t>Quantité</t>
  </si>
  <si>
    <t>Prix Oryx</t>
  </si>
  <si>
    <t>Timbre</t>
  </si>
  <si>
    <t>Total Général</t>
  </si>
  <si>
    <t>3 KG</t>
  </si>
  <si>
    <t>(Monnaie : Franc CFA)</t>
  </si>
  <si>
    <t>Dates</t>
  </si>
  <si>
    <t>Nos.</t>
  </si>
  <si>
    <t>Désignation</t>
  </si>
  <si>
    <t xml:space="preserve">  Montant </t>
  </si>
  <si>
    <t>Totaux 
mensuels</t>
  </si>
  <si>
    <t>Janvier</t>
  </si>
  <si>
    <t>Février</t>
  </si>
  <si>
    <t>Mars</t>
  </si>
  <si>
    <t>Avril</t>
  </si>
  <si>
    <t>Mai</t>
  </si>
  <si>
    <t>Juin</t>
  </si>
  <si>
    <t>Juillet</t>
  </si>
  <si>
    <t>Août</t>
  </si>
  <si>
    <t>Septembre</t>
  </si>
  <si>
    <t>Octobre</t>
  </si>
  <si>
    <t>Novembre</t>
  </si>
  <si>
    <t>Décembre</t>
  </si>
  <si>
    <t xml:space="preserve">Désignation </t>
  </si>
  <si>
    <t>AUTRES</t>
  </si>
  <si>
    <t>TOTAL</t>
  </si>
  <si>
    <t>Totaux Mensuels</t>
  </si>
  <si>
    <t>Suivi - Général - Vente - Gaz - Autres - 2018</t>
  </si>
  <si>
    <t>Commande éffectuée?</t>
  </si>
  <si>
    <t>Nbre</t>
  </si>
  <si>
    <t>Montant disponible</t>
  </si>
  <si>
    <t>N° facture</t>
  </si>
  <si>
    <t>N° Bord. De Liv.</t>
  </si>
  <si>
    <t>Mois</t>
  </si>
  <si>
    <t>Intitulé de l'opération</t>
  </si>
  <si>
    <t>Dépenses</t>
  </si>
  <si>
    <t>Recettes</t>
  </si>
  <si>
    <t>Solde cumulé</t>
  </si>
  <si>
    <t>Solde Initial</t>
  </si>
  <si>
    <t>SOLDE</t>
  </si>
  <si>
    <t>RECETTES</t>
  </si>
  <si>
    <t>DEPENSES</t>
  </si>
  <si>
    <t>Menu</t>
  </si>
  <si>
    <t>Statistiques Annuelles</t>
  </si>
  <si>
    <t>Montant recette max</t>
  </si>
  <si>
    <t>Montant recette min</t>
  </si>
  <si>
    <t>Montant recette moyen</t>
  </si>
  <si>
    <t>Montant Total Recette nette</t>
  </si>
  <si>
    <t>Gestion - Solde</t>
  </si>
  <si>
    <t>Commande max</t>
  </si>
  <si>
    <t>Commande min</t>
  </si>
  <si>
    <t>Mois/montant recette max</t>
  </si>
  <si>
    <t>Mois/montant recette min</t>
  </si>
  <si>
    <t>Montant Commande max</t>
  </si>
  <si>
    <t>Montant Commande min</t>
  </si>
  <si>
    <t>Montant Commande moyen</t>
  </si>
  <si>
    <t>Montant Commande Total</t>
  </si>
  <si>
    <t>Nombre total de bouteille de 6 KG</t>
  </si>
  <si>
    <t>Nombre de bouteilles</t>
  </si>
  <si>
    <t>Nombre total de bouteille de 12,5 KG</t>
  </si>
  <si>
    <t>Monnaie : Franc CFA</t>
  </si>
  <si>
    <t>Ecarts</t>
  </si>
  <si>
    <t>Produits 
( Recettes brutes)</t>
  </si>
  <si>
    <t>Solde (Recettes Nettes)</t>
  </si>
  <si>
    <t>Versements</t>
  </si>
  <si>
    <t>Charges</t>
  </si>
  <si>
    <t>Produits</t>
  </si>
  <si>
    <t>Solde</t>
  </si>
  <si>
    <t>Total/Annuel</t>
  </si>
  <si>
    <t>Charges (dépenses quotidiennes)</t>
  </si>
  <si>
    <t>Ventes et recharges de gaz Oryx</t>
  </si>
  <si>
    <t>Payement de facture d'électricité</t>
  </si>
  <si>
    <t>Photocopie de la fiche de commande de Gaz GPL</t>
  </si>
  <si>
    <t>Ventes de brûleur</t>
  </si>
  <si>
    <t>Achat d'enveloppe</t>
  </si>
  <si>
    <t>Frais de déplacement</t>
  </si>
  <si>
    <t>Suivi - Vente Gaz (Prix Oryx)</t>
  </si>
  <si>
    <t>Total recette/Mois</t>
  </si>
  <si>
    <t>Etat des dépenses - 2018</t>
  </si>
  <si>
    <t>Catégorie</t>
  </si>
  <si>
    <t>COCODY</t>
  </si>
  <si>
    <t>Angré</t>
  </si>
  <si>
    <t>Dokui</t>
  </si>
  <si>
    <t>MARCORY</t>
  </si>
  <si>
    <t>Hibiscuis</t>
  </si>
  <si>
    <t>YOPOUGON</t>
  </si>
  <si>
    <t>Résidentiel</t>
  </si>
  <si>
    <t>Konankro</t>
  </si>
  <si>
    <t>Attoban</t>
  </si>
  <si>
    <t>Stock de sécurité</t>
  </si>
  <si>
    <t>Stock Restant</t>
  </si>
  <si>
    <t>Riviera Palmeraie</t>
  </si>
  <si>
    <t>Ventes</t>
  </si>
  <si>
    <t>Brûleur</t>
  </si>
  <si>
    <t>Racord</t>
  </si>
  <si>
    <t>Stock Initial</t>
  </si>
  <si>
    <t>Intitulé de la vente</t>
  </si>
  <si>
    <t>Prix Unit.</t>
  </si>
  <si>
    <t>Recharge de 3 KG</t>
  </si>
  <si>
    <t>Recharge de 6 KG</t>
  </si>
  <si>
    <t>Recharge de 12 KG</t>
  </si>
  <si>
    <t>Consignation de 3 kg</t>
  </si>
  <si>
    <t>Consignation de 6 kg</t>
  </si>
  <si>
    <t>Consignation de 12 KG</t>
  </si>
  <si>
    <t>GAZ</t>
  </si>
  <si>
    <t>Qtités</t>
  </si>
  <si>
    <t>Approvisionnement</t>
  </si>
  <si>
    <t>Mouvements</t>
  </si>
  <si>
    <t>Stocks</t>
  </si>
  <si>
    <t>Etat Dépenses</t>
  </si>
  <si>
    <t>Tableau Comparatif</t>
  </si>
  <si>
    <t>Tableau des recettes mensuelles</t>
  </si>
  <si>
    <t>Tableau des dépenses mensuelles</t>
  </si>
  <si>
    <t>4.10.2018</t>
  </si>
  <si>
    <t>Recette</t>
  </si>
  <si>
    <t>Dépenses totales</t>
  </si>
  <si>
    <t xml:space="preserve">Ventes </t>
  </si>
  <si>
    <t xml:space="preserve"> </t>
  </si>
  <si>
    <t>1.10.2018</t>
  </si>
  <si>
    <t>M.HOUNKPEVI</t>
  </si>
  <si>
    <t>OUI</t>
  </si>
  <si>
    <t>18132665 RI</t>
  </si>
  <si>
    <t>03.10.2018</t>
  </si>
  <si>
    <t>Prix achat</t>
  </si>
  <si>
    <t>Marge</t>
  </si>
  <si>
    <t>TOTAL MARGE</t>
  </si>
  <si>
    <t>3.10.2018</t>
  </si>
  <si>
    <t>2.10.2018</t>
  </si>
  <si>
    <t>4.10.208</t>
  </si>
  <si>
    <t>Consignation de 6 KG</t>
  </si>
  <si>
    <t>Vente de support marmite</t>
  </si>
  <si>
    <t>Vente de brûleur</t>
  </si>
  <si>
    <t>5.10.2018</t>
  </si>
  <si>
    <t>Mme.HOUNKPEVI</t>
  </si>
  <si>
    <t>18132790 RI</t>
  </si>
  <si>
    <t>Marmite</t>
  </si>
  <si>
    <t>support</t>
  </si>
  <si>
    <t>AXCELLA 400 20W50 API SL 4L</t>
  </si>
  <si>
    <t>AXCELLA 400 20W50 API SL1L</t>
  </si>
  <si>
    <t>AXCELLA 200 -50 1L</t>
  </si>
  <si>
    <t>SUPER ZEM 100</t>
  </si>
  <si>
    <t>ENDURO 200 - 50 5L</t>
  </si>
  <si>
    <t>ENDURO 200 - 50 25L</t>
  </si>
  <si>
    <t>ENDURO 600SX 10W40 5L</t>
  </si>
  <si>
    <t>ENDURO 600 15W40 QPI CI 4</t>
  </si>
  <si>
    <t>MATIC ATF PREMIUM 1L</t>
  </si>
  <si>
    <t>Qantité commandée</t>
  </si>
  <si>
    <t>Trésorerie</t>
  </si>
  <si>
    <t>Ventilation</t>
  </si>
  <si>
    <t>Tableau des produits mensuelles</t>
  </si>
  <si>
    <t>Tableau des charges mensuelles</t>
  </si>
  <si>
    <t>Tableau des soldes mensuelles (banque + Caisse)</t>
  </si>
  <si>
    <t>No Pièce</t>
  </si>
  <si>
    <t>Mod Paiement</t>
  </si>
  <si>
    <t>Solde Banque</t>
  </si>
  <si>
    <t>Solde Caisse</t>
  </si>
  <si>
    <t>Solde de départ</t>
  </si>
  <si>
    <t>Report solde banque et solde caisse du mois précédent</t>
  </si>
  <si>
    <t/>
  </si>
  <si>
    <t>Report solde babque et solde caisse du mois précédent</t>
  </si>
  <si>
    <t>Report solde banque et solde caisse de Decembre</t>
  </si>
  <si>
    <t>AXCELLA 200 - 50</t>
  </si>
  <si>
    <t>SUPER ZEM 100 1L</t>
  </si>
  <si>
    <t>ENDURO 600 15W40 API CI 4 5L</t>
  </si>
  <si>
    <t>MATIC ATF PREMIUM (Dexron III)</t>
  </si>
  <si>
    <t>Espèce</t>
  </si>
  <si>
    <t>Chèque</t>
  </si>
  <si>
    <t>SUIVI VENTES REELLES MENSUELLES</t>
  </si>
  <si>
    <t>SUIVI DEPENSES MENSULLES</t>
  </si>
  <si>
    <t>Suivi Vente - LUBRIFIANTS</t>
  </si>
  <si>
    <t>Suivi trésorerie LUBRIFIANTS</t>
  </si>
  <si>
    <t>AXCELLA 400 20W50 API SL 1L</t>
  </si>
  <si>
    <t>AXCELLA 400 20W50 API SL</t>
  </si>
  <si>
    <t>SPER ZEM 100 1L</t>
  </si>
  <si>
    <t>LUBRIFIANT</t>
  </si>
  <si>
    <t xml:space="preserve">SUIVI RECETTES </t>
  </si>
  <si>
    <t>1.1.2018</t>
  </si>
  <si>
    <t>VENTE</t>
  </si>
  <si>
    <t>2.1.2018</t>
  </si>
  <si>
    <t>ACHATS</t>
  </si>
  <si>
    <t>VENTES MENSUELLES BRUTES</t>
  </si>
  <si>
    <t>Gestion - Commande GAZ</t>
  </si>
  <si>
    <t>Gestion Commande LUBRIFIANTS</t>
  </si>
  <si>
    <t>Nombre total de AXCELLA 400 20W50 API SL 1L</t>
  </si>
  <si>
    <t>Nombre total de AXCELLA 400 20W50 API SL 4L</t>
  </si>
  <si>
    <t>Nombre total de AXCELLA 200 - 50 1L</t>
  </si>
  <si>
    <t>Nombre total de SUPER ZEM 100 1L</t>
  </si>
  <si>
    <t>Nombre total de ENDURO 200 - 50 5L</t>
  </si>
  <si>
    <t>Nombre total de ENDURO 200 - 50 25L</t>
  </si>
  <si>
    <t>Nombre total de ENDURO 600 15W40 API CI 4 5L</t>
  </si>
  <si>
    <t>Nombre total de ENDURO 600SX 10W40 5L</t>
  </si>
  <si>
    <t>Nombre total de MATIC PREMIUM (Dexron III)</t>
  </si>
  <si>
    <t>18133252 RI</t>
  </si>
  <si>
    <t>8.10.208</t>
  </si>
  <si>
    <t>6.10.2018</t>
  </si>
  <si>
    <t>8.10.2018</t>
  </si>
  <si>
    <t>9.10.2018</t>
  </si>
  <si>
    <t>AXCELLA 200 - 50 1L</t>
  </si>
  <si>
    <t>LUBRIFIANTS</t>
  </si>
  <si>
    <t xml:space="preserve">TOTAL </t>
  </si>
  <si>
    <t>ETS JEHOVAH TRADING</t>
  </si>
  <si>
    <t>g</t>
  </si>
  <si>
    <t>SUIVI MARGE</t>
  </si>
  <si>
    <t>Total marge/Mois</t>
  </si>
  <si>
    <t>Total Mois</t>
  </si>
  <si>
    <t>RECAPITULATIF 2018</t>
  </si>
  <si>
    <t>SUIVI TOTAL MENSUEL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</si>
</sst>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0;[Red]#,##0"/>
    <numFmt numFmtId="166" formatCode="#,##0_ ;\-#,##0\ "/>
  </numFmts>
  <fonts count="105">
    <font>
      <sz val="11"/>
      <color theme="1"/>
      <name val="Calibri"/>
      <family val="2"/>
      <scheme val="minor"/>
    </font>
    <font>
      <sz val="11"/>
      <color theme="1"/>
      <name val="Arial"/>
      <family val="2"/>
    </font>
    <font>
      <sz val="11"/>
      <color rgb="FFFF0000"/>
      <name val="Arial"/>
      <family val="2"/>
    </font>
    <font>
      <b/>
      <sz val="12"/>
      <color theme="1"/>
      <name val="Arial"/>
      <family val="2"/>
    </font>
    <font>
      <sz val="12"/>
      <color rgb="FFFF0000"/>
      <name val="Arial"/>
      <family val="2"/>
    </font>
    <font>
      <sz val="11"/>
      <color theme="1"/>
      <name val="Arial Black"/>
      <family val="2"/>
    </font>
    <font>
      <sz val="10"/>
      <color theme="1"/>
      <name val="Arial"/>
      <family val="2"/>
    </font>
    <font>
      <sz val="10"/>
      <color theme="1"/>
      <name val="Calibri"/>
      <family val="2"/>
      <scheme val="minor"/>
    </font>
    <font>
      <b/>
      <sz val="10"/>
      <color rgb="FF7030A0"/>
      <name val="Arial"/>
      <family val="2"/>
    </font>
    <font>
      <sz val="10"/>
      <color theme="1"/>
      <name val="Arial Black"/>
      <family val="2"/>
    </font>
    <font>
      <b/>
      <sz val="10"/>
      <color theme="1"/>
      <name val="Arial Black"/>
      <family val="2"/>
    </font>
    <font>
      <b/>
      <sz val="11"/>
      <color theme="1"/>
      <name val="Arial Black"/>
      <family val="2"/>
    </font>
    <font>
      <b/>
      <sz val="10.5"/>
      <color theme="0"/>
      <name val="Arial"/>
      <family val="2"/>
    </font>
    <font>
      <sz val="10.5"/>
      <color theme="1"/>
      <name val="Calibri"/>
      <family val="2"/>
      <scheme val="minor"/>
    </font>
    <font>
      <sz val="10"/>
      <color rgb="FFFF0000"/>
      <name val="Arial"/>
      <family val="2"/>
    </font>
    <font>
      <sz val="11"/>
      <color theme="0"/>
      <name val="Arial Black"/>
      <family val="2"/>
    </font>
    <font>
      <sz val="10"/>
      <name val="Arial"/>
      <family val="2"/>
    </font>
    <font>
      <b/>
      <sz val="14"/>
      <name val="Arial"/>
      <family val="2"/>
    </font>
    <font>
      <sz val="14"/>
      <name val="Arial"/>
      <family val="2"/>
    </font>
    <font>
      <sz val="16"/>
      <name val="Arial"/>
      <family val="2"/>
    </font>
    <font>
      <b/>
      <sz val="14"/>
      <color rgb="FFFF0000"/>
      <name val="Arial"/>
      <family val="2"/>
    </font>
    <font>
      <b/>
      <sz val="13"/>
      <color rgb="FFFF0000"/>
      <name val="Arial Black"/>
      <family val="2"/>
    </font>
    <font>
      <i/>
      <sz val="12"/>
      <color theme="1"/>
      <name val="Arial Black"/>
      <family val="2"/>
    </font>
    <font>
      <b/>
      <sz val="13"/>
      <name val="Arial"/>
      <family val="2"/>
    </font>
    <font>
      <sz val="11"/>
      <color indexed="17"/>
      <name val="Arial"/>
      <family val="2"/>
    </font>
    <font>
      <sz val="11"/>
      <color indexed="62"/>
      <name val="Arial"/>
      <family val="2"/>
    </font>
    <font>
      <b/>
      <sz val="11"/>
      <name val="Arial"/>
      <family val="2"/>
    </font>
    <font>
      <sz val="11"/>
      <color indexed="10"/>
      <name val="Arial"/>
      <family val="2"/>
    </font>
    <font>
      <sz val="11"/>
      <name val="Arial"/>
      <family val="2"/>
    </font>
    <font>
      <b/>
      <sz val="11"/>
      <color rgb="FF7030A0"/>
      <name val="Arial"/>
      <family val="2"/>
    </font>
    <font>
      <sz val="10"/>
      <name val="Arial"/>
      <family val="2"/>
    </font>
    <font>
      <sz val="11"/>
      <color theme="4"/>
      <name val="Arial"/>
      <family val="2"/>
    </font>
    <font>
      <sz val="10"/>
      <color theme="4"/>
      <name val="Arial"/>
      <family val="2"/>
    </font>
    <font>
      <sz val="11"/>
      <color rgb="FF009900"/>
      <name val="Arial"/>
      <family val="2"/>
    </font>
    <font>
      <sz val="11"/>
      <color rgb="FF7030A0"/>
      <name val="Arial"/>
      <family val="2"/>
    </font>
    <font>
      <sz val="11"/>
      <color theme="3" tint="0.39997558519241921"/>
      <name val="Arial"/>
      <family val="2"/>
    </font>
    <font>
      <b/>
      <sz val="11"/>
      <color indexed="10"/>
      <name val="Arial"/>
      <family val="2"/>
    </font>
    <font>
      <b/>
      <sz val="10"/>
      <name val="Arial"/>
      <family val="2"/>
    </font>
    <font>
      <b/>
      <sz val="11"/>
      <color theme="4"/>
      <name val="Arial"/>
      <family val="2"/>
    </font>
    <font>
      <sz val="10"/>
      <color theme="3" tint="0.39997558519241921"/>
      <name val="Arial"/>
      <family val="2"/>
    </font>
    <font>
      <b/>
      <sz val="11"/>
      <color rgb="FFFF0000"/>
      <name val="Arial"/>
      <family val="2"/>
    </font>
    <font>
      <b/>
      <sz val="10"/>
      <color rgb="FFFF0000"/>
      <name val="Arial"/>
      <family val="2"/>
    </font>
    <font>
      <b/>
      <sz val="11"/>
      <color theme="3"/>
      <name val="Arial"/>
      <family val="2"/>
    </font>
    <font>
      <b/>
      <sz val="10"/>
      <color theme="5"/>
      <name val="Arial"/>
      <family val="2"/>
    </font>
    <font>
      <sz val="16"/>
      <name val="Arial Black"/>
      <family val="2"/>
    </font>
    <font>
      <b/>
      <sz val="16"/>
      <name val="Arial"/>
      <family val="2"/>
    </font>
    <font>
      <sz val="11"/>
      <color theme="1"/>
      <name val="Calibri"/>
      <family val="2"/>
      <scheme val="minor"/>
    </font>
    <font>
      <sz val="11"/>
      <color rgb="FF9C0006"/>
      <name val="Calibri"/>
      <family val="2"/>
      <scheme val="minor"/>
    </font>
    <font>
      <sz val="11"/>
      <color rgb="FFFF0000"/>
      <name val="Calibri"/>
      <family val="2"/>
      <scheme val="minor"/>
    </font>
    <font>
      <b/>
      <sz val="12"/>
      <name val="Arial"/>
      <family val="2"/>
    </font>
    <font>
      <sz val="10"/>
      <color theme="0"/>
      <name val="Arial"/>
      <family val="2"/>
    </font>
    <font>
      <u/>
      <sz val="10"/>
      <color theme="10"/>
      <name val="Arial"/>
      <family val="2"/>
    </font>
    <font>
      <b/>
      <sz val="9"/>
      <name val="Arial"/>
      <family val="2"/>
    </font>
    <font>
      <sz val="9"/>
      <name val="Arial"/>
      <family val="2"/>
    </font>
    <font>
      <i/>
      <sz val="12"/>
      <name val="Arial Black"/>
      <family val="2"/>
    </font>
    <font>
      <sz val="8"/>
      <name val="Arial"/>
      <family val="2"/>
    </font>
    <font>
      <sz val="10"/>
      <color theme="9" tint="-0.249977111117893"/>
      <name val="Arial"/>
      <family val="2"/>
    </font>
    <font>
      <sz val="12"/>
      <color rgb="FFFF0000"/>
      <name val="Calibri"/>
      <family val="2"/>
      <scheme val="minor"/>
    </font>
    <font>
      <sz val="11"/>
      <color rgb="FFFF0000"/>
      <name val="Arial Black"/>
      <family val="2"/>
    </font>
    <font>
      <b/>
      <sz val="11"/>
      <color theme="1"/>
      <name val="Calibri"/>
      <family val="2"/>
      <scheme val="minor"/>
    </font>
    <font>
      <b/>
      <sz val="10"/>
      <color theme="1"/>
      <name val="Arial"/>
      <family val="2"/>
    </font>
    <font>
      <b/>
      <i/>
      <sz val="10"/>
      <color theme="1"/>
      <name val="Arial"/>
      <family val="2"/>
    </font>
    <font>
      <b/>
      <sz val="11"/>
      <color rgb="FFC00000"/>
      <name val="Arial"/>
      <family val="2"/>
    </font>
    <font>
      <sz val="9"/>
      <color theme="9" tint="-0.249977111117893"/>
      <name val="Arial"/>
      <family val="2"/>
    </font>
    <font>
      <sz val="8"/>
      <color theme="1"/>
      <name val="Arial"/>
      <family val="2"/>
    </font>
    <font>
      <sz val="8"/>
      <color rgb="FFFF0000"/>
      <name val="Arial"/>
      <family val="2"/>
    </font>
    <font>
      <sz val="9"/>
      <color theme="1"/>
      <name val="Arial"/>
      <family val="2"/>
    </font>
    <font>
      <b/>
      <sz val="9"/>
      <color theme="1"/>
      <name val="Arial"/>
      <family val="2"/>
    </font>
    <font>
      <b/>
      <sz val="11"/>
      <color theme="9" tint="-0.249977111117893"/>
      <name val="Arial Black"/>
      <family val="2"/>
    </font>
    <font>
      <b/>
      <sz val="9"/>
      <name val="Arial Black"/>
      <family val="2"/>
    </font>
    <font>
      <sz val="10"/>
      <name val="Arial Black"/>
      <family val="2"/>
    </font>
    <font>
      <sz val="16"/>
      <color theme="4"/>
      <name val="Arial"/>
      <family val="2"/>
    </font>
    <font>
      <b/>
      <sz val="16"/>
      <color rgb="FFFF0000"/>
      <name val="Arial"/>
      <family val="2"/>
    </font>
    <font>
      <b/>
      <sz val="16"/>
      <color rgb="FFFF0000"/>
      <name val="Arial Black"/>
      <family val="2"/>
    </font>
    <font>
      <i/>
      <sz val="16"/>
      <color theme="1"/>
      <name val="Arial Black"/>
      <family val="2"/>
    </font>
    <font>
      <b/>
      <sz val="16"/>
      <name val="Arial Unicode MS"/>
      <family val="2"/>
    </font>
    <font>
      <sz val="16"/>
      <name val="Arial Unicode MS"/>
      <family val="2"/>
    </font>
    <font>
      <sz val="16"/>
      <color indexed="17"/>
      <name val="Arial"/>
      <family val="2"/>
    </font>
    <font>
      <sz val="16"/>
      <color indexed="62"/>
      <name val="Arial"/>
      <family val="2"/>
    </font>
    <font>
      <sz val="16"/>
      <color indexed="10"/>
      <name val="Arial"/>
      <family val="2"/>
    </font>
    <font>
      <b/>
      <sz val="16"/>
      <color rgb="FF7030A0"/>
      <name val="Arial"/>
      <family val="2"/>
    </font>
    <font>
      <sz val="16"/>
      <color theme="1"/>
      <name val="Arial Black"/>
      <family val="2"/>
    </font>
    <font>
      <sz val="16"/>
      <color rgb="FFFF0000"/>
      <name val="Arial"/>
      <family val="2"/>
    </font>
    <font>
      <sz val="16"/>
      <color theme="1"/>
      <name val="Calibri"/>
      <family val="2"/>
      <scheme val="minor"/>
    </font>
    <font>
      <sz val="16"/>
      <color rgb="FFFF0000"/>
      <name val="Calibri"/>
      <family val="2"/>
      <scheme val="minor"/>
    </font>
    <font>
      <sz val="16"/>
      <color rgb="FF009900"/>
      <name val="Arial"/>
      <family val="2"/>
    </font>
    <font>
      <sz val="16"/>
      <color rgb="FF7030A0"/>
      <name val="Arial"/>
      <family val="2"/>
    </font>
    <font>
      <sz val="16"/>
      <color theme="3" tint="0.39997558519241921"/>
      <name val="Arial"/>
      <family val="2"/>
    </font>
    <font>
      <b/>
      <sz val="16"/>
      <color indexed="10"/>
      <name val="Arial"/>
      <family val="2"/>
    </font>
    <font>
      <b/>
      <sz val="16"/>
      <color rgb="FFC00000"/>
      <name val="Arial"/>
      <family val="2"/>
    </font>
    <font>
      <b/>
      <sz val="16"/>
      <color theme="4"/>
      <name val="Arial"/>
      <family val="2"/>
    </font>
    <font>
      <sz val="16"/>
      <color theme="1"/>
      <name val="Arial"/>
      <family val="2"/>
    </font>
    <font>
      <b/>
      <sz val="11"/>
      <color rgb="FFFF0000"/>
      <name val="Arial Black"/>
      <family val="2"/>
    </font>
    <font>
      <b/>
      <sz val="11"/>
      <color theme="1"/>
      <name val="Arial"/>
      <family val="2"/>
    </font>
    <font>
      <sz val="11"/>
      <color theme="0"/>
      <name val="Calibri"/>
      <family val="2"/>
      <scheme val="minor"/>
    </font>
    <font>
      <b/>
      <sz val="10"/>
      <name val="Arial Black"/>
      <family val="2"/>
    </font>
    <font>
      <sz val="12"/>
      <color rgb="FFFF0000"/>
      <name val="Arial Black"/>
      <family val="2"/>
    </font>
    <font>
      <sz val="9"/>
      <color indexed="81"/>
      <name val="Tahoma"/>
      <family val="2"/>
    </font>
    <font>
      <b/>
      <sz val="9"/>
      <color indexed="81"/>
      <name val="Tahoma"/>
      <family val="2"/>
    </font>
    <font>
      <b/>
      <sz val="12"/>
      <color indexed="81"/>
      <name val="Segoe UI"/>
      <family val="2"/>
    </font>
    <font>
      <sz val="12"/>
      <color indexed="81"/>
      <name val="Segoe UI"/>
      <family val="2"/>
    </font>
    <font>
      <b/>
      <sz val="12"/>
      <color indexed="81"/>
      <name val="Segoe UI Semibold"/>
      <family val="2"/>
    </font>
    <font>
      <sz val="12"/>
      <color indexed="81"/>
      <name val="Segoe UI Semibold"/>
      <family val="2"/>
    </font>
    <font>
      <b/>
      <sz val="10"/>
      <color indexed="81"/>
      <name val="Segoe UI Semibold"/>
      <family val="2"/>
    </font>
    <font>
      <sz val="10"/>
      <color indexed="81"/>
      <name val="Segoe UI Semibold"/>
      <family val="2"/>
    </font>
  </fonts>
  <fills count="34">
    <fill>
      <patternFill patternType="none"/>
    </fill>
    <fill>
      <patternFill patternType="gray125"/>
    </fill>
    <fill>
      <patternFill patternType="solid">
        <fgColor theme="2" tint="-9.9978637043366805E-2"/>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indexed="9"/>
        <bgColor indexed="64"/>
      </patternFill>
    </fill>
    <fill>
      <patternFill patternType="solid">
        <fgColor theme="2"/>
        <bgColor indexed="64"/>
      </patternFill>
    </fill>
    <fill>
      <patternFill patternType="solid">
        <fgColor rgb="FFFDFECA"/>
        <bgColor indexed="64"/>
      </patternFill>
    </fill>
    <fill>
      <patternFill patternType="solid">
        <fgColor theme="5" tint="0.79998168889431442"/>
        <bgColor indexed="64"/>
      </patternFill>
    </fill>
    <fill>
      <patternFill patternType="solid">
        <fgColor rgb="FFFFC7CE"/>
      </patternFill>
    </fill>
    <fill>
      <patternFill patternType="solid">
        <fgColor rgb="FFFFFFCC"/>
      </patternFill>
    </fill>
    <fill>
      <patternFill patternType="solid">
        <fgColor rgb="FFFFFFCC"/>
        <bgColor indexed="64"/>
      </patternFill>
    </fill>
    <fill>
      <patternFill patternType="solid">
        <fgColor rgb="FFFFBCA7"/>
        <bgColor indexed="64"/>
      </patternFill>
    </fill>
    <fill>
      <gradientFill type="path" left="0.5" right="0.5" top="0.5" bottom="0.5">
        <stop position="0">
          <color theme="0"/>
        </stop>
        <stop position="1">
          <color theme="9" tint="0.59999389629810485"/>
        </stop>
      </gradientFill>
    </fill>
    <fill>
      <gradientFill type="path" left="0.5" right="0.5" top="0.5" bottom="0.5">
        <stop position="0">
          <color theme="0"/>
        </stop>
        <stop position="1">
          <color theme="6" tint="0.59999389629810485"/>
        </stop>
      </gradientFill>
    </fill>
    <fill>
      <gradientFill type="path" left="0.5" right="0.5" top="0.5" bottom="0.5">
        <stop position="0">
          <color theme="0"/>
        </stop>
        <stop position="1">
          <color theme="7" tint="0.40000610370189521"/>
        </stop>
      </gradientFill>
    </fill>
    <fill>
      <patternFill patternType="solid">
        <fgColor theme="8" tint="0.59999389629810485"/>
        <bgColor indexed="64"/>
      </patternFill>
    </fill>
    <fill>
      <patternFill patternType="solid">
        <fgColor theme="7" tint="0.79998168889431442"/>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9" tint="0.39997558519241921"/>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left/>
      <right/>
      <top style="thin">
        <color indexed="64"/>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auto="1"/>
      </bottom>
      <diagonal/>
    </border>
    <border>
      <left style="medium">
        <color auto="1"/>
      </left>
      <right style="medium">
        <color auto="1"/>
      </right>
      <top style="medium">
        <color auto="1"/>
      </top>
      <bottom style="medium">
        <color auto="1"/>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auto="1"/>
      </left>
      <right style="medium">
        <color auto="1"/>
      </right>
      <top/>
      <bottom style="thin">
        <color auto="1"/>
      </bottom>
      <diagonal/>
    </border>
    <border>
      <left/>
      <right/>
      <top/>
      <bottom style="medium">
        <color auto="1"/>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style="thick">
        <color indexed="64"/>
      </left>
      <right/>
      <top/>
      <bottom style="thin">
        <color indexed="64"/>
      </bottom>
      <diagonal/>
    </border>
    <border>
      <left style="thin">
        <color indexed="64"/>
      </left>
      <right style="thick">
        <color indexed="64"/>
      </right>
      <top style="thin">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right style="thick">
        <color indexed="64"/>
      </right>
      <top style="thin">
        <color indexed="64"/>
      </top>
      <bottom/>
      <diagonal/>
    </border>
    <border>
      <left/>
      <right style="thick">
        <color indexed="64"/>
      </right>
      <top/>
      <bottom/>
      <diagonal/>
    </border>
    <border>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medium">
        <color indexed="64"/>
      </left>
      <right/>
      <top/>
      <bottom/>
      <diagonal/>
    </border>
    <border>
      <left style="medium">
        <color auto="1"/>
      </left>
      <right style="medium">
        <color auto="1"/>
      </right>
      <top style="medium">
        <color auto="1"/>
      </top>
      <bottom/>
      <diagonal/>
    </border>
  </borders>
  <cellStyleXfs count="7">
    <xf numFmtId="0" fontId="0" fillId="0" borderId="0"/>
    <xf numFmtId="0" fontId="16" fillId="0" borderId="0"/>
    <xf numFmtId="0" fontId="30" fillId="0" borderId="0"/>
    <xf numFmtId="164" fontId="16" fillId="0" borderId="0" applyFont="0" applyFill="0" applyBorder="0" applyAlignment="0" applyProtection="0"/>
    <xf numFmtId="0" fontId="47" fillId="19" borderId="0" applyNumberFormat="0" applyBorder="0" applyAlignment="0" applyProtection="0"/>
    <xf numFmtId="0" fontId="46" fillId="20" borderId="18" applyNumberFormat="0" applyFont="0" applyAlignment="0" applyProtection="0"/>
    <xf numFmtId="0" fontId="51" fillId="0" borderId="0" applyNumberFormat="0" applyFill="0" applyBorder="0" applyAlignment="0" applyProtection="0">
      <alignment vertical="top"/>
      <protection locked="0"/>
    </xf>
  </cellStyleXfs>
  <cellXfs count="992">
    <xf numFmtId="0" fontId="0" fillId="0" borderId="0" xfId="0"/>
    <xf numFmtId="0" fontId="1" fillId="3" borderId="1" xfId="0" applyFont="1" applyFill="1" applyBorder="1"/>
    <xf numFmtId="0" fontId="2" fillId="0" borderId="1" xfId="0" applyFont="1" applyBorder="1"/>
    <xf numFmtId="0" fontId="0" fillId="3" borderId="1" xfId="0" applyFill="1" applyBorder="1"/>
    <xf numFmtId="0" fontId="4" fillId="13" borderId="1" xfId="0" applyFont="1" applyFill="1" applyBorder="1"/>
    <xf numFmtId="0" fontId="3" fillId="0" borderId="0" xfId="0" applyFont="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vertical="center"/>
    </xf>
    <xf numFmtId="0" fontId="6" fillId="2" borderId="1" xfId="0" applyFont="1" applyFill="1" applyBorder="1" applyAlignment="1">
      <alignment horizontal="center" vertical="center" wrapText="1"/>
    </xf>
    <xf numFmtId="0" fontId="7" fillId="3" borderId="1" xfId="0" applyFont="1" applyFill="1" applyBorder="1"/>
    <xf numFmtId="0" fontId="6" fillId="13" borderId="5" xfId="0" applyFont="1" applyFill="1" applyBorder="1" applyAlignment="1">
      <alignment horizontal="center" vertical="center"/>
    </xf>
    <xf numFmtId="0" fontId="6" fillId="13" borderId="4" xfId="0" applyFont="1" applyFill="1" applyBorder="1" applyAlignment="1">
      <alignment horizontal="center" vertical="center"/>
    </xf>
    <xf numFmtId="0" fontId="6" fillId="11" borderId="1" xfId="0" applyFont="1" applyFill="1" applyBorder="1" applyAlignment="1">
      <alignment horizontal="center" vertical="center" wrapText="1"/>
    </xf>
    <xf numFmtId="0" fontId="6" fillId="11" borderId="1" xfId="0" applyFont="1" applyFill="1" applyBorder="1" applyAlignment="1">
      <alignment horizontal="right" vertical="center" wrapText="1"/>
    </xf>
    <xf numFmtId="0" fontId="6" fillId="11" borderId="1" xfId="0" applyFont="1" applyFill="1" applyBorder="1" applyAlignment="1">
      <alignment horizontal="center" vertical="center"/>
    </xf>
    <xf numFmtId="0" fontId="7" fillId="0" borderId="2" xfId="0" applyFont="1" applyBorder="1"/>
    <xf numFmtId="0" fontId="6" fillId="0" borderId="1" xfId="0" applyFont="1" applyBorder="1"/>
    <xf numFmtId="0" fontId="6" fillId="0" borderId="1" xfId="0" applyFont="1" applyBorder="1" applyAlignment="1">
      <alignment horizontal="center"/>
    </xf>
    <xf numFmtId="0" fontId="9" fillId="0" borderId="0" xfId="0" applyFont="1" applyAlignment="1">
      <alignment vertical="center"/>
    </xf>
    <xf numFmtId="0" fontId="7" fillId="0" borderId="0" xfId="0" applyFont="1"/>
    <xf numFmtId="0" fontId="10" fillId="0" borderId="0" xfId="0" applyFont="1" applyAlignment="1">
      <alignment horizontal="center" vertical="center"/>
    </xf>
    <xf numFmtId="0" fontId="7" fillId="0" borderId="0" xfId="0" applyFont="1" applyAlignment="1">
      <alignment vertical="center"/>
    </xf>
    <xf numFmtId="0" fontId="11" fillId="0" borderId="0" xfId="0" applyFont="1" applyAlignment="1"/>
    <xf numFmtId="0" fontId="5" fillId="0" borderId="0" xfId="0" applyFont="1" applyAlignment="1"/>
    <xf numFmtId="0" fontId="13" fillId="13" borderId="1" xfId="0" applyFont="1" applyFill="1" applyBorder="1"/>
    <xf numFmtId="0" fontId="15" fillId="3" borderId="1" xfId="0" applyFont="1" applyFill="1" applyBorder="1"/>
    <xf numFmtId="0" fontId="6" fillId="0" borderId="6" xfId="0" applyFont="1" applyBorder="1"/>
    <xf numFmtId="0" fontId="6" fillId="0" borderId="1" xfId="0" applyFont="1" applyBorder="1" applyAlignment="1">
      <alignment vertical="center"/>
    </xf>
    <xf numFmtId="0" fontId="6" fillId="6" borderId="1" xfId="0" applyFont="1" applyFill="1" applyBorder="1"/>
    <xf numFmtId="0" fontId="6" fillId="4" borderId="1" xfId="0" applyFont="1" applyFill="1" applyBorder="1"/>
    <xf numFmtId="0" fontId="7" fillId="4" borderId="1" xfId="0" applyFont="1" applyFill="1" applyBorder="1"/>
    <xf numFmtId="0" fontId="6" fillId="0" borderId="1" xfId="0" applyFont="1" applyBorder="1" applyAlignment="1">
      <alignment vertical="center" wrapText="1"/>
    </xf>
    <xf numFmtId="0" fontId="0" fillId="3" borderId="0" xfId="0" applyFill="1"/>
    <xf numFmtId="0" fontId="2" fillId="6" borderId="1" xfId="0" applyFont="1" applyFill="1" applyBorder="1"/>
    <xf numFmtId="0" fontId="7" fillId="3" borderId="1" xfId="0" applyFont="1" applyFill="1" applyBorder="1" applyAlignment="1">
      <alignment vertical="center"/>
    </xf>
    <xf numFmtId="0" fontId="8" fillId="0" borderId="1" xfId="0" applyFont="1" applyBorder="1" applyAlignment="1">
      <alignment vertical="center"/>
    </xf>
    <xf numFmtId="0" fontId="6" fillId="0" borderId="1" xfId="0" applyFont="1" applyBorder="1" applyAlignment="1">
      <alignment horizontal="center" vertical="center"/>
    </xf>
    <xf numFmtId="0" fontId="6" fillId="2" borderId="1" xfId="0" applyFont="1" applyFill="1" applyBorder="1"/>
    <xf numFmtId="0" fontId="7" fillId="2" borderId="1" xfId="0" applyFont="1" applyFill="1" applyBorder="1"/>
    <xf numFmtId="0" fontId="0" fillId="3" borderId="10" xfId="0" applyFill="1" applyBorder="1" applyAlignment="1">
      <alignment horizontal="center"/>
    </xf>
    <xf numFmtId="0" fontId="6" fillId="3" borderId="3" xfId="0" applyFont="1" applyFill="1" applyBorder="1" applyAlignment="1">
      <alignment horizontal="center" vertical="center" wrapText="1"/>
    </xf>
    <xf numFmtId="0" fontId="6" fillId="3" borderId="1" xfId="0" applyFont="1" applyFill="1" applyBorder="1"/>
    <xf numFmtId="0" fontId="6" fillId="3" borderId="1" xfId="0" applyFont="1" applyFill="1" applyBorder="1" applyAlignment="1">
      <alignment vertical="center"/>
    </xf>
    <xf numFmtId="0" fontId="6" fillId="6" borderId="1" xfId="0" applyFont="1" applyFill="1" applyBorder="1" applyAlignment="1">
      <alignment vertical="center"/>
    </xf>
    <xf numFmtId="0" fontId="17" fillId="0" borderId="0" xfId="1" applyFont="1"/>
    <xf numFmtId="0" fontId="18" fillId="0" borderId="0" xfId="1" applyFont="1"/>
    <xf numFmtId="0" fontId="16" fillId="0" borderId="0" xfId="1"/>
    <xf numFmtId="0" fontId="19" fillId="0" borderId="0" xfId="1" applyFont="1"/>
    <xf numFmtId="0" fontId="20" fillId="0" borderId="0" xfId="1" applyFont="1"/>
    <xf numFmtId="0" fontId="16" fillId="0" borderId="0" xfId="1" applyFont="1"/>
    <xf numFmtId="0" fontId="21" fillId="0" borderId="0" xfId="1" applyFont="1" applyAlignment="1"/>
    <xf numFmtId="0" fontId="23" fillId="8" borderId="1" xfId="1" applyFont="1" applyFill="1" applyBorder="1" applyAlignment="1">
      <alignment horizontal="right" vertical="center"/>
    </xf>
    <xf numFmtId="0" fontId="23" fillId="8" borderId="1" xfId="1" applyFont="1" applyFill="1" applyBorder="1" applyAlignment="1">
      <alignment horizontal="center" vertical="center"/>
    </xf>
    <xf numFmtId="0" fontId="23" fillId="8" borderId="1" xfId="1" applyFont="1" applyFill="1" applyBorder="1" applyAlignment="1">
      <alignment vertical="center"/>
    </xf>
    <xf numFmtId="0" fontId="23" fillId="8" borderId="1" xfId="1" applyFont="1" applyFill="1" applyBorder="1" applyAlignment="1">
      <alignment horizontal="right" vertical="center" wrapText="1"/>
    </xf>
    <xf numFmtId="0" fontId="23" fillId="14" borderId="7" xfId="1" applyFont="1" applyFill="1" applyBorder="1" applyAlignment="1">
      <alignment horizontal="right" vertical="center"/>
    </xf>
    <xf numFmtId="0" fontId="23" fillId="14" borderId="7" xfId="1" applyFont="1" applyFill="1" applyBorder="1" applyAlignment="1">
      <alignment horizontal="center" vertical="center"/>
    </xf>
    <xf numFmtId="0" fontId="23" fillId="14" borderId="7" xfId="1" applyFont="1" applyFill="1" applyBorder="1" applyAlignment="1">
      <alignment horizontal="left" vertical="center" indent="1"/>
    </xf>
    <xf numFmtId="0" fontId="23" fillId="14" borderId="6" xfId="1" applyFont="1" applyFill="1" applyBorder="1" applyAlignment="1">
      <alignment horizontal="right" vertical="center" wrapText="1"/>
    </xf>
    <xf numFmtId="0" fontId="16" fillId="0" borderId="0" xfId="1" applyBorder="1"/>
    <xf numFmtId="0" fontId="24" fillId="4" borderId="7" xfId="1" applyFont="1" applyFill="1" applyBorder="1" applyAlignment="1">
      <alignment horizontal="right" vertical="top" wrapText="1"/>
    </xf>
    <xf numFmtId="0" fontId="25" fillId="4" borderId="7" xfId="1" applyFont="1" applyFill="1" applyBorder="1" applyAlignment="1">
      <alignment horizontal="center" vertical="top"/>
    </xf>
    <xf numFmtId="0" fontId="26" fillId="4" borderId="7" xfId="1" applyFont="1" applyFill="1" applyBorder="1" applyAlignment="1">
      <alignment horizontal="left" vertical="top" wrapText="1"/>
    </xf>
    <xf numFmtId="3" fontId="27" fillId="4" borderId="7" xfId="1" applyNumberFormat="1" applyFont="1" applyFill="1" applyBorder="1" applyAlignment="1">
      <alignment horizontal="right" vertical="top"/>
    </xf>
    <xf numFmtId="3" fontId="27" fillId="4" borderId="8" xfId="1" applyNumberFormat="1" applyFont="1" applyFill="1" applyBorder="1" applyAlignment="1">
      <alignment horizontal="right" vertical="top"/>
    </xf>
    <xf numFmtId="0" fontId="28" fillId="0" borderId="0" xfId="1" applyFont="1" applyBorder="1" applyAlignment="1">
      <alignment vertical="top"/>
    </xf>
    <xf numFmtId="0" fontId="25" fillId="0" borderId="1" xfId="1" applyFont="1" applyBorder="1" applyAlignment="1">
      <alignment horizontal="center" vertical="top"/>
    </xf>
    <xf numFmtId="3" fontId="27" fillId="4" borderId="13" xfId="1" applyNumberFormat="1" applyFont="1" applyFill="1" applyBorder="1" applyAlignment="1">
      <alignment horizontal="right" vertical="top"/>
    </xf>
    <xf numFmtId="0" fontId="28" fillId="0" borderId="0" xfId="1" applyFont="1" applyAlignment="1">
      <alignment vertical="top"/>
    </xf>
    <xf numFmtId="0" fontId="25" fillId="6" borderId="1" xfId="1" applyFont="1" applyFill="1" applyBorder="1" applyAlignment="1">
      <alignment horizontal="center" vertical="top"/>
    </xf>
    <xf numFmtId="0" fontId="24" fillId="15" borderId="1" xfId="1" applyFont="1" applyFill="1" applyBorder="1" applyAlignment="1">
      <alignment horizontal="right" vertical="top" wrapText="1"/>
    </xf>
    <xf numFmtId="0" fontId="31" fillId="15" borderId="8" xfId="1" applyFont="1" applyFill="1" applyBorder="1" applyAlignment="1">
      <alignment horizontal="left" vertical="top" wrapText="1"/>
    </xf>
    <xf numFmtId="3" fontId="27" fillId="15" borderId="12" xfId="1" applyNumberFormat="1" applyFont="1" applyFill="1" applyBorder="1" applyAlignment="1">
      <alignment horizontal="right" vertical="top"/>
    </xf>
    <xf numFmtId="0" fontId="24" fillId="6" borderId="1" xfId="1" applyFont="1" applyFill="1" applyBorder="1" applyAlignment="1">
      <alignment horizontal="right" vertical="top" wrapText="1"/>
    </xf>
    <xf numFmtId="0" fontId="31" fillId="6" borderId="8" xfId="1" applyFont="1" applyFill="1" applyBorder="1" applyAlignment="1">
      <alignment horizontal="left" vertical="top" wrapText="1"/>
    </xf>
    <xf numFmtId="0" fontId="33" fillId="6" borderId="1" xfId="1" applyFont="1" applyFill="1" applyBorder="1" applyAlignment="1">
      <alignment horizontal="right" vertical="top"/>
    </xf>
    <xf numFmtId="0" fontId="34" fillId="6" borderId="1" xfId="1" applyFont="1" applyFill="1" applyBorder="1" applyAlignment="1">
      <alignment horizontal="center" vertical="top"/>
    </xf>
    <xf numFmtId="0" fontId="35" fillId="6" borderId="1" xfId="1" applyFont="1" applyFill="1" applyBorder="1" applyAlignment="1">
      <alignment vertical="top"/>
    </xf>
    <xf numFmtId="3" fontId="27" fillId="6" borderId="12" xfId="1" applyNumberFormat="1" applyFont="1" applyFill="1" applyBorder="1" applyAlignment="1">
      <alignment horizontal="right" vertical="top"/>
    </xf>
    <xf numFmtId="0" fontId="24" fillId="14" borderId="8" xfId="1" applyFont="1" applyFill="1" applyBorder="1" applyAlignment="1">
      <alignment horizontal="right" vertical="top" wrapText="1"/>
    </xf>
    <xf numFmtId="0" fontId="25" fillId="14" borderId="8" xfId="1" applyFont="1" applyFill="1" applyBorder="1" applyAlignment="1">
      <alignment horizontal="center" vertical="top"/>
    </xf>
    <xf numFmtId="0" fontId="31" fillId="14" borderId="8" xfId="1" applyFont="1" applyFill="1" applyBorder="1" applyAlignment="1">
      <alignment horizontal="left" vertical="top" wrapText="1"/>
    </xf>
    <xf numFmtId="3" fontId="27" fillId="14" borderId="12" xfId="1" applyNumberFormat="1" applyFont="1" applyFill="1" applyBorder="1" applyAlignment="1">
      <alignment horizontal="right" vertical="top"/>
    </xf>
    <xf numFmtId="3" fontId="36" fillId="14" borderId="1" xfId="1" applyNumberFormat="1" applyFont="1" applyFill="1" applyBorder="1" applyAlignment="1">
      <alignment horizontal="right" vertical="top"/>
    </xf>
    <xf numFmtId="0" fontId="24" fillId="4" borderId="1" xfId="1" applyFont="1" applyFill="1" applyBorder="1" applyAlignment="1">
      <alignment horizontal="right" vertical="top" wrapText="1"/>
    </xf>
    <xf numFmtId="0" fontId="25" fillId="4" borderId="1" xfId="1" applyFont="1" applyFill="1" applyBorder="1" applyAlignment="1">
      <alignment horizontal="center" vertical="top"/>
    </xf>
    <xf numFmtId="0" fontId="26" fillId="4" borderId="8" xfId="1" applyFont="1" applyFill="1" applyBorder="1" applyAlignment="1">
      <alignment horizontal="left" vertical="top" wrapText="1"/>
    </xf>
    <xf numFmtId="3" fontId="27" fillId="4" borderId="12" xfId="1" applyNumberFormat="1" applyFont="1" applyFill="1" applyBorder="1" applyAlignment="1">
      <alignment horizontal="right" vertical="top"/>
    </xf>
    <xf numFmtId="3" fontId="27" fillId="4" borderId="1" xfId="1" applyNumberFormat="1" applyFont="1" applyFill="1" applyBorder="1" applyAlignment="1">
      <alignment horizontal="right" vertical="top"/>
    </xf>
    <xf numFmtId="3" fontId="27" fillId="6" borderId="1" xfId="1" applyNumberFormat="1" applyFont="1" applyFill="1" applyBorder="1" applyAlignment="1">
      <alignment horizontal="right" vertical="top"/>
    </xf>
    <xf numFmtId="0" fontId="24" fillId="15" borderId="8" xfId="1" applyFont="1" applyFill="1" applyBorder="1" applyAlignment="1">
      <alignment horizontal="right" vertical="top" wrapText="1"/>
    </xf>
    <xf numFmtId="0" fontId="25" fillId="14" borderId="1" xfId="1" applyFont="1" applyFill="1" applyBorder="1" applyAlignment="1">
      <alignment horizontal="center" vertical="top"/>
    </xf>
    <xf numFmtId="0" fontId="24" fillId="4" borderId="8" xfId="1" applyFont="1" applyFill="1" applyBorder="1" applyAlignment="1">
      <alignment horizontal="right" vertical="top" wrapText="1"/>
    </xf>
    <xf numFmtId="0" fontId="38" fillId="4" borderId="8" xfId="1" applyFont="1" applyFill="1" applyBorder="1" applyAlignment="1">
      <alignment horizontal="left" vertical="top" wrapText="1"/>
    </xf>
    <xf numFmtId="3" fontId="27" fillId="15" borderId="3" xfId="1" applyNumberFormat="1" applyFont="1" applyFill="1" applyBorder="1" applyAlignment="1">
      <alignment horizontal="right" vertical="top"/>
    </xf>
    <xf numFmtId="0" fontId="24" fillId="16" borderId="1" xfId="1" applyFont="1" applyFill="1" applyBorder="1" applyAlignment="1">
      <alignment horizontal="right" vertical="top" wrapText="1"/>
    </xf>
    <xf numFmtId="0" fontId="25" fillId="16" borderId="1" xfId="1" applyFont="1" applyFill="1" applyBorder="1" applyAlignment="1">
      <alignment horizontal="center" vertical="top"/>
    </xf>
    <xf numFmtId="0" fontId="31" fillId="16" borderId="8" xfId="1" applyFont="1" applyFill="1" applyBorder="1" applyAlignment="1">
      <alignment horizontal="left" vertical="top" wrapText="1"/>
    </xf>
    <xf numFmtId="3" fontId="27" fillId="16" borderId="12" xfId="1" applyNumberFormat="1" applyFont="1" applyFill="1" applyBorder="1" applyAlignment="1">
      <alignment horizontal="right" vertical="top"/>
    </xf>
    <xf numFmtId="3" fontId="36" fillId="16" borderId="1" xfId="1" applyNumberFormat="1" applyFont="1" applyFill="1" applyBorder="1" applyAlignment="1">
      <alignment horizontal="right" vertical="top"/>
    </xf>
    <xf numFmtId="0" fontId="24" fillId="14" borderId="1" xfId="1" applyFont="1" applyFill="1" applyBorder="1" applyAlignment="1">
      <alignment horizontal="right" vertical="top" wrapText="1"/>
    </xf>
    <xf numFmtId="0" fontId="25" fillId="4" borderId="8" xfId="1" applyFont="1" applyFill="1" applyBorder="1" applyAlignment="1">
      <alignment horizontal="center" vertical="top"/>
    </xf>
    <xf numFmtId="0" fontId="31" fillId="15" borderId="1" xfId="1" applyFont="1" applyFill="1" applyBorder="1" applyAlignment="1">
      <alignment horizontal="left" vertical="top" wrapText="1"/>
    </xf>
    <xf numFmtId="0" fontId="24" fillId="16" borderId="8" xfId="1" applyFont="1" applyFill="1" applyBorder="1" applyAlignment="1">
      <alignment horizontal="right" vertical="top" wrapText="1"/>
    </xf>
    <xf numFmtId="0" fontId="31" fillId="16" borderId="1" xfId="1" applyFont="1" applyFill="1" applyBorder="1" applyAlignment="1">
      <alignment horizontal="left" vertical="top" wrapText="1"/>
    </xf>
    <xf numFmtId="0" fontId="38" fillId="4" borderId="1" xfId="1" applyFont="1" applyFill="1" applyBorder="1" applyAlignment="1">
      <alignment horizontal="left" vertical="top" wrapText="1"/>
    </xf>
    <xf numFmtId="0" fontId="31" fillId="6" borderId="1" xfId="1" applyFont="1" applyFill="1" applyBorder="1" applyAlignment="1">
      <alignment horizontal="left" vertical="top"/>
    </xf>
    <xf numFmtId="3" fontId="27" fillId="16" borderId="3" xfId="1" applyNumberFormat="1" applyFont="1" applyFill="1" applyBorder="1" applyAlignment="1">
      <alignment horizontal="right" vertical="top"/>
    </xf>
    <xf numFmtId="3" fontId="27" fillId="4" borderId="3" xfId="1" applyNumberFormat="1" applyFont="1" applyFill="1" applyBorder="1" applyAlignment="1">
      <alignment horizontal="right" vertical="top"/>
    </xf>
    <xf numFmtId="0" fontId="1" fillId="2" borderId="7" xfId="1" applyFont="1" applyFill="1" applyBorder="1" applyAlignment="1">
      <alignment horizontal="left" vertical="top" wrapText="1"/>
    </xf>
    <xf numFmtId="0" fontId="24" fillId="16" borderId="6" xfId="1" applyFont="1" applyFill="1" applyBorder="1" applyAlignment="1">
      <alignment horizontal="right" vertical="top" wrapText="1"/>
    </xf>
    <xf numFmtId="0" fontId="25" fillId="16" borderId="6" xfId="1" applyFont="1" applyFill="1" applyBorder="1" applyAlignment="1">
      <alignment horizontal="center" vertical="top"/>
    </xf>
    <xf numFmtId="0" fontId="28" fillId="16" borderId="6" xfId="1" applyFont="1" applyFill="1" applyBorder="1" applyAlignment="1">
      <alignment horizontal="left" vertical="top" wrapText="1"/>
    </xf>
    <xf numFmtId="3" fontId="36" fillId="15" borderId="14" xfId="1" applyNumberFormat="1" applyFont="1" applyFill="1" applyBorder="1" applyAlignment="1">
      <alignment horizontal="right" vertical="top"/>
    </xf>
    <xf numFmtId="3" fontId="36" fillId="15" borderId="7" xfId="1" applyNumberFormat="1" applyFont="1" applyFill="1" applyBorder="1" applyAlignment="1">
      <alignment horizontal="right" vertical="top"/>
    </xf>
    <xf numFmtId="0" fontId="16" fillId="0" borderId="0" xfId="1" applyAlignment="1">
      <alignment vertical="top"/>
    </xf>
    <xf numFmtId="0" fontId="40" fillId="8" borderId="3" xfId="1" applyFont="1" applyFill="1" applyBorder="1" applyAlignment="1">
      <alignment horizontal="center" vertical="top"/>
    </xf>
    <xf numFmtId="0" fontId="40" fillId="8" borderId="4" xfId="1" applyFont="1" applyFill="1" applyBorder="1" applyAlignment="1">
      <alignment horizontal="center" vertical="top"/>
    </xf>
    <xf numFmtId="0" fontId="40" fillId="8" borderId="5" xfId="1" applyFont="1" applyFill="1" applyBorder="1" applyAlignment="1">
      <alignment horizontal="center" vertical="top"/>
    </xf>
    <xf numFmtId="0" fontId="28" fillId="0" borderId="0" xfId="1" applyFont="1"/>
    <xf numFmtId="0" fontId="14" fillId="0" borderId="0" xfId="1" applyFont="1"/>
    <xf numFmtId="0" fontId="41" fillId="0" borderId="0" xfId="1" applyFont="1"/>
    <xf numFmtId="0" fontId="24" fillId="6" borderId="8" xfId="1" applyFont="1" applyFill="1" applyBorder="1" applyAlignment="1">
      <alignment horizontal="right" vertical="top" wrapText="1"/>
    </xf>
    <xf numFmtId="0" fontId="0" fillId="3" borderId="10" xfId="0" applyFill="1" applyBorder="1" applyAlignment="1">
      <alignment horizontal="center"/>
    </xf>
    <xf numFmtId="0" fontId="6" fillId="2" borderId="3" xfId="0" applyFont="1" applyFill="1" applyBorder="1" applyAlignment="1">
      <alignment horizontal="center" vertical="center" wrapText="1"/>
    </xf>
    <xf numFmtId="0" fontId="7" fillId="0" borderId="16" xfId="0" applyFont="1" applyBorder="1"/>
    <xf numFmtId="0" fontId="6" fillId="0" borderId="6" xfId="0" applyFont="1" applyBorder="1" applyAlignment="1">
      <alignment horizontal="center"/>
    </xf>
    <xf numFmtId="0" fontId="6" fillId="3" borderId="6" xfId="0" applyFont="1" applyFill="1" applyBorder="1"/>
    <xf numFmtId="0" fontId="8" fillId="0" borderId="6" xfId="0" applyFont="1" applyBorder="1"/>
    <xf numFmtId="0" fontId="6" fillId="2" borderId="1" xfId="0" applyFont="1" applyFill="1" applyBorder="1" applyAlignment="1">
      <alignment horizontal="center"/>
    </xf>
    <xf numFmtId="0" fontId="8" fillId="2" borderId="1" xfId="0" applyFont="1" applyFill="1" applyBorder="1" applyAlignment="1">
      <alignment vertical="center"/>
    </xf>
    <xf numFmtId="0" fontId="6" fillId="4" borderId="1" xfId="0" applyFont="1" applyFill="1" applyBorder="1" applyAlignment="1">
      <alignment horizontal="center"/>
    </xf>
    <xf numFmtId="0" fontId="6" fillId="4" borderId="1" xfId="0" applyFont="1" applyFill="1" applyBorder="1" applyAlignment="1">
      <alignment vertical="center"/>
    </xf>
    <xf numFmtId="0" fontId="8" fillId="4" borderId="1" xfId="0" applyFont="1" applyFill="1" applyBorder="1" applyAlignment="1">
      <alignment vertical="center"/>
    </xf>
    <xf numFmtId="0" fontId="6" fillId="11" borderId="8" xfId="0" applyFont="1" applyFill="1" applyBorder="1"/>
    <xf numFmtId="0" fontId="6" fillId="11" borderId="8" xfId="0" applyFont="1" applyFill="1" applyBorder="1" applyAlignment="1">
      <alignment horizontal="center"/>
    </xf>
    <xf numFmtId="0" fontId="6" fillId="11" borderId="8" xfId="0" applyFont="1" applyFill="1" applyBorder="1" applyAlignment="1">
      <alignment horizontal="center" vertical="center"/>
    </xf>
    <xf numFmtId="0" fontId="6" fillId="11" borderId="8" xfId="0" applyFont="1" applyFill="1" applyBorder="1" applyAlignment="1">
      <alignment vertical="center"/>
    </xf>
    <xf numFmtId="0" fontId="8" fillId="11" borderId="8" xfId="0" applyFont="1" applyFill="1" applyBorder="1"/>
    <xf numFmtId="0" fontId="6" fillId="11" borderId="1" xfId="0" applyFont="1" applyFill="1" applyBorder="1"/>
    <xf numFmtId="0" fontId="6" fillId="11" borderId="1" xfId="0" applyFont="1" applyFill="1" applyBorder="1" applyAlignment="1">
      <alignment horizontal="center"/>
    </xf>
    <xf numFmtId="0" fontId="6" fillId="11" borderId="1" xfId="0" applyFont="1" applyFill="1" applyBorder="1" applyAlignment="1">
      <alignment vertical="center"/>
    </xf>
    <xf numFmtId="0" fontId="8" fillId="11" borderId="1" xfId="0" applyFont="1" applyFill="1" applyBorder="1" applyAlignment="1">
      <alignment vertical="center"/>
    </xf>
    <xf numFmtId="0" fontId="35" fillId="11" borderId="8" xfId="0" applyFont="1" applyFill="1" applyBorder="1" applyAlignment="1">
      <alignment horizontal="center"/>
    </xf>
    <xf numFmtId="0" fontId="35" fillId="11" borderId="1" xfId="0" applyFont="1" applyFill="1" applyBorder="1" applyAlignment="1">
      <alignment horizontal="center"/>
    </xf>
    <xf numFmtId="0" fontId="5" fillId="0" borderId="0" xfId="0" applyFont="1" applyAlignment="1">
      <alignment horizontal="right"/>
    </xf>
    <xf numFmtId="0" fontId="0" fillId="0" borderId="0" xfId="0" applyAlignment="1">
      <alignment horizontal="right"/>
    </xf>
    <xf numFmtId="0" fontId="7" fillId="0" borderId="0" xfId="0" applyFont="1" applyAlignment="1">
      <alignment horizontal="right" vertical="center"/>
    </xf>
    <xf numFmtId="0" fontId="7" fillId="0" borderId="0" xfId="0" applyFont="1" applyAlignment="1">
      <alignment horizontal="right"/>
    </xf>
    <xf numFmtId="0" fontId="0" fillId="3" borderId="10" xfId="0" applyFill="1" applyBorder="1" applyAlignment="1">
      <alignment horizontal="right"/>
    </xf>
    <xf numFmtId="0" fontId="7" fillId="0" borderId="16" xfId="0" applyFont="1" applyBorder="1" applyAlignment="1">
      <alignment horizontal="right"/>
    </xf>
    <xf numFmtId="0" fontId="6" fillId="0" borderId="6" xfId="0" applyFont="1" applyBorder="1" applyAlignment="1">
      <alignment horizontal="right"/>
    </xf>
    <xf numFmtId="0" fontId="6" fillId="11" borderId="8" xfId="0" applyFont="1" applyFill="1" applyBorder="1" applyAlignment="1">
      <alignment horizontal="right"/>
    </xf>
    <xf numFmtId="0" fontId="6" fillId="0" borderId="1" xfId="0" applyFont="1" applyBorder="1" applyAlignment="1">
      <alignment horizontal="right"/>
    </xf>
    <xf numFmtId="0" fontId="6" fillId="11" borderId="1" xfId="0" applyFont="1" applyFill="1" applyBorder="1" applyAlignment="1">
      <alignment horizontal="right"/>
    </xf>
    <xf numFmtId="0" fontId="6" fillId="4" borderId="1" xfId="0" applyFont="1" applyFill="1" applyBorder="1" applyAlignment="1">
      <alignment horizontal="right"/>
    </xf>
    <xf numFmtId="0" fontId="14" fillId="2" borderId="1" xfId="0" applyFont="1" applyFill="1" applyBorder="1" applyAlignment="1">
      <alignment horizontal="right"/>
    </xf>
    <xf numFmtId="0" fontId="42" fillId="3" borderId="1" xfId="0" applyFont="1" applyFill="1" applyBorder="1" applyAlignment="1">
      <alignment horizontal="right"/>
    </xf>
    <xf numFmtId="0" fontId="5" fillId="0" borderId="0" xfId="0" applyFont="1" applyAlignment="1">
      <alignment horizontal="center"/>
    </xf>
    <xf numFmtId="0" fontId="0" fillId="0" borderId="0" xfId="0" applyAlignment="1">
      <alignment horizontal="center"/>
    </xf>
    <xf numFmtId="0" fontId="7" fillId="0" borderId="0" xfId="0" applyFont="1" applyAlignment="1">
      <alignment horizontal="center" vertical="center"/>
    </xf>
    <xf numFmtId="0" fontId="7" fillId="0" borderId="0" xfId="0" applyFont="1" applyAlignment="1">
      <alignment horizontal="center"/>
    </xf>
    <xf numFmtId="0" fontId="7" fillId="0" borderId="16" xfId="0" applyFont="1" applyBorder="1" applyAlignment="1">
      <alignment horizontal="center"/>
    </xf>
    <xf numFmtId="0" fontId="1" fillId="3" borderId="1" xfId="0" applyFont="1" applyFill="1" applyBorder="1" applyAlignment="1">
      <alignment horizontal="center"/>
    </xf>
    <xf numFmtId="0" fontId="43" fillId="2" borderId="1" xfId="0" applyFont="1" applyFill="1" applyBorder="1" applyAlignment="1">
      <alignment vertical="center"/>
    </xf>
    <xf numFmtId="0" fontId="5" fillId="6" borderId="1" xfId="0" applyFont="1" applyFill="1" applyBorder="1"/>
    <xf numFmtId="0" fontId="23" fillId="2" borderId="1" xfId="1" applyFont="1" applyFill="1" applyBorder="1" applyAlignment="1">
      <alignment horizontal="right" vertical="center"/>
    </xf>
    <xf numFmtId="0" fontId="23" fillId="2" borderId="1" xfId="1" applyFont="1" applyFill="1" applyBorder="1" applyAlignment="1">
      <alignment horizontal="center" vertical="center"/>
    </xf>
    <xf numFmtId="0" fontId="23" fillId="2" borderId="1" xfId="1" applyFont="1" applyFill="1" applyBorder="1" applyAlignment="1">
      <alignment horizontal="right" vertical="center" wrapText="1"/>
    </xf>
    <xf numFmtId="0" fontId="16" fillId="14" borderId="1" xfId="1" applyFill="1" applyBorder="1"/>
    <xf numFmtId="0" fontId="45" fillId="0" borderId="0" xfId="1" applyFont="1"/>
    <xf numFmtId="0" fontId="16" fillId="0" borderId="1" xfId="1" applyBorder="1"/>
    <xf numFmtId="165" fontId="5" fillId="0" borderId="0" xfId="0" applyNumberFormat="1" applyFont="1" applyAlignment="1"/>
    <xf numFmtId="165" fontId="0" fillId="0" borderId="0" xfId="0" applyNumberFormat="1"/>
    <xf numFmtId="165" fontId="7" fillId="0" borderId="0" xfId="0" applyNumberFormat="1" applyFont="1" applyAlignment="1">
      <alignment vertical="center"/>
    </xf>
    <xf numFmtId="165" fontId="7" fillId="0" borderId="0" xfId="0" applyNumberFormat="1" applyFont="1"/>
    <xf numFmtId="165" fontId="0" fillId="3" borderId="10" xfId="0" applyNumberFormat="1" applyFill="1" applyBorder="1" applyAlignment="1">
      <alignment horizontal="center"/>
    </xf>
    <xf numFmtId="165" fontId="6" fillId="2" borderId="3" xfId="0" applyNumberFormat="1" applyFont="1" applyFill="1" applyBorder="1" applyAlignment="1">
      <alignment horizontal="center" vertical="center" wrapText="1"/>
    </xf>
    <xf numFmtId="165" fontId="7" fillId="0" borderId="16" xfId="0" applyNumberFormat="1" applyFont="1" applyBorder="1"/>
    <xf numFmtId="165" fontId="6" fillId="0" borderId="6" xfId="0" applyNumberFormat="1" applyFont="1" applyBorder="1"/>
    <xf numFmtId="165" fontId="6" fillId="11" borderId="8" xfId="0" applyNumberFormat="1" applyFont="1" applyFill="1" applyBorder="1"/>
    <xf numFmtId="165" fontId="6" fillId="0" borderId="1" xfId="0" applyNumberFormat="1" applyFont="1" applyBorder="1" applyAlignment="1">
      <alignment vertical="center"/>
    </xf>
    <xf numFmtId="165" fontId="6" fillId="0" borderId="1" xfId="0" applyNumberFormat="1" applyFont="1" applyBorder="1"/>
    <xf numFmtId="165" fontId="6" fillId="2" borderId="1" xfId="0" applyNumberFormat="1" applyFont="1" applyFill="1" applyBorder="1"/>
    <xf numFmtId="165" fontId="6" fillId="11" borderId="1" xfId="0" applyNumberFormat="1" applyFont="1" applyFill="1" applyBorder="1"/>
    <xf numFmtId="165" fontId="6" fillId="4" borderId="1" xfId="0" applyNumberFormat="1" applyFont="1" applyFill="1" applyBorder="1"/>
    <xf numFmtId="165" fontId="1" fillId="3" borderId="1" xfId="0" applyNumberFormat="1" applyFont="1" applyFill="1" applyBorder="1"/>
    <xf numFmtId="165" fontId="14" fillId="2" borderId="1" xfId="0" applyNumberFormat="1" applyFont="1" applyFill="1" applyBorder="1" applyAlignment="1">
      <alignment vertical="center"/>
    </xf>
    <xf numFmtId="165" fontId="6" fillId="11" borderId="1" xfId="0" applyNumberFormat="1" applyFont="1" applyFill="1" applyBorder="1" applyAlignment="1">
      <alignment vertical="center"/>
    </xf>
    <xf numFmtId="165" fontId="14" fillId="2" borderId="1" xfId="0" applyNumberFormat="1" applyFont="1" applyFill="1" applyBorder="1"/>
    <xf numFmtId="165" fontId="29" fillId="3" borderId="1" xfId="0" applyNumberFormat="1" applyFont="1" applyFill="1" applyBorder="1"/>
    <xf numFmtId="0" fontId="50" fillId="0" borderId="0" xfId="1" applyFont="1"/>
    <xf numFmtId="0" fontId="52" fillId="7" borderId="23" xfId="1" applyFont="1" applyFill="1" applyBorder="1" applyAlignment="1">
      <alignment horizontal="center" vertical="center"/>
    </xf>
    <xf numFmtId="0" fontId="52" fillId="7" borderId="23" xfId="1" applyFont="1" applyFill="1" applyBorder="1"/>
    <xf numFmtId="0" fontId="16" fillId="0" borderId="30" xfId="1" applyBorder="1" applyAlignment="1"/>
    <xf numFmtId="0" fontId="16" fillId="0" borderId="25" xfId="1" applyBorder="1" applyAlignment="1"/>
    <xf numFmtId="0" fontId="16" fillId="0" borderId="31" xfId="1" applyBorder="1"/>
    <xf numFmtId="0" fontId="16" fillId="0" borderId="32" xfId="1" applyBorder="1"/>
    <xf numFmtId="0" fontId="16" fillId="0" borderId="33" xfId="1" applyBorder="1"/>
    <xf numFmtId="0" fontId="50" fillId="0" borderId="0" xfId="1" applyFont="1" applyAlignment="1">
      <alignment horizontal="center" vertical="center"/>
    </xf>
    <xf numFmtId="0" fontId="16" fillId="6" borderId="0" xfId="1" applyFill="1" applyBorder="1"/>
    <xf numFmtId="0" fontId="52" fillId="6" borderId="0" xfId="1" applyFont="1" applyFill="1" applyBorder="1" applyAlignment="1">
      <alignment horizontal="center" vertical="center"/>
    </xf>
    <xf numFmtId="0" fontId="52" fillId="6" borderId="0" xfId="1" applyFont="1" applyFill="1" applyBorder="1"/>
    <xf numFmtId="3" fontId="16" fillId="6" borderId="0" xfId="1" applyNumberFormat="1" applyFill="1" applyBorder="1"/>
    <xf numFmtId="0" fontId="53" fillId="0" borderId="29" xfId="1" applyFont="1" applyBorder="1" applyAlignment="1">
      <alignment horizontal="left" vertical="center"/>
    </xf>
    <xf numFmtId="0" fontId="53" fillId="0" borderId="31" xfId="1" applyFont="1" applyBorder="1" applyAlignment="1">
      <alignment horizontal="left" vertical="center"/>
    </xf>
    <xf numFmtId="0" fontId="16" fillId="0" borderId="29" xfId="1" applyBorder="1"/>
    <xf numFmtId="0" fontId="16" fillId="21" borderId="1" xfId="1" applyFill="1" applyBorder="1"/>
    <xf numFmtId="0" fontId="16" fillId="0" borderId="1" xfId="1" applyBorder="1" applyAlignment="1"/>
    <xf numFmtId="0" fontId="53" fillId="4" borderId="2" xfId="1" applyFont="1" applyFill="1" applyBorder="1"/>
    <xf numFmtId="0" fontId="53" fillId="12" borderId="1" xfId="1" applyFont="1" applyFill="1" applyBorder="1" applyAlignment="1">
      <alignment horizontal="center" vertical="center" wrapText="1"/>
    </xf>
    <xf numFmtId="0" fontId="53" fillId="21" borderId="1" xfId="1" applyFont="1" applyFill="1" applyBorder="1"/>
    <xf numFmtId="0" fontId="53" fillId="11" borderId="1" xfId="1" applyFont="1" applyFill="1" applyBorder="1" applyAlignment="1">
      <alignment horizontal="center" vertical="center" wrapText="1"/>
    </xf>
    <xf numFmtId="0" fontId="53" fillId="21" borderId="1" xfId="1" applyFont="1" applyFill="1" applyBorder="1" applyAlignment="1">
      <alignment horizontal="center" vertical="center" wrapText="1"/>
    </xf>
    <xf numFmtId="0" fontId="53" fillId="22" borderId="1" xfId="1" applyFont="1" applyFill="1" applyBorder="1" applyAlignment="1">
      <alignment horizontal="center" vertical="center" wrapText="1"/>
    </xf>
    <xf numFmtId="0" fontId="53" fillId="4" borderId="1" xfId="1" applyFont="1" applyFill="1" applyBorder="1" applyAlignment="1">
      <alignment horizontal="center" vertical="center"/>
    </xf>
    <xf numFmtId="0" fontId="53" fillId="4" borderId="14" xfId="1" applyFont="1" applyFill="1" applyBorder="1"/>
    <xf numFmtId="0" fontId="53" fillId="4" borderId="17" xfId="1" applyFont="1" applyFill="1" applyBorder="1" applyAlignment="1">
      <alignment horizontal="center" vertical="center" wrapText="1"/>
    </xf>
    <xf numFmtId="0" fontId="53" fillId="4" borderId="17" xfId="1" applyFont="1" applyFill="1" applyBorder="1"/>
    <xf numFmtId="0" fontId="16" fillId="4" borderId="15" xfId="1" applyFill="1" applyBorder="1"/>
    <xf numFmtId="0" fontId="55" fillId="0" borderId="8" xfId="1" applyFont="1" applyBorder="1" applyAlignment="1">
      <alignment horizontal="center" vertical="center"/>
    </xf>
    <xf numFmtId="3" fontId="16" fillId="0" borderId="8" xfId="1" applyNumberFormat="1" applyBorder="1"/>
    <xf numFmtId="3" fontId="56" fillId="0" borderId="8" xfId="1" applyNumberFormat="1" applyFont="1" applyBorder="1"/>
    <xf numFmtId="3" fontId="16" fillId="4" borderId="7" xfId="1" applyNumberFormat="1" applyFill="1" applyBorder="1"/>
    <xf numFmtId="0" fontId="16" fillId="21" borderId="7" xfId="1" applyFill="1" applyBorder="1"/>
    <xf numFmtId="0" fontId="16" fillId="4" borderId="7" xfId="1" applyFill="1" applyBorder="1"/>
    <xf numFmtId="0" fontId="55" fillId="0" borderId="1" xfId="1" applyFont="1" applyBorder="1" applyAlignment="1">
      <alignment horizontal="center" vertical="center"/>
    </xf>
    <xf numFmtId="3" fontId="16" fillId="0" borderId="1" xfId="1" applyNumberFormat="1" applyBorder="1"/>
    <xf numFmtId="3" fontId="16" fillId="4" borderId="1" xfId="1" applyNumberFormat="1" applyFill="1" applyBorder="1"/>
    <xf numFmtId="3" fontId="16" fillId="4" borderId="8" xfId="1" applyNumberFormat="1" applyFill="1" applyBorder="1"/>
    <xf numFmtId="0" fontId="16" fillId="21" borderId="8" xfId="1" applyFill="1" applyBorder="1"/>
    <xf numFmtId="0" fontId="16" fillId="4" borderId="8" xfId="1" applyFill="1" applyBorder="1"/>
    <xf numFmtId="0" fontId="37" fillId="0" borderId="1" xfId="1" applyFont="1" applyBorder="1" applyAlignment="1">
      <alignment horizontal="center" vertical="center"/>
    </xf>
    <xf numFmtId="3" fontId="8" fillId="0" borderId="1" xfId="1" applyNumberFormat="1" applyFont="1" applyBorder="1"/>
    <xf numFmtId="0" fontId="16" fillId="21" borderId="6" xfId="1" applyFill="1" applyBorder="1"/>
    <xf numFmtId="0" fontId="8" fillId="0" borderId="1" xfId="1" applyFont="1" applyBorder="1"/>
    <xf numFmtId="3" fontId="14" fillId="0" borderId="1" xfId="1" applyNumberFormat="1" applyFont="1" applyBorder="1"/>
    <xf numFmtId="0" fontId="53" fillId="12" borderId="1" xfId="1" applyFont="1" applyFill="1" applyBorder="1"/>
    <xf numFmtId="0" fontId="16" fillId="12" borderId="1" xfId="1" applyFill="1" applyBorder="1"/>
    <xf numFmtId="0" fontId="16" fillId="11" borderId="1" xfId="1" applyFill="1" applyBorder="1"/>
    <xf numFmtId="0" fontId="16" fillId="22" borderId="1" xfId="1" applyFill="1" applyBorder="1"/>
    <xf numFmtId="0" fontId="16" fillId="18" borderId="3" xfId="1" applyFill="1" applyBorder="1"/>
    <xf numFmtId="0" fontId="16" fillId="18" borderId="4" xfId="1" applyFill="1" applyBorder="1"/>
    <xf numFmtId="0" fontId="16" fillId="18" borderId="10" xfId="1" applyFill="1" applyBorder="1"/>
    <xf numFmtId="0" fontId="16" fillId="18" borderId="5" xfId="1" applyFill="1" applyBorder="1"/>
    <xf numFmtId="0" fontId="33" fillId="6" borderId="8" xfId="1" applyFont="1" applyFill="1" applyBorder="1" applyAlignment="1">
      <alignment horizontal="right" vertical="top"/>
    </xf>
    <xf numFmtId="0" fontId="35" fillId="6" borderId="8" xfId="1" applyFont="1" applyFill="1" applyBorder="1" applyAlignment="1">
      <alignment vertical="top"/>
    </xf>
    <xf numFmtId="0" fontId="16" fillId="6" borderId="1" xfId="1" applyFont="1" applyFill="1" applyBorder="1" applyAlignment="1">
      <alignment horizontal="left" vertical="top"/>
    </xf>
    <xf numFmtId="0" fontId="16" fillId="6" borderId="1" xfId="1" applyFont="1" applyFill="1" applyBorder="1" applyAlignment="1">
      <alignment vertical="top"/>
    </xf>
    <xf numFmtId="0" fontId="6" fillId="0" borderId="1" xfId="0" applyFont="1" applyBorder="1" applyProtection="1"/>
    <xf numFmtId="0" fontId="47" fillId="19" borderId="1" xfId="4" applyBorder="1" applyAlignment="1" applyProtection="1">
      <alignment horizontal="center" vertical="center"/>
    </xf>
    <xf numFmtId="0" fontId="0" fillId="0" borderId="0" xfId="0" applyProtection="1"/>
    <xf numFmtId="0" fontId="5" fillId="2" borderId="1" xfId="0" applyFont="1" applyFill="1" applyBorder="1" applyAlignment="1" applyProtection="1">
      <alignment horizontal="center" vertical="center"/>
    </xf>
    <xf numFmtId="0" fontId="6" fillId="8" borderId="1" xfId="0" applyFont="1" applyFill="1" applyBorder="1" applyProtection="1"/>
    <xf numFmtId="0" fontId="6" fillId="8" borderId="1" xfId="0" applyNumberFormat="1" applyFont="1" applyFill="1" applyBorder="1" applyProtection="1"/>
    <xf numFmtId="38" fontId="0" fillId="0" borderId="0" xfId="0" applyNumberFormat="1" applyProtection="1"/>
    <xf numFmtId="0" fontId="6" fillId="2" borderId="1" xfId="0" applyFont="1" applyFill="1" applyBorder="1" applyProtection="1"/>
    <xf numFmtId="0" fontId="6" fillId="2" borderId="1" xfId="0" applyNumberFormat="1" applyFont="1" applyFill="1" applyBorder="1" applyProtection="1"/>
    <xf numFmtId="0" fontId="0" fillId="0" borderId="1" xfId="0" applyBorder="1" applyProtection="1"/>
    <xf numFmtId="0" fontId="6" fillId="3" borderId="4" xfId="0" applyFont="1" applyFill="1" applyBorder="1" applyAlignment="1">
      <alignment horizontal="center" vertical="center"/>
    </xf>
    <xf numFmtId="0" fontId="6" fillId="3" borderId="1" xfId="0" applyFont="1" applyFill="1" applyBorder="1" applyAlignment="1">
      <alignment horizontal="center" vertical="center"/>
    </xf>
    <xf numFmtId="0" fontId="9" fillId="23" borderId="1" xfId="0" applyFont="1" applyFill="1" applyBorder="1" applyAlignment="1" applyProtection="1">
      <alignment horizontal="center" vertical="center"/>
    </xf>
    <xf numFmtId="0" fontId="2" fillId="23" borderId="1" xfId="0" applyFont="1" applyFill="1" applyBorder="1" applyProtection="1"/>
    <xf numFmtId="0" fontId="9" fillId="24" borderId="1" xfId="0" applyFont="1" applyFill="1" applyBorder="1" applyAlignment="1" applyProtection="1">
      <alignment horizontal="center" vertical="center"/>
    </xf>
    <xf numFmtId="0" fontId="2" fillId="24" borderId="1" xfId="0" applyFont="1" applyFill="1" applyBorder="1" applyProtection="1"/>
    <xf numFmtId="0" fontId="9" fillId="2" borderId="1" xfId="0" applyFont="1" applyFill="1" applyBorder="1" applyAlignment="1" applyProtection="1">
      <alignment horizontal="center" vertical="center"/>
    </xf>
    <xf numFmtId="0" fontId="0" fillId="2" borderId="1" xfId="0" applyFill="1" applyBorder="1" applyProtection="1"/>
    <xf numFmtId="0" fontId="48" fillId="2" borderId="1" xfId="0" applyFont="1" applyFill="1" applyBorder="1" applyProtection="1"/>
    <xf numFmtId="0" fontId="50" fillId="0" borderId="0" xfId="1" applyFont="1" applyAlignment="1">
      <alignment horizontal="center"/>
    </xf>
    <xf numFmtId="0" fontId="9" fillId="25" borderId="1" xfId="0" applyFont="1" applyFill="1" applyBorder="1" applyAlignment="1" applyProtection="1">
      <alignment horizontal="center" vertical="center"/>
    </xf>
    <xf numFmtId="0" fontId="6" fillId="0" borderId="1" xfId="0" applyFont="1" applyBorder="1" applyAlignment="1" applyProtection="1">
      <alignment horizontal="left" vertical="center"/>
      <protection locked="0"/>
    </xf>
    <xf numFmtId="0" fontId="6" fillId="0" borderId="1" xfId="0" applyFont="1" applyBorder="1" applyProtection="1">
      <protection locked="0"/>
    </xf>
    <xf numFmtId="3" fontId="16" fillId="0" borderId="0" xfId="1" applyNumberFormat="1"/>
    <xf numFmtId="0" fontId="16" fillId="6" borderId="8" xfId="1" applyFont="1" applyFill="1" applyBorder="1" applyAlignment="1" applyProtection="1">
      <alignment horizontal="left" vertical="top" wrapText="1"/>
      <protection locked="0"/>
    </xf>
    <xf numFmtId="0" fontId="16" fillId="6" borderId="8" xfId="2" applyFont="1" applyFill="1" applyBorder="1" applyAlignment="1" applyProtection="1">
      <alignment horizontal="left" vertical="top" wrapText="1"/>
      <protection locked="0"/>
    </xf>
    <xf numFmtId="0" fontId="16" fillId="15" borderId="1" xfId="2" applyFont="1" applyFill="1" applyBorder="1" applyAlignment="1">
      <alignment horizontal="left" vertical="top" wrapText="1"/>
    </xf>
    <xf numFmtId="0" fontId="16" fillId="15" borderId="8" xfId="1" applyFont="1" applyFill="1" applyBorder="1" applyAlignment="1">
      <alignment horizontal="left" vertical="top" wrapText="1"/>
    </xf>
    <xf numFmtId="0" fontId="16" fillId="15" borderId="8" xfId="2" applyFont="1" applyFill="1" applyBorder="1" applyAlignment="1">
      <alignment horizontal="left" vertical="top" wrapText="1"/>
    </xf>
    <xf numFmtId="0" fontId="16" fillId="15" borderId="1" xfId="1" applyFont="1" applyFill="1" applyBorder="1" applyAlignment="1">
      <alignment horizontal="left" vertical="top" wrapText="1"/>
    </xf>
    <xf numFmtId="0" fontId="0" fillId="0" borderId="1" xfId="0" applyBorder="1"/>
    <xf numFmtId="0" fontId="2" fillId="25" borderId="1" xfId="0" applyFont="1" applyFill="1" applyBorder="1" applyAlignment="1" applyProtection="1">
      <alignment wrapText="1"/>
    </xf>
    <xf numFmtId="0" fontId="4" fillId="24" borderId="1" xfId="0" applyFont="1" applyFill="1" applyBorder="1" applyAlignment="1" applyProtection="1">
      <alignment horizontal="center"/>
    </xf>
    <xf numFmtId="0" fontId="4" fillId="2" borderId="1" xfId="0" applyFont="1" applyFill="1" applyBorder="1" applyAlignment="1" applyProtection="1">
      <alignment horizontal="center"/>
    </xf>
    <xf numFmtId="0" fontId="4" fillId="23" borderId="1" xfId="0" applyFont="1" applyFill="1" applyBorder="1" applyAlignment="1" applyProtection="1">
      <alignment horizontal="center"/>
    </xf>
    <xf numFmtId="0" fontId="57" fillId="2" borderId="1" xfId="0" applyFont="1" applyFill="1" applyBorder="1" applyAlignment="1" applyProtection="1">
      <alignment horizontal="center"/>
    </xf>
    <xf numFmtId="0" fontId="4" fillId="25" borderId="1" xfId="0" applyFont="1" applyFill="1" applyBorder="1" applyAlignment="1" applyProtection="1">
      <alignment horizontal="center" vertical="center"/>
    </xf>
    <xf numFmtId="0" fontId="48" fillId="19" borderId="1" xfId="4" applyFont="1" applyBorder="1" applyAlignment="1" applyProtection="1">
      <alignment horizontal="center" vertical="center"/>
    </xf>
    <xf numFmtId="0" fontId="58" fillId="2" borderId="1" xfId="0" applyFont="1" applyFill="1" applyBorder="1" applyAlignment="1" applyProtection="1">
      <alignment horizontal="center" vertical="center"/>
    </xf>
    <xf numFmtId="0" fontId="14" fillId="20" borderId="1" xfId="5" applyFont="1" applyBorder="1" applyAlignment="1" applyProtection="1">
      <alignment vertical="center"/>
    </xf>
    <xf numFmtId="0" fontId="14" fillId="20" borderId="1" xfId="5" applyFont="1" applyBorder="1" applyProtection="1"/>
    <xf numFmtId="0" fontId="14" fillId="2" borderId="1" xfId="0" applyFont="1" applyFill="1" applyBorder="1" applyProtection="1"/>
    <xf numFmtId="0" fontId="48" fillId="0" borderId="1" xfId="0" applyFont="1" applyBorder="1" applyProtection="1"/>
    <xf numFmtId="0" fontId="48" fillId="0" borderId="0" xfId="0" applyFont="1" applyProtection="1"/>
    <xf numFmtId="166" fontId="14" fillId="2" borderId="1" xfId="0" applyNumberFormat="1" applyFont="1" applyFill="1" applyBorder="1" applyAlignment="1">
      <alignment vertical="center"/>
    </xf>
    <xf numFmtId="0" fontId="0" fillId="3" borderId="0" xfId="0" applyFill="1" applyAlignment="1">
      <alignment vertical="center"/>
    </xf>
    <xf numFmtId="0" fontId="6" fillId="0" borderId="1" xfId="0" applyFont="1" applyBorder="1" applyAlignment="1">
      <alignment horizontal="right" vertical="center"/>
    </xf>
    <xf numFmtId="0" fontId="0" fillId="0" borderId="0" xfId="0" applyAlignment="1">
      <alignment vertical="center"/>
    </xf>
    <xf numFmtId="0" fontId="0" fillId="0" borderId="7" xfId="0" applyFill="1" applyBorder="1"/>
    <xf numFmtId="0" fontId="59" fillId="0" borderId="8" xfId="0" applyFont="1" applyFill="1" applyBorder="1"/>
    <xf numFmtId="0" fontId="60" fillId="8" borderId="1" xfId="0" applyNumberFormat="1" applyFont="1" applyFill="1" applyBorder="1" applyProtection="1"/>
    <xf numFmtId="0" fontId="22" fillId="0" borderId="0" xfId="1" applyFont="1" applyAlignment="1">
      <alignment horizontal="center"/>
    </xf>
    <xf numFmtId="0" fontId="52" fillId="6" borderId="0" xfId="1" applyFont="1" applyFill="1" applyBorder="1" applyAlignment="1">
      <alignment vertical="center"/>
    </xf>
    <xf numFmtId="0" fontId="61" fillId="0" borderId="1" xfId="0" applyFont="1" applyBorder="1" applyAlignment="1" applyProtection="1">
      <alignment horizontal="center" vertical="center"/>
    </xf>
    <xf numFmtId="0" fontId="0" fillId="0" borderId="1" xfId="0" applyFill="1" applyBorder="1"/>
    <xf numFmtId="0" fontId="0" fillId="0" borderId="1" xfId="0" applyFill="1" applyBorder="1" applyAlignment="1">
      <alignment wrapText="1"/>
    </xf>
    <xf numFmtId="0" fontId="16" fillId="2" borderId="1" xfId="0" applyFont="1" applyFill="1" applyBorder="1"/>
    <xf numFmtId="0" fontId="12" fillId="13" borderId="0" xfId="0" applyFont="1" applyFill="1" applyBorder="1" applyAlignment="1">
      <alignment horizontal="center"/>
    </xf>
    <xf numFmtId="0" fontId="6" fillId="3" borderId="5" xfId="0" applyFont="1" applyFill="1" applyBorder="1" applyAlignment="1">
      <alignment horizontal="center" vertical="center"/>
    </xf>
    <xf numFmtId="0" fontId="6" fillId="3" borderId="8" xfId="0" applyFont="1" applyFill="1" applyBorder="1"/>
    <xf numFmtId="0" fontId="7" fillId="3" borderId="8" xfId="0" applyFont="1" applyFill="1" applyBorder="1"/>
    <xf numFmtId="0" fontId="16" fillId="0" borderId="1" xfId="1" applyFont="1" applyBorder="1" applyAlignment="1">
      <alignment horizontal="center" vertical="top"/>
    </xf>
    <xf numFmtId="0" fontId="8" fillId="0" borderId="1" xfId="1" applyFont="1" applyBorder="1" applyAlignment="1">
      <alignment horizontal="center" vertical="top"/>
    </xf>
    <xf numFmtId="0" fontId="53" fillId="0" borderId="34" xfId="1" applyFont="1" applyBorder="1" applyAlignment="1">
      <alignment horizontal="left" vertical="center"/>
    </xf>
    <xf numFmtId="0" fontId="53" fillId="0" borderId="35" xfId="1" applyFont="1" applyBorder="1" applyAlignment="1">
      <alignment horizontal="left" vertical="center"/>
    </xf>
    <xf numFmtId="0" fontId="53" fillId="0" borderId="26" xfId="1" applyFont="1" applyBorder="1"/>
    <xf numFmtId="0" fontId="2" fillId="0" borderId="1" xfId="0" applyFont="1" applyBorder="1" applyAlignment="1">
      <alignment horizontal="left"/>
    </xf>
    <xf numFmtId="0" fontId="62" fillId="3" borderId="1" xfId="0" applyFont="1" applyFill="1" applyBorder="1"/>
    <xf numFmtId="0" fontId="6" fillId="6" borderId="7" xfId="0" applyFont="1" applyFill="1" applyBorder="1"/>
    <xf numFmtId="0" fontId="6" fillId="6" borderId="7" xfId="0" applyFont="1" applyFill="1" applyBorder="1" applyAlignment="1">
      <alignment horizontal="center" vertical="center"/>
    </xf>
    <xf numFmtId="0" fontId="6" fillId="3" borderId="7" xfId="0" applyFont="1" applyFill="1" applyBorder="1"/>
    <xf numFmtId="0" fontId="6" fillId="6" borderId="7" xfId="0" applyFont="1" applyFill="1" applyBorder="1" applyAlignment="1">
      <alignment vertical="center"/>
    </xf>
    <xf numFmtId="0" fontId="7" fillId="6" borderId="7" xfId="0" applyFont="1" applyFill="1" applyBorder="1"/>
    <xf numFmtId="0" fontId="6" fillId="13" borderId="7" xfId="0" applyFont="1" applyFill="1" applyBorder="1"/>
    <xf numFmtId="0" fontId="6" fillId="0" borderId="7" xfId="0" applyFont="1" applyBorder="1"/>
    <xf numFmtId="0" fontId="6" fillId="9" borderId="36" xfId="0" applyFont="1" applyFill="1" applyBorder="1" applyAlignment="1">
      <alignment horizontal="center" vertical="center" wrapText="1"/>
    </xf>
    <xf numFmtId="0" fontId="6" fillId="9" borderId="33" xfId="0" applyFont="1" applyFill="1" applyBorder="1" applyAlignment="1">
      <alignment horizontal="center" vertical="center"/>
    </xf>
    <xf numFmtId="0" fontId="7" fillId="3" borderId="33" xfId="0" applyFont="1" applyFill="1" applyBorder="1"/>
    <xf numFmtId="0" fontId="6" fillId="12" borderId="33" xfId="0" applyFont="1" applyFill="1" applyBorder="1" applyAlignment="1">
      <alignment horizontal="center" vertical="center" wrapText="1"/>
    </xf>
    <xf numFmtId="0" fontId="6" fillId="12" borderId="33" xfId="0" applyFont="1" applyFill="1" applyBorder="1" applyAlignment="1">
      <alignment horizontal="center" vertical="center"/>
    </xf>
    <xf numFmtId="0" fontId="6" fillId="10" borderId="33" xfId="0" applyFont="1" applyFill="1" applyBorder="1" applyAlignment="1">
      <alignment horizontal="center" vertical="center" wrapText="1"/>
    </xf>
    <xf numFmtId="0" fontId="6" fillId="10" borderId="33" xfId="0" applyFont="1" applyFill="1" applyBorder="1" applyAlignment="1">
      <alignment horizontal="center" vertical="center"/>
    </xf>
    <xf numFmtId="0" fontId="6" fillId="13" borderId="33" xfId="0" applyFont="1" applyFill="1" applyBorder="1" applyAlignment="1">
      <alignment horizontal="center" vertical="center"/>
    </xf>
    <xf numFmtId="0" fontId="6" fillId="9" borderId="33" xfId="0" applyFont="1" applyFill="1" applyBorder="1" applyAlignment="1">
      <alignment horizontal="center" vertical="center" wrapText="1"/>
    </xf>
    <xf numFmtId="0" fontId="6" fillId="3" borderId="33" xfId="0" applyFont="1" applyFill="1" applyBorder="1" applyAlignment="1">
      <alignment horizontal="center" vertical="center"/>
    </xf>
    <xf numFmtId="0" fontId="6" fillId="10" borderId="37" xfId="0" applyFont="1" applyFill="1" applyBorder="1" applyAlignment="1">
      <alignment horizontal="center" vertical="center"/>
    </xf>
    <xf numFmtId="0" fontId="28" fillId="0" borderId="0" xfId="1" applyFont="1" applyBorder="1" applyAlignment="1">
      <alignment horizontal="center" vertical="top"/>
    </xf>
    <xf numFmtId="0" fontId="29" fillId="0" borderId="0" xfId="1" applyFont="1" applyBorder="1" applyAlignment="1">
      <alignment vertical="top"/>
    </xf>
    <xf numFmtId="0" fontId="2" fillId="0" borderId="0" xfId="1" applyFont="1" applyBorder="1" applyAlignment="1">
      <alignment vertical="top"/>
    </xf>
    <xf numFmtId="0" fontId="28" fillId="6" borderId="0" xfId="1" applyFont="1" applyFill="1" applyBorder="1" applyAlignment="1">
      <alignment vertical="top"/>
    </xf>
    <xf numFmtId="0" fontId="16" fillId="0" borderId="38" xfId="1" applyBorder="1" applyAlignment="1">
      <alignment horizontal="center" vertical="center"/>
    </xf>
    <xf numFmtId="0" fontId="26" fillId="0" borderId="0" xfId="1" applyFont="1" applyBorder="1" applyAlignment="1"/>
    <xf numFmtId="3" fontId="27" fillId="2" borderId="8" xfId="1" applyNumberFormat="1" applyFont="1" applyFill="1" applyBorder="1" applyAlignment="1">
      <alignment horizontal="right" vertical="top"/>
    </xf>
    <xf numFmtId="3" fontId="27" fillId="2" borderId="9" xfId="1" applyNumberFormat="1" applyFont="1" applyFill="1" applyBorder="1" applyAlignment="1">
      <alignment horizontal="right" vertical="top"/>
    </xf>
    <xf numFmtId="0" fontId="25" fillId="2" borderId="7" xfId="1" applyFont="1" applyFill="1" applyBorder="1" applyAlignment="1">
      <alignment horizontal="center" vertical="top"/>
    </xf>
    <xf numFmtId="0" fontId="24" fillId="2" borderId="7" xfId="1" applyFont="1" applyFill="1" applyBorder="1" applyAlignment="1">
      <alignment horizontal="right" vertical="top" wrapText="1"/>
    </xf>
    <xf numFmtId="0" fontId="40" fillId="6" borderId="0" xfId="1" applyFont="1" applyFill="1" applyBorder="1" applyAlignment="1">
      <alignment horizontal="center" vertical="top"/>
    </xf>
    <xf numFmtId="0" fontId="40" fillId="6" borderId="9" xfId="1" applyFont="1" applyFill="1" applyBorder="1" applyAlignment="1">
      <alignment horizontal="center" vertical="top"/>
    </xf>
    <xf numFmtId="3" fontId="27" fillId="16" borderId="1" xfId="1" applyNumberFormat="1" applyFont="1" applyFill="1" applyBorder="1" applyAlignment="1">
      <alignment horizontal="right" vertical="top"/>
    </xf>
    <xf numFmtId="3" fontId="36" fillId="16" borderId="12" xfId="1" applyNumberFormat="1" applyFont="1" applyFill="1" applyBorder="1" applyAlignment="1">
      <alignment horizontal="right" vertical="top"/>
    </xf>
    <xf numFmtId="3" fontId="31" fillId="4" borderId="7" xfId="1" applyNumberFormat="1" applyFont="1" applyFill="1" applyBorder="1" applyAlignment="1">
      <alignment horizontal="right" vertical="top"/>
    </xf>
    <xf numFmtId="3" fontId="31" fillId="6" borderId="12" xfId="1" applyNumberFormat="1" applyFont="1" applyFill="1" applyBorder="1" applyAlignment="1">
      <alignment horizontal="right" vertical="top"/>
    </xf>
    <xf numFmtId="0" fontId="31" fillId="15" borderId="1" xfId="1" applyFont="1" applyFill="1" applyBorder="1" applyAlignment="1">
      <alignment horizontal="right" vertical="top" wrapText="1"/>
    </xf>
    <xf numFmtId="3" fontId="31" fillId="15" borderId="12" xfId="1" applyNumberFormat="1" applyFont="1" applyFill="1" applyBorder="1" applyAlignment="1">
      <alignment horizontal="right" vertical="top"/>
    </xf>
    <xf numFmtId="0" fontId="25" fillId="0" borderId="1" xfId="1" applyFont="1" applyFill="1" applyBorder="1" applyAlignment="1">
      <alignment horizontal="center" vertical="top"/>
    </xf>
    <xf numFmtId="0" fontId="25" fillId="0" borderId="8" xfId="1" applyFont="1" applyBorder="1" applyAlignment="1">
      <alignment horizontal="center" vertical="top"/>
    </xf>
    <xf numFmtId="0" fontId="25" fillId="0" borderId="7" xfId="1" applyFont="1" applyFill="1" applyBorder="1" applyAlignment="1">
      <alignment horizontal="center" vertical="top"/>
    </xf>
    <xf numFmtId="3" fontId="32" fillId="4" borderId="7" xfId="1" applyNumberFormat="1" applyFont="1" applyFill="1" applyBorder="1" applyAlignment="1">
      <alignment horizontal="right" vertical="top"/>
    </xf>
    <xf numFmtId="3" fontId="32" fillId="15" borderId="12" xfId="1" applyNumberFormat="1" applyFont="1" applyFill="1" applyBorder="1" applyAlignment="1">
      <alignment horizontal="right" vertical="top"/>
    </xf>
    <xf numFmtId="0" fontId="39" fillId="15" borderId="8" xfId="1" applyFont="1" applyFill="1" applyBorder="1" applyAlignment="1">
      <alignment horizontal="right" vertical="top" wrapText="1"/>
    </xf>
    <xf numFmtId="3" fontId="27" fillId="15" borderId="1" xfId="1" applyNumberFormat="1" applyFont="1" applyFill="1" applyBorder="1" applyAlignment="1">
      <alignment horizontal="right" vertical="top"/>
    </xf>
    <xf numFmtId="3" fontId="27" fillId="15" borderId="8" xfId="1" applyNumberFormat="1" applyFont="1" applyFill="1" applyBorder="1" applyAlignment="1">
      <alignment horizontal="right" vertical="top"/>
    </xf>
    <xf numFmtId="3" fontId="27" fillId="6" borderId="8" xfId="1" applyNumberFormat="1" applyFont="1" applyFill="1" applyBorder="1" applyAlignment="1">
      <alignment horizontal="right" vertical="top"/>
    </xf>
    <xf numFmtId="3" fontId="28" fillId="0" borderId="0" xfId="1" applyNumberFormat="1" applyFont="1" applyAlignment="1">
      <alignment vertical="top"/>
    </xf>
    <xf numFmtId="0" fontId="31" fillId="6" borderId="1" xfId="1" applyFont="1" applyFill="1" applyBorder="1" applyAlignment="1">
      <alignment horizontal="left" vertical="top" wrapText="1"/>
    </xf>
    <xf numFmtId="0" fontId="16" fillId="6" borderId="0" xfId="1" applyFill="1"/>
    <xf numFmtId="0" fontId="16" fillId="8" borderId="5" xfId="1" applyFont="1" applyFill="1" applyBorder="1"/>
    <xf numFmtId="0" fontId="16" fillId="8" borderId="4" xfId="1" applyFont="1" applyFill="1" applyBorder="1"/>
    <xf numFmtId="0" fontId="16" fillId="8" borderId="3" xfId="1" applyFont="1" applyFill="1" applyBorder="1"/>
    <xf numFmtId="0" fontId="23" fillId="6" borderId="0" xfId="1" applyFont="1" applyFill="1" applyBorder="1" applyAlignment="1">
      <alignment vertical="center"/>
    </xf>
    <xf numFmtId="0" fontId="23" fillId="6" borderId="9" xfId="1" applyFont="1" applyFill="1" applyBorder="1" applyAlignment="1">
      <alignment vertical="center"/>
    </xf>
    <xf numFmtId="0" fontId="23" fillId="6" borderId="0" xfId="1" applyFont="1" applyFill="1" applyBorder="1" applyAlignment="1">
      <alignment horizontal="right" vertical="center"/>
    </xf>
    <xf numFmtId="0" fontId="23" fillId="6" borderId="0" xfId="1" applyFont="1" applyFill="1" applyBorder="1" applyAlignment="1">
      <alignment horizontal="center" vertical="center"/>
    </xf>
    <xf numFmtId="0" fontId="23" fillId="6" borderId="0" xfId="1" applyFont="1" applyFill="1" applyBorder="1" applyAlignment="1">
      <alignment horizontal="right" vertical="center" wrapText="1"/>
    </xf>
    <xf numFmtId="0" fontId="24" fillId="6" borderId="0" xfId="1" applyFont="1" applyFill="1" applyBorder="1" applyAlignment="1">
      <alignment horizontal="right" vertical="top" wrapText="1"/>
    </xf>
    <xf numFmtId="0" fontId="25" fillId="6" borderId="0" xfId="1" applyFont="1" applyFill="1" applyBorder="1" applyAlignment="1">
      <alignment horizontal="center" vertical="top"/>
    </xf>
    <xf numFmtId="0" fontId="31" fillId="6" borderId="0" xfId="1" applyFont="1" applyFill="1" applyBorder="1" applyAlignment="1">
      <alignment horizontal="left" vertical="top" wrapText="1"/>
    </xf>
    <xf numFmtId="3" fontId="27" fillId="6" borderId="0" xfId="1" applyNumberFormat="1" applyFont="1" applyFill="1" applyBorder="1" applyAlignment="1">
      <alignment horizontal="right" vertical="top"/>
    </xf>
    <xf numFmtId="0" fontId="33" fillId="6" borderId="0" xfId="1" applyFont="1" applyFill="1" applyBorder="1" applyAlignment="1">
      <alignment horizontal="right" vertical="top"/>
    </xf>
    <xf numFmtId="0" fontId="34" fillId="6" borderId="0" xfId="1" applyFont="1" applyFill="1" applyBorder="1" applyAlignment="1">
      <alignment horizontal="center" vertical="top"/>
    </xf>
    <xf numFmtId="0" fontId="35" fillId="6" borderId="0" xfId="1" applyFont="1" applyFill="1" applyBorder="1" applyAlignment="1">
      <alignment vertical="top"/>
    </xf>
    <xf numFmtId="0" fontId="31" fillId="6" borderId="0" xfId="1" applyFont="1" applyFill="1" applyBorder="1" applyAlignment="1">
      <alignment horizontal="left" vertical="top"/>
    </xf>
    <xf numFmtId="3" fontId="31" fillId="6" borderId="0" xfId="1" applyNumberFormat="1" applyFont="1" applyFill="1" applyBorder="1" applyAlignment="1">
      <alignment horizontal="right" vertical="top"/>
    </xf>
    <xf numFmtId="0" fontId="16" fillId="6" borderId="0" xfId="1" applyFont="1" applyFill="1" applyBorder="1"/>
    <xf numFmtId="0" fontId="17" fillId="6" borderId="0" xfId="1" applyFont="1" applyFill="1" applyBorder="1" applyAlignment="1">
      <alignment horizontal="center" vertical="center"/>
    </xf>
    <xf numFmtId="0" fontId="23" fillId="6" borderId="0" xfId="1" applyFont="1" applyFill="1" applyBorder="1" applyAlignment="1">
      <alignment horizontal="left" vertical="center" indent="1"/>
    </xf>
    <xf numFmtId="0" fontId="26" fillId="6" borderId="0" xfId="1" applyFont="1" applyFill="1" applyBorder="1" applyAlignment="1">
      <alignment horizontal="left" vertical="top" wrapText="1"/>
    </xf>
    <xf numFmtId="3" fontId="32" fillId="6" borderId="0" xfId="1" applyNumberFormat="1" applyFont="1" applyFill="1" applyBorder="1" applyAlignment="1">
      <alignment horizontal="right" vertical="top"/>
    </xf>
    <xf numFmtId="3" fontId="36" fillId="6" borderId="0" xfId="1" applyNumberFormat="1" applyFont="1" applyFill="1" applyBorder="1" applyAlignment="1">
      <alignment horizontal="right" vertical="top"/>
    </xf>
    <xf numFmtId="0" fontId="38" fillId="6" borderId="0" xfId="1" applyFont="1" applyFill="1" applyBorder="1" applyAlignment="1">
      <alignment horizontal="left" vertical="top" wrapText="1"/>
    </xf>
    <xf numFmtId="0" fontId="39" fillId="6" borderId="0" xfId="1" applyFont="1" applyFill="1" applyBorder="1" applyAlignment="1">
      <alignment horizontal="right" vertical="top" wrapText="1"/>
    </xf>
    <xf numFmtId="0" fontId="31" fillId="6" borderId="0" xfId="1" applyFont="1" applyFill="1" applyBorder="1" applyAlignment="1">
      <alignment horizontal="right" vertical="top" wrapText="1"/>
    </xf>
    <xf numFmtId="0" fontId="1" fillId="6" borderId="0" xfId="1" applyFont="1" applyFill="1" applyBorder="1" applyAlignment="1">
      <alignment horizontal="left" vertical="top" wrapText="1"/>
    </xf>
    <xf numFmtId="0" fontId="28" fillId="6" borderId="0" xfId="1" applyFont="1" applyFill="1" applyBorder="1" applyAlignment="1">
      <alignment horizontal="left" vertical="top" wrapText="1"/>
    </xf>
    <xf numFmtId="0" fontId="34" fillId="6" borderId="8" xfId="1" applyFont="1" applyFill="1" applyBorder="1" applyAlignment="1">
      <alignment horizontal="center" vertical="top"/>
    </xf>
    <xf numFmtId="0" fontId="37" fillId="6" borderId="0" xfId="1" applyFont="1" applyFill="1" applyBorder="1" applyAlignment="1">
      <alignment vertical="top"/>
    </xf>
    <xf numFmtId="0" fontId="37" fillId="6" borderId="0" xfId="1" applyFont="1" applyFill="1" applyBorder="1" applyAlignment="1">
      <alignment vertical="top" wrapText="1"/>
    </xf>
    <xf numFmtId="3" fontId="53" fillId="0" borderId="8" xfId="1" applyNumberFormat="1" applyFont="1" applyBorder="1"/>
    <xf numFmtId="3" fontId="63" fillId="0" borderId="8" xfId="1" applyNumberFormat="1" applyFont="1" applyBorder="1"/>
    <xf numFmtId="3" fontId="53" fillId="0" borderId="1" xfId="1" applyNumberFormat="1" applyFont="1" applyBorder="1"/>
    <xf numFmtId="0" fontId="0" fillId="6" borderId="0" xfId="0" applyFill="1"/>
    <xf numFmtId="0" fontId="0" fillId="6" borderId="0" xfId="0" applyFill="1" applyBorder="1"/>
    <xf numFmtId="0" fontId="9" fillId="6" borderId="1" xfId="0" applyFont="1" applyFill="1" applyBorder="1" applyAlignment="1">
      <alignment horizontal="left"/>
    </xf>
    <xf numFmtId="0" fontId="0" fillId="6" borderId="5" xfId="0" applyFill="1" applyBorder="1"/>
    <xf numFmtId="0" fontId="0" fillId="6" borderId="3" xfId="0" applyFill="1" applyBorder="1"/>
    <xf numFmtId="0" fontId="64" fillId="6" borderId="1" xfId="0" applyFont="1" applyFill="1" applyBorder="1"/>
    <xf numFmtId="0" fontId="65" fillId="6" borderId="1" xfId="0" applyFont="1" applyFill="1" applyBorder="1"/>
    <xf numFmtId="0" fontId="0" fillId="6" borderId="15" xfId="0" applyFill="1" applyBorder="1"/>
    <xf numFmtId="0" fontId="0" fillId="6" borderId="14" xfId="0" applyFill="1" applyBorder="1"/>
    <xf numFmtId="14" fontId="66" fillId="0" borderId="0" xfId="0" applyNumberFormat="1" applyFont="1" applyProtection="1"/>
    <xf numFmtId="0" fontId="66" fillId="0" borderId="0" xfId="0" applyFont="1" applyProtection="1"/>
    <xf numFmtId="0" fontId="66" fillId="0" borderId="1" xfId="0" applyFont="1" applyBorder="1" applyProtection="1"/>
    <xf numFmtId="0" fontId="66" fillId="2" borderId="1" xfId="0" applyFont="1" applyFill="1" applyBorder="1" applyProtection="1"/>
    <xf numFmtId="0" fontId="67" fillId="26" borderId="2" xfId="0" applyFont="1" applyFill="1" applyBorder="1" applyProtection="1"/>
    <xf numFmtId="0" fontId="60" fillId="26" borderId="1" xfId="0" applyFont="1" applyFill="1" applyBorder="1" applyProtection="1"/>
    <xf numFmtId="0" fontId="60" fillId="26" borderId="1" xfId="0" applyFont="1" applyFill="1" applyBorder="1" applyAlignment="1" applyProtection="1">
      <alignment horizontal="center"/>
    </xf>
    <xf numFmtId="0" fontId="66" fillId="2" borderId="0" xfId="0" applyFont="1" applyFill="1" applyProtection="1"/>
    <xf numFmtId="0" fontId="60" fillId="2" borderId="1" xfId="0" applyFont="1" applyFill="1" applyBorder="1" applyProtection="1"/>
    <xf numFmtId="0" fontId="66" fillId="0" borderId="0" xfId="0" applyFont="1" applyFill="1" applyProtection="1"/>
    <xf numFmtId="0" fontId="67" fillId="26" borderId="1" xfId="0" applyFont="1" applyFill="1" applyBorder="1" applyAlignment="1" applyProtection="1">
      <alignment horizontal="center"/>
    </xf>
    <xf numFmtId="0" fontId="67" fillId="2" borderId="1" xfId="0" applyFont="1" applyFill="1" applyBorder="1" applyAlignment="1" applyProtection="1">
      <alignment horizontal="center"/>
    </xf>
    <xf numFmtId="0" fontId="9" fillId="6" borderId="1" xfId="0" applyFont="1" applyFill="1" applyBorder="1"/>
    <xf numFmtId="0" fontId="67" fillId="26" borderId="3" xfId="0" applyFont="1" applyFill="1" applyBorder="1" applyAlignment="1" applyProtection="1">
      <alignment horizontal="center"/>
    </xf>
    <xf numFmtId="0" fontId="65" fillId="6" borderId="3" xfId="0" applyNumberFormat="1" applyFont="1" applyFill="1" applyBorder="1"/>
    <xf numFmtId="0" fontId="37" fillId="2" borderId="1" xfId="1" applyFont="1" applyFill="1" applyBorder="1" applyAlignment="1">
      <alignment vertical="center"/>
    </xf>
    <xf numFmtId="0" fontId="37" fillId="17" borderId="1" xfId="1" applyFont="1" applyFill="1" applyBorder="1" applyAlignment="1">
      <alignment vertical="center"/>
    </xf>
    <xf numFmtId="0" fontId="23" fillId="17" borderId="1" xfId="1" applyFont="1" applyFill="1" applyBorder="1" applyAlignment="1">
      <alignment horizontal="right" vertical="center"/>
    </xf>
    <xf numFmtId="0" fontId="23" fillId="17" borderId="1" xfId="1" applyFont="1" applyFill="1" applyBorder="1" applyAlignment="1">
      <alignment horizontal="center" vertical="center"/>
    </xf>
    <xf numFmtId="0" fontId="23" fillId="17" borderId="1" xfId="1" applyFont="1" applyFill="1" applyBorder="1" applyAlignment="1">
      <alignment horizontal="right" vertical="center" wrapText="1"/>
    </xf>
    <xf numFmtId="0" fontId="68" fillId="17" borderId="1" xfId="0" applyFont="1" applyFill="1" applyBorder="1" applyAlignment="1" applyProtection="1">
      <alignment horizontal="center"/>
    </xf>
    <xf numFmtId="0" fontId="5" fillId="3" borderId="1" xfId="0" applyFont="1" applyFill="1" applyBorder="1" applyAlignment="1" applyProtection="1">
      <alignment horizontal="center"/>
    </xf>
    <xf numFmtId="0" fontId="37" fillId="0" borderId="0" xfId="1" applyFont="1"/>
    <xf numFmtId="0" fontId="58" fillId="0" borderId="0" xfId="1" applyFont="1"/>
    <xf numFmtId="0" fontId="69" fillId="7" borderId="23" xfId="1" applyFont="1" applyFill="1" applyBorder="1" applyAlignment="1">
      <alignment vertical="center"/>
    </xf>
    <xf numFmtId="3" fontId="16" fillId="7" borderId="23" xfId="1" applyNumberFormat="1" applyFill="1" applyBorder="1"/>
    <xf numFmtId="0" fontId="37" fillId="12" borderId="23" xfId="1" applyFont="1" applyFill="1" applyBorder="1"/>
    <xf numFmtId="0" fontId="52" fillId="12" borderId="23" xfId="1" applyFont="1" applyFill="1" applyBorder="1" applyAlignment="1">
      <alignment horizontal="center" vertical="center"/>
    </xf>
    <xf numFmtId="0" fontId="52" fillId="12" borderId="23" xfId="1" applyFont="1" applyFill="1" applyBorder="1" applyAlignment="1">
      <alignment vertical="center"/>
    </xf>
    <xf numFmtId="3" fontId="16" fillId="12" borderId="23" xfId="1" applyNumberFormat="1" applyFill="1" applyBorder="1"/>
    <xf numFmtId="0" fontId="70" fillId="7" borderId="23" xfId="1" applyFont="1" applyFill="1" applyBorder="1"/>
    <xf numFmtId="0" fontId="16" fillId="7" borderId="23" xfId="1" applyFill="1" applyBorder="1"/>
    <xf numFmtId="0" fontId="70" fillId="9" borderId="23" xfId="1" applyFont="1" applyFill="1" applyBorder="1"/>
    <xf numFmtId="0" fontId="16" fillId="9" borderId="23" xfId="1" applyFill="1" applyBorder="1"/>
    <xf numFmtId="3" fontId="6" fillId="0" borderId="1" xfId="0" applyNumberFormat="1" applyFont="1" applyBorder="1" applyAlignment="1">
      <alignment vertical="center"/>
    </xf>
    <xf numFmtId="14" fontId="66" fillId="0" borderId="1" xfId="0" applyNumberFormat="1" applyFont="1" applyBorder="1" applyProtection="1"/>
    <xf numFmtId="4" fontId="6" fillId="0" borderId="1" xfId="0" applyNumberFormat="1" applyFont="1" applyBorder="1" applyAlignment="1">
      <alignment vertical="center"/>
    </xf>
    <xf numFmtId="3" fontId="71" fillId="15" borderId="1" xfId="2" applyNumberFormat="1" applyFont="1" applyFill="1" applyBorder="1" applyAlignment="1">
      <alignment horizontal="left" vertical="top" wrapText="1"/>
    </xf>
    <xf numFmtId="0" fontId="72" fillId="0" borderId="0" xfId="1" applyFont="1"/>
    <xf numFmtId="0" fontId="73" fillId="0" borderId="0" xfId="1" applyFont="1" applyAlignment="1"/>
    <xf numFmtId="0" fontId="74" fillId="0" borderId="0" xfId="1" applyFont="1" applyAlignment="1">
      <alignment horizontal="center"/>
    </xf>
    <xf numFmtId="0" fontId="19" fillId="9" borderId="3" xfId="1" applyFont="1" applyFill="1" applyBorder="1"/>
    <xf numFmtId="0" fontId="19" fillId="9" borderId="4" xfId="1" applyFont="1" applyFill="1" applyBorder="1"/>
    <xf numFmtId="0" fontId="19" fillId="9" borderId="1" xfId="1" applyFont="1" applyFill="1" applyBorder="1"/>
    <xf numFmtId="0" fontId="76" fillId="9" borderId="5" xfId="1" applyFont="1" applyFill="1" applyBorder="1"/>
    <xf numFmtId="0" fontId="75" fillId="9" borderId="1" xfId="1" applyFont="1" applyFill="1" applyBorder="1" applyAlignment="1">
      <alignment horizontal="right" vertical="center" wrapText="1"/>
    </xf>
    <xf numFmtId="0" fontId="75" fillId="9" borderId="5" xfId="1" applyFont="1" applyFill="1" applyBorder="1" applyAlignment="1">
      <alignment horizontal="right" vertical="center" wrapText="1"/>
    </xf>
    <xf numFmtId="0" fontId="75" fillId="9" borderId="4" xfId="1" applyFont="1" applyFill="1" applyBorder="1" applyAlignment="1">
      <alignment horizontal="right" vertical="center" wrapText="1"/>
    </xf>
    <xf numFmtId="0" fontId="45" fillId="9" borderId="1" xfId="1" applyFont="1" applyFill="1" applyBorder="1" applyAlignment="1">
      <alignment horizontal="right" vertical="center"/>
    </xf>
    <xf numFmtId="0" fontId="75" fillId="9" borderId="1" xfId="1" applyFont="1" applyFill="1" applyBorder="1" applyAlignment="1">
      <alignment horizontal="center" vertical="center"/>
    </xf>
    <xf numFmtId="0" fontId="75" fillId="9" borderId="1" xfId="1" applyFont="1" applyFill="1" applyBorder="1" applyAlignment="1">
      <alignment vertical="center"/>
    </xf>
    <xf numFmtId="0" fontId="75" fillId="9" borderId="2" xfId="1" applyFont="1" applyFill="1" applyBorder="1" applyAlignment="1">
      <alignment horizontal="center" vertical="center"/>
    </xf>
    <xf numFmtId="0" fontId="75" fillId="9" borderId="2" xfId="1" applyFont="1" applyFill="1" applyBorder="1" applyAlignment="1">
      <alignment horizontal="center" vertical="center" wrapText="1"/>
    </xf>
    <xf numFmtId="0" fontId="75" fillId="9" borderId="1" xfId="1" applyFont="1" applyFill="1" applyBorder="1" applyAlignment="1">
      <alignment horizontal="center" vertical="center" wrapText="1"/>
    </xf>
    <xf numFmtId="0" fontId="45" fillId="2" borderId="1" xfId="1" applyFont="1" applyFill="1" applyBorder="1" applyAlignment="1">
      <alignment horizontal="right" vertical="center"/>
    </xf>
    <xf numFmtId="0" fontId="45" fillId="2" borderId="1" xfId="1" applyFont="1" applyFill="1" applyBorder="1" applyAlignment="1">
      <alignment horizontal="center" vertical="center"/>
    </xf>
    <xf numFmtId="0" fontId="45" fillId="2" borderId="1" xfId="1" applyFont="1" applyFill="1" applyBorder="1" applyAlignment="1">
      <alignment horizontal="left" vertical="center" wrapText="1"/>
    </xf>
    <xf numFmtId="0" fontId="45" fillId="6" borderId="0" xfId="1" applyFont="1" applyFill="1" applyBorder="1" applyAlignment="1">
      <alignment horizontal="right" vertical="center"/>
    </xf>
    <xf numFmtId="0" fontId="45" fillId="6" borderId="0" xfId="1" applyFont="1" applyFill="1" applyBorder="1" applyAlignment="1">
      <alignment horizontal="center" vertical="center"/>
    </xf>
    <xf numFmtId="0" fontId="45" fillId="6" borderId="0" xfId="1" applyFont="1" applyFill="1" applyBorder="1" applyAlignment="1">
      <alignment vertical="center"/>
    </xf>
    <xf numFmtId="0" fontId="45" fillId="6" borderId="0" xfId="1" applyFont="1" applyFill="1" applyBorder="1" applyAlignment="1">
      <alignment horizontal="right" vertical="center" wrapText="1"/>
    </xf>
    <xf numFmtId="0" fontId="45" fillId="14" borderId="7" xfId="1" applyFont="1" applyFill="1" applyBorder="1" applyAlignment="1">
      <alignment horizontal="right" vertical="center"/>
    </xf>
    <xf numFmtId="0" fontId="45" fillId="14" borderId="7" xfId="1" applyFont="1" applyFill="1" applyBorder="1" applyAlignment="1">
      <alignment horizontal="center" vertical="center"/>
    </xf>
    <xf numFmtId="0" fontId="45" fillId="14" borderId="7" xfId="1" applyFont="1" applyFill="1" applyBorder="1" applyAlignment="1">
      <alignment horizontal="left" vertical="center" indent="1"/>
    </xf>
    <xf numFmtId="0" fontId="45" fillId="14" borderId="6" xfId="1" applyFont="1" applyFill="1" applyBorder="1" applyAlignment="1">
      <alignment horizontal="right" vertical="center" wrapText="1"/>
    </xf>
    <xf numFmtId="0" fontId="19" fillId="0" borderId="0" xfId="1" applyFont="1" applyBorder="1"/>
    <xf numFmtId="0" fontId="19" fillId="14" borderId="1" xfId="1" applyFont="1" applyFill="1" applyBorder="1"/>
    <xf numFmtId="0" fontId="45" fillId="6" borderId="0" xfId="1" applyFont="1" applyFill="1" applyBorder="1" applyAlignment="1">
      <alignment horizontal="left" vertical="center" indent="1"/>
    </xf>
    <xf numFmtId="0" fontId="77" fillId="8" borderId="7" xfId="1" applyFont="1" applyFill="1" applyBorder="1" applyAlignment="1">
      <alignment horizontal="right" vertical="top" wrapText="1"/>
    </xf>
    <xf numFmtId="0" fontId="78" fillId="8" borderId="7" xfId="1" applyFont="1" applyFill="1" applyBorder="1" applyAlignment="1">
      <alignment horizontal="center" vertical="top"/>
    </xf>
    <xf numFmtId="0" fontId="45" fillId="8" borderId="7" xfId="1" applyFont="1" applyFill="1" applyBorder="1" applyAlignment="1">
      <alignment horizontal="left" vertical="top" wrapText="1"/>
    </xf>
    <xf numFmtId="3" fontId="79" fillId="8" borderId="8" xfId="1" applyNumberFormat="1" applyFont="1" applyFill="1" applyBorder="1" applyAlignment="1">
      <alignment horizontal="right" vertical="top"/>
    </xf>
    <xf numFmtId="0" fontId="19" fillId="0" borderId="0" xfId="1" applyFont="1" applyBorder="1" applyAlignment="1">
      <alignment vertical="top"/>
    </xf>
    <xf numFmtId="0" fontId="19" fillId="0" borderId="1" xfId="1" applyFont="1" applyBorder="1" applyAlignment="1">
      <alignment vertical="top"/>
    </xf>
    <xf numFmtId="0" fontId="19" fillId="0" borderId="1" xfId="1" applyFont="1" applyBorder="1" applyAlignment="1">
      <alignment horizontal="center" vertical="top"/>
    </xf>
    <xf numFmtId="0" fontId="80" fillId="0" borderId="1" xfId="1" applyFont="1" applyBorder="1" applyAlignment="1">
      <alignment vertical="top"/>
    </xf>
    <xf numFmtId="0" fontId="77" fillId="6" borderId="0" xfId="1" applyFont="1" applyFill="1" applyBorder="1" applyAlignment="1">
      <alignment horizontal="right" vertical="top" wrapText="1"/>
    </xf>
    <xf numFmtId="0" fontId="78" fillId="6" borderId="0" xfId="1" applyFont="1" applyFill="1" applyBorder="1" applyAlignment="1">
      <alignment horizontal="center" vertical="top"/>
    </xf>
    <xf numFmtId="0" fontId="45" fillId="6" borderId="0" xfId="1" applyFont="1" applyFill="1" applyBorder="1" applyAlignment="1">
      <alignment horizontal="left" vertical="top" wrapText="1"/>
    </xf>
    <xf numFmtId="3" fontId="79" fillId="6" borderId="0" xfId="1" applyNumberFormat="1" applyFont="1" applyFill="1" applyBorder="1" applyAlignment="1">
      <alignment horizontal="right" vertical="top"/>
    </xf>
    <xf numFmtId="0" fontId="77" fillId="15" borderId="1" xfId="2" applyFont="1" applyFill="1" applyBorder="1" applyAlignment="1">
      <alignment horizontal="right" vertical="top" wrapText="1"/>
    </xf>
    <xf numFmtId="0" fontId="78" fillId="0" borderId="1" xfId="1" applyFont="1" applyBorder="1" applyAlignment="1">
      <alignment horizontal="center" vertical="top"/>
    </xf>
    <xf numFmtId="0" fontId="78" fillId="12" borderId="6" xfId="1" applyFont="1" applyFill="1" applyBorder="1" applyAlignment="1">
      <alignment horizontal="center" vertical="top"/>
    </xf>
    <xf numFmtId="0" fontId="71" fillId="15" borderId="1" xfId="2" applyFont="1" applyFill="1" applyBorder="1" applyAlignment="1">
      <alignment horizontal="left" vertical="top" wrapText="1"/>
    </xf>
    <xf numFmtId="0" fontId="71" fillId="12" borderId="6" xfId="2" applyFont="1" applyFill="1" applyBorder="1" applyAlignment="1">
      <alignment horizontal="left" vertical="top" wrapText="1"/>
    </xf>
    <xf numFmtId="3" fontId="79" fillId="17" borderId="13" xfId="1" applyNumberFormat="1" applyFont="1" applyFill="1" applyBorder="1" applyAlignment="1">
      <alignment horizontal="right" vertical="top"/>
    </xf>
    <xf numFmtId="3" fontId="79" fillId="12" borderId="13" xfId="1" applyNumberFormat="1" applyFont="1" applyFill="1" applyBorder="1" applyAlignment="1">
      <alignment horizontal="right" vertical="top"/>
    </xf>
    <xf numFmtId="0" fontId="19" fillId="0" borderId="0" xfId="1" applyFont="1" applyAlignment="1">
      <alignment vertical="top"/>
    </xf>
    <xf numFmtId="0" fontId="77" fillId="6" borderId="0" xfId="2" applyFont="1" applyFill="1" applyBorder="1" applyAlignment="1">
      <alignment horizontal="right" vertical="top" wrapText="1"/>
    </xf>
    <xf numFmtId="0" fontId="71" fillId="6" borderId="0" xfId="2" applyFont="1" applyFill="1" applyBorder="1" applyAlignment="1">
      <alignment horizontal="left" vertical="top" wrapText="1"/>
    </xf>
    <xf numFmtId="3" fontId="79" fillId="6" borderId="0" xfId="2" applyNumberFormat="1" applyFont="1" applyFill="1" applyBorder="1" applyAlignment="1">
      <alignment horizontal="right" vertical="top"/>
    </xf>
    <xf numFmtId="0" fontId="81" fillId="6" borderId="0" xfId="0" applyFont="1" applyFill="1" applyBorder="1" applyAlignment="1" applyProtection="1">
      <alignment horizontal="center" vertical="center"/>
    </xf>
    <xf numFmtId="0" fontId="82" fillId="6" borderId="0" xfId="0" applyFont="1" applyFill="1" applyBorder="1" applyAlignment="1" applyProtection="1">
      <alignment horizontal="center" vertical="center"/>
    </xf>
    <xf numFmtId="0" fontId="82" fillId="6" borderId="0" xfId="0" applyFont="1" applyFill="1" applyBorder="1" applyProtection="1"/>
    <xf numFmtId="0" fontId="78" fillId="12" borderId="7" xfId="1" applyFont="1" applyFill="1" applyBorder="1" applyAlignment="1">
      <alignment horizontal="center" vertical="top"/>
    </xf>
    <xf numFmtId="0" fontId="71" fillId="12" borderId="7" xfId="2" applyFont="1" applyFill="1" applyBorder="1" applyAlignment="1">
      <alignment horizontal="left" vertical="top" wrapText="1"/>
    </xf>
    <xf numFmtId="3" fontId="71" fillId="17" borderId="7" xfId="2" applyNumberFormat="1" applyFont="1" applyFill="1" applyBorder="1" applyAlignment="1">
      <alignment horizontal="right" vertical="top"/>
    </xf>
    <xf numFmtId="3" fontId="71" fillId="12" borderId="7" xfId="2" applyNumberFormat="1" applyFont="1" applyFill="1" applyBorder="1" applyAlignment="1">
      <alignment horizontal="right" vertical="top"/>
    </xf>
    <xf numFmtId="3" fontId="71" fillId="6" borderId="0" xfId="2" applyNumberFormat="1" applyFont="1" applyFill="1" applyBorder="1" applyAlignment="1">
      <alignment horizontal="right" vertical="top"/>
    </xf>
    <xf numFmtId="0" fontId="77" fillId="6" borderId="1" xfId="2" applyFont="1" applyFill="1" applyBorder="1" applyAlignment="1">
      <alignment horizontal="right" vertical="top" wrapText="1"/>
    </xf>
    <xf numFmtId="0" fontId="78" fillId="6" borderId="1" xfId="1" applyFont="1" applyFill="1" applyBorder="1" applyAlignment="1">
      <alignment horizontal="center" vertical="top"/>
    </xf>
    <xf numFmtId="0" fontId="71" fillId="6" borderId="1" xfId="2" applyFont="1" applyFill="1" applyBorder="1" applyAlignment="1">
      <alignment horizontal="left" vertical="top" wrapText="1"/>
    </xf>
    <xf numFmtId="3" fontId="71" fillId="6" borderId="1" xfId="2" applyNumberFormat="1" applyFont="1" applyFill="1" applyBorder="1" applyAlignment="1">
      <alignment horizontal="left" vertical="top" wrapText="1"/>
    </xf>
    <xf numFmtId="0" fontId="83" fillId="6" borderId="0" xfId="0" applyFont="1" applyFill="1" applyBorder="1" applyProtection="1"/>
    <xf numFmtId="0" fontId="84" fillId="6" borderId="0" xfId="0" applyFont="1" applyFill="1" applyBorder="1" applyProtection="1"/>
    <xf numFmtId="0" fontId="71" fillId="6" borderId="8" xfId="2" applyFont="1" applyFill="1" applyBorder="1" applyAlignment="1">
      <alignment horizontal="left" vertical="top" wrapText="1"/>
    </xf>
    <xf numFmtId="3" fontId="71" fillId="6" borderId="12" xfId="2" applyNumberFormat="1" applyFont="1" applyFill="1" applyBorder="1" applyAlignment="1">
      <alignment horizontal="left" vertical="top" wrapText="1"/>
    </xf>
    <xf numFmtId="0" fontId="71" fillId="6" borderId="12" xfId="2" applyFont="1" applyFill="1" applyBorder="1" applyAlignment="1">
      <alignment horizontal="left" vertical="top" wrapText="1"/>
    </xf>
    <xf numFmtId="0" fontId="82" fillId="6" borderId="0" xfId="0" applyFont="1" applyFill="1" applyBorder="1" applyAlignment="1" applyProtection="1">
      <alignment wrapText="1"/>
    </xf>
    <xf numFmtId="0" fontId="85" fillId="6" borderId="1" xfId="1" applyFont="1" applyFill="1" applyBorder="1" applyAlignment="1">
      <alignment horizontal="right" vertical="top"/>
    </xf>
    <xf numFmtId="0" fontId="86" fillId="6" borderId="1" xfId="1" applyFont="1" applyFill="1" applyBorder="1" applyAlignment="1">
      <alignment horizontal="center" vertical="top"/>
    </xf>
    <xf numFmtId="0" fontId="86" fillId="12" borderId="7" xfId="1" applyFont="1" applyFill="1" applyBorder="1" applyAlignment="1">
      <alignment horizontal="center" vertical="top"/>
    </xf>
    <xf numFmtId="0" fontId="87" fillId="6" borderId="1" xfId="1" applyFont="1" applyFill="1" applyBorder="1" applyAlignment="1">
      <alignment vertical="top"/>
    </xf>
    <xf numFmtId="3" fontId="87" fillId="6" borderId="12" xfId="1" applyNumberFormat="1" applyFont="1" applyFill="1" applyBorder="1" applyAlignment="1">
      <alignment vertical="top"/>
    </xf>
    <xf numFmtId="0" fontId="87" fillId="12" borderId="7" xfId="1" applyFont="1" applyFill="1" applyBorder="1" applyAlignment="1">
      <alignment vertical="top"/>
    </xf>
    <xf numFmtId="0" fontId="87" fillId="6" borderId="12" xfId="1" applyFont="1" applyFill="1" applyBorder="1" applyAlignment="1">
      <alignment vertical="top"/>
    </xf>
    <xf numFmtId="3" fontId="79" fillId="17" borderId="7" xfId="1" applyNumberFormat="1" applyFont="1" applyFill="1" applyBorder="1" applyAlignment="1">
      <alignment horizontal="right" vertical="top"/>
    </xf>
    <xf numFmtId="3" fontId="79" fillId="12" borderId="7" xfId="1" applyNumberFormat="1" applyFont="1" applyFill="1" applyBorder="1" applyAlignment="1">
      <alignment horizontal="right" vertical="top"/>
    </xf>
    <xf numFmtId="0" fontId="85" fillId="0" borderId="8" xfId="1" applyFont="1" applyBorder="1" applyAlignment="1">
      <alignment horizontal="right" vertical="top"/>
    </xf>
    <xf numFmtId="0" fontId="86" fillId="0" borderId="8" xfId="1" applyFont="1" applyBorder="1" applyAlignment="1">
      <alignment horizontal="center" vertical="top"/>
    </xf>
    <xf numFmtId="0" fontId="87" fillId="0" borderId="8" xfId="1" applyFont="1" applyBorder="1" applyAlignment="1">
      <alignment vertical="top"/>
    </xf>
    <xf numFmtId="3" fontId="87" fillId="0" borderId="12" xfId="1" applyNumberFormat="1" applyFont="1" applyBorder="1" applyAlignment="1">
      <alignment vertical="top"/>
    </xf>
    <xf numFmtId="0" fontId="87" fillId="0" borderId="12" xfId="1" applyFont="1" applyBorder="1" applyAlignment="1">
      <alignment vertical="top"/>
    </xf>
    <xf numFmtId="0" fontId="85" fillId="6" borderId="0" xfId="1" applyFont="1" applyFill="1" applyBorder="1" applyAlignment="1">
      <alignment horizontal="right" vertical="top"/>
    </xf>
    <xf numFmtId="0" fontId="87" fillId="6" borderId="0" xfId="1" applyFont="1" applyFill="1" applyBorder="1" applyAlignment="1">
      <alignment vertical="top"/>
    </xf>
    <xf numFmtId="0" fontId="77" fillId="16" borderId="8" xfId="1" applyFont="1" applyFill="1" applyBorder="1" applyAlignment="1">
      <alignment horizontal="right" vertical="top" wrapText="1"/>
    </xf>
    <xf numFmtId="0" fontId="78" fillId="16" borderId="8" xfId="1" applyFont="1" applyFill="1" applyBorder="1" applyAlignment="1">
      <alignment horizontal="center" vertical="top"/>
    </xf>
    <xf numFmtId="0" fontId="71" fillId="16" borderId="8" xfId="1" applyFont="1" applyFill="1" applyBorder="1" applyAlignment="1">
      <alignment horizontal="center" vertical="top" wrapText="1"/>
    </xf>
    <xf numFmtId="3" fontId="71" fillId="16" borderId="12" xfId="1" applyNumberFormat="1" applyFont="1" applyFill="1" applyBorder="1" applyAlignment="1">
      <alignment horizontal="left" vertical="top" wrapText="1"/>
    </xf>
    <xf numFmtId="3" fontId="71" fillId="16" borderId="1" xfId="1" applyNumberFormat="1" applyFont="1" applyFill="1" applyBorder="1" applyAlignment="1">
      <alignment horizontal="left" vertical="top" wrapText="1"/>
    </xf>
    <xf numFmtId="0" fontId="71" fillId="12" borderId="7" xfId="1" applyFont="1" applyFill="1" applyBorder="1" applyAlignment="1">
      <alignment horizontal="left" vertical="top" wrapText="1"/>
    </xf>
    <xf numFmtId="0" fontId="71" fillId="16" borderId="12" xfId="1" applyFont="1" applyFill="1" applyBorder="1" applyAlignment="1">
      <alignment horizontal="center" vertical="top" wrapText="1"/>
    </xf>
    <xf numFmtId="0" fontId="71" fillId="16" borderId="12" xfId="1" applyFont="1" applyFill="1" applyBorder="1" applyAlignment="1">
      <alignment horizontal="left" vertical="top" wrapText="1"/>
    </xf>
    <xf numFmtId="3" fontId="88" fillId="16" borderId="1" xfId="1" applyNumberFormat="1" applyFont="1" applyFill="1" applyBorder="1" applyAlignment="1">
      <alignment horizontal="right" vertical="top"/>
    </xf>
    <xf numFmtId="3" fontId="88" fillId="12" borderId="6" xfId="1" applyNumberFormat="1" applyFont="1" applyFill="1" applyBorder="1" applyAlignment="1">
      <alignment horizontal="right" vertical="top"/>
    </xf>
    <xf numFmtId="0" fontId="89" fillId="16" borderId="5" xfId="1" applyFont="1" applyFill="1" applyBorder="1" applyAlignment="1">
      <alignment vertical="top"/>
    </xf>
    <xf numFmtId="0" fontId="77" fillId="8" borderId="1" xfId="1" applyFont="1" applyFill="1" applyBorder="1" applyAlignment="1">
      <alignment horizontal="right" vertical="top" wrapText="1"/>
    </xf>
    <xf numFmtId="0" fontId="78" fillId="8" borderId="1" xfId="1" applyFont="1" applyFill="1" applyBorder="1" applyAlignment="1">
      <alignment horizontal="center" vertical="top"/>
    </xf>
    <xf numFmtId="0" fontId="45" fillId="8" borderId="8" xfId="1" applyFont="1" applyFill="1" applyBorder="1" applyAlignment="1">
      <alignment horizontal="left" vertical="top" wrapText="1"/>
    </xf>
    <xf numFmtId="3" fontId="45" fillId="8" borderId="12" xfId="1" applyNumberFormat="1" applyFont="1" applyFill="1" applyBorder="1" applyAlignment="1">
      <alignment horizontal="left" vertical="top" wrapText="1"/>
    </xf>
    <xf numFmtId="3" fontId="45" fillId="8" borderId="1" xfId="1" applyNumberFormat="1" applyFont="1" applyFill="1" applyBorder="1" applyAlignment="1">
      <alignment horizontal="left" vertical="top" wrapText="1"/>
    </xf>
    <xf numFmtId="0" fontId="45" fillId="12" borderId="7" xfId="1" applyFont="1" applyFill="1" applyBorder="1" applyAlignment="1">
      <alignment horizontal="left" vertical="top" wrapText="1"/>
    </xf>
    <xf numFmtId="0" fontId="45" fillId="8" borderId="12" xfId="1" applyFont="1" applyFill="1" applyBorder="1" applyAlignment="1">
      <alignment horizontal="left" vertical="top" wrapText="1"/>
    </xf>
    <xf numFmtId="3" fontId="79" fillId="8" borderId="1" xfId="1" applyNumberFormat="1" applyFont="1" applyFill="1" applyBorder="1" applyAlignment="1">
      <alignment horizontal="right" vertical="top"/>
    </xf>
    <xf numFmtId="0" fontId="77" fillId="6" borderId="1" xfId="1" applyFont="1" applyFill="1" applyBorder="1" applyAlignment="1">
      <alignment horizontal="right" vertical="top" wrapText="1"/>
    </xf>
    <xf numFmtId="0" fontId="71" fillId="6" borderId="8" xfId="1" applyFont="1" applyFill="1" applyBorder="1" applyAlignment="1">
      <alignment horizontal="left" vertical="top" wrapText="1"/>
    </xf>
    <xf numFmtId="3" fontId="71" fillId="6" borderId="8" xfId="1" applyNumberFormat="1" applyFont="1" applyFill="1" applyBorder="1" applyAlignment="1">
      <alignment horizontal="left" vertical="top" wrapText="1"/>
    </xf>
    <xf numFmtId="3" fontId="71" fillId="6" borderId="1" xfId="1" applyNumberFormat="1" applyFont="1" applyFill="1" applyBorder="1" applyAlignment="1">
      <alignment horizontal="left" vertical="top" wrapText="1"/>
    </xf>
    <xf numFmtId="3" fontId="79" fillId="17" borderId="1" xfId="1" applyNumberFormat="1" applyFont="1" applyFill="1" applyBorder="1" applyAlignment="1">
      <alignment horizontal="right" vertical="top"/>
    </xf>
    <xf numFmtId="0" fontId="19" fillId="0" borderId="0" xfId="1" applyFont="1" applyBorder="1" applyAlignment="1">
      <alignment horizontal="center" vertical="top"/>
    </xf>
    <xf numFmtId="0" fontId="80" fillId="0" borderId="0" xfId="1" applyFont="1" applyBorder="1" applyAlignment="1">
      <alignment vertical="top"/>
    </xf>
    <xf numFmtId="3" fontId="71" fillId="6" borderId="8" xfId="2" applyNumberFormat="1" applyFont="1" applyFill="1" applyBorder="1" applyAlignment="1">
      <alignment horizontal="left" vertical="top" wrapText="1"/>
    </xf>
    <xf numFmtId="0" fontId="77" fillId="6" borderId="8" xfId="2" applyFont="1" applyFill="1" applyBorder="1" applyAlignment="1">
      <alignment horizontal="right" vertical="top" wrapText="1"/>
    </xf>
    <xf numFmtId="0" fontId="71" fillId="6" borderId="0" xfId="1" applyFont="1" applyFill="1" applyBorder="1" applyAlignment="1">
      <alignment horizontal="left" vertical="top" wrapText="1"/>
    </xf>
    <xf numFmtId="3" fontId="88" fillId="6" borderId="0" xfId="1" applyNumberFormat="1" applyFont="1" applyFill="1" applyBorder="1" applyAlignment="1">
      <alignment horizontal="right" vertical="top"/>
    </xf>
    <xf numFmtId="0" fontId="77" fillId="6" borderId="8" xfId="1" applyFont="1" applyFill="1" applyBorder="1" applyAlignment="1">
      <alignment horizontal="right" vertical="top" wrapText="1"/>
    </xf>
    <xf numFmtId="3" fontId="71" fillId="6" borderId="12" xfId="1" applyNumberFormat="1" applyFont="1" applyFill="1" applyBorder="1" applyAlignment="1">
      <alignment horizontal="left" vertical="top" wrapText="1"/>
    </xf>
    <xf numFmtId="0" fontId="71" fillId="6" borderId="12" xfId="1" applyFont="1" applyFill="1" applyBorder="1" applyAlignment="1">
      <alignment horizontal="left" vertical="top" wrapText="1"/>
    </xf>
    <xf numFmtId="0" fontId="71" fillId="6" borderId="0" xfId="1" applyFont="1" applyFill="1" applyBorder="1" applyAlignment="1" applyProtection="1">
      <alignment horizontal="left" vertical="top" wrapText="1"/>
      <protection locked="0"/>
    </xf>
    <xf numFmtId="0" fontId="78" fillId="16" borderId="1" xfId="1" applyFont="1" applyFill="1" applyBorder="1" applyAlignment="1">
      <alignment horizontal="center" vertical="top"/>
    </xf>
    <xf numFmtId="3" fontId="71" fillId="16" borderId="8" xfId="1" applyNumberFormat="1" applyFont="1" applyFill="1" applyBorder="1" applyAlignment="1">
      <alignment horizontal="left" vertical="top" wrapText="1"/>
    </xf>
    <xf numFmtId="3" fontId="88" fillId="12" borderId="7" xfId="1" applyNumberFormat="1" applyFont="1" applyFill="1" applyBorder="1" applyAlignment="1">
      <alignment horizontal="right" vertical="top"/>
    </xf>
    <xf numFmtId="0" fontId="71" fillId="6" borderId="0" xfId="2" applyFont="1" applyFill="1" applyBorder="1" applyAlignment="1" applyProtection="1">
      <alignment horizontal="left" vertical="top" wrapText="1"/>
      <protection locked="0"/>
    </xf>
    <xf numFmtId="0" fontId="77" fillId="8" borderId="8" xfId="1" applyFont="1" applyFill="1" applyBorder="1" applyAlignment="1">
      <alignment horizontal="right" vertical="top" wrapText="1"/>
    </xf>
    <xf numFmtId="0" fontId="90" fillId="8" borderId="8" xfId="1" applyFont="1" applyFill="1" applyBorder="1" applyAlignment="1">
      <alignment horizontal="left" vertical="top" wrapText="1"/>
    </xf>
    <xf numFmtId="3" fontId="90" fillId="8" borderId="12" xfId="1" applyNumberFormat="1" applyFont="1" applyFill="1" applyBorder="1" applyAlignment="1">
      <alignment horizontal="left" vertical="top" wrapText="1"/>
    </xf>
    <xf numFmtId="3" fontId="90" fillId="8" borderId="1" xfId="1" applyNumberFormat="1" applyFont="1" applyFill="1" applyBorder="1" applyAlignment="1">
      <alignment horizontal="left" vertical="top" wrapText="1"/>
    </xf>
    <xf numFmtId="0" fontId="90" fillId="12" borderId="7" xfId="1" applyFont="1" applyFill="1" applyBorder="1" applyAlignment="1">
      <alignment horizontal="left" vertical="top" wrapText="1"/>
    </xf>
    <xf numFmtId="0" fontId="90" fillId="8" borderId="12" xfId="1" applyFont="1" applyFill="1" applyBorder="1" applyAlignment="1">
      <alignment horizontal="left" vertical="top" wrapText="1"/>
    </xf>
    <xf numFmtId="0" fontId="71" fillId="15" borderId="8" xfId="1" applyFont="1" applyFill="1" applyBorder="1" applyAlignment="1">
      <alignment horizontal="left" vertical="top" wrapText="1"/>
    </xf>
    <xf numFmtId="3" fontId="71" fillId="15" borderId="12" xfId="1" applyNumberFormat="1" applyFont="1" applyFill="1" applyBorder="1" applyAlignment="1">
      <alignment horizontal="left" vertical="top" wrapText="1"/>
    </xf>
    <xf numFmtId="0" fontId="71" fillId="15" borderId="12" xfId="1" applyFont="1" applyFill="1" applyBorder="1" applyAlignment="1">
      <alignment horizontal="left" vertical="top" wrapText="1"/>
    </xf>
    <xf numFmtId="0" fontId="77" fillId="15" borderId="8" xfId="1" applyFont="1" applyFill="1" applyBorder="1" applyAlignment="1">
      <alignment horizontal="right" vertical="top" wrapText="1"/>
    </xf>
    <xf numFmtId="3" fontId="71" fillId="16" borderId="1" xfId="2" applyNumberFormat="1" applyFont="1" applyFill="1" applyBorder="1" applyAlignment="1">
      <alignment horizontal="left" vertical="top" wrapText="1"/>
    </xf>
    <xf numFmtId="0" fontId="71" fillId="15" borderId="8" xfId="2" applyFont="1" applyFill="1" applyBorder="1" applyAlignment="1">
      <alignment horizontal="left" vertical="top" wrapText="1"/>
    </xf>
    <xf numFmtId="3" fontId="71" fillId="15" borderId="12" xfId="2" applyNumberFormat="1" applyFont="1" applyFill="1" applyBorder="1" applyAlignment="1">
      <alignment horizontal="left" vertical="top" wrapText="1"/>
    </xf>
    <xf numFmtId="0" fontId="71" fillId="15" borderId="12" xfId="2" applyFont="1" applyFill="1" applyBorder="1" applyAlignment="1">
      <alignment horizontal="left" vertical="top" wrapText="1"/>
    </xf>
    <xf numFmtId="0" fontId="87" fillId="15" borderId="8" xfId="2" applyFont="1" applyFill="1" applyBorder="1" applyAlignment="1">
      <alignment horizontal="right" vertical="top" wrapText="1"/>
    </xf>
    <xf numFmtId="0" fontId="19" fillId="6" borderId="0" xfId="1" applyFont="1" applyFill="1" applyBorder="1" applyAlignment="1">
      <alignment vertical="top"/>
    </xf>
    <xf numFmtId="0" fontId="82" fillId="0" borderId="0" xfId="1" applyFont="1" applyBorder="1" applyAlignment="1">
      <alignment vertical="top"/>
    </xf>
    <xf numFmtId="3" fontId="71" fillId="16" borderId="12" xfId="2" applyNumberFormat="1" applyFont="1" applyFill="1" applyBorder="1" applyAlignment="1">
      <alignment horizontal="left" vertical="top" wrapText="1"/>
    </xf>
    <xf numFmtId="0" fontId="77" fillId="15" borderId="1" xfId="1" applyFont="1" applyFill="1" applyBorder="1" applyAlignment="1">
      <alignment horizontal="right" vertical="top" wrapText="1"/>
    </xf>
    <xf numFmtId="3" fontId="71" fillId="15" borderId="1" xfId="1" applyNumberFormat="1" applyFont="1" applyFill="1" applyBorder="1" applyAlignment="1">
      <alignment horizontal="left" vertical="top" wrapText="1"/>
    </xf>
    <xf numFmtId="0" fontId="90" fillId="6" borderId="0" xfId="1" applyFont="1" applyFill="1" applyBorder="1" applyAlignment="1">
      <alignment horizontal="left" vertical="top" wrapText="1"/>
    </xf>
    <xf numFmtId="0" fontId="77" fillId="16" borderId="1" xfId="1" applyFont="1" applyFill="1" applyBorder="1" applyAlignment="1">
      <alignment horizontal="right" vertical="top" wrapText="1"/>
    </xf>
    <xf numFmtId="0" fontId="78" fillId="0" borderId="1" xfId="2" applyFont="1" applyBorder="1" applyAlignment="1">
      <alignment horizontal="center" vertical="top"/>
    </xf>
    <xf numFmtId="0" fontId="78" fillId="12" borderId="7" xfId="2" applyFont="1" applyFill="1" applyBorder="1" applyAlignment="1">
      <alignment horizontal="center" vertical="top"/>
    </xf>
    <xf numFmtId="3" fontId="79" fillId="17" borderId="7" xfId="2" applyNumberFormat="1" applyFont="1" applyFill="1" applyBorder="1" applyAlignment="1">
      <alignment horizontal="right" vertical="top"/>
    </xf>
    <xf numFmtId="3" fontId="79" fillId="12" borderId="7" xfId="2" applyNumberFormat="1" applyFont="1" applyFill="1" applyBorder="1" applyAlignment="1">
      <alignment horizontal="right" vertical="top"/>
    </xf>
    <xf numFmtId="0" fontId="78" fillId="0" borderId="7" xfId="2" applyFont="1" applyFill="1" applyBorder="1" applyAlignment="1">
      <alignment horizontal="center" vertical="top"/>
    </xf>
    <xf numFmtId="0" fontId="78" fillId="8" borderId="8" xfId="1" applyFont="1" applyFill="1" applyBorder="1" applyAlignment="1">
      <alignment horizontal="center" vertical="top"/>
    </xf>
    <xf numFmtId="0" fontId="77" fillId="15" borderId="8" xfId="2" applyFont="1" applyFill="1" applyBorder="1" applyAlignment="1">
      <alignment horizontal="right" vertical="top" wrapText="1"/>
    </xf>
    <xf numFmtId="0" fontId="71" fillId="15" borderId="1" xfId="1" applyFont="1" applyFill="1" applyBorder="1" applyAlignment="1">
      <alignment horizontal="left" vertical="top" wrapText="1"/>
    </xf>
    <xf numFmtId="0" fontId="71" fillId="16" borderId="1" xfId="1" applyFont="1" applyFill="1" applyBorder="1" applyAlignment="1">
      <alignment horizontal="center" vertical="top" wrapText="1"/>
    </xf>
    <xf numFmtId="0" fontId="90" fillId="8" borderId="1" xfId="1" applyFont="1" applyFill="1" applyBorder="1" applyAlignment="1">
      <alignment horizontal="left" vertical="top" wrapText="1"/>
    </xf>
    <xf numFmtId="0" fontId="78" fillId="0" borderId="8" xfId="2" applyFont="1" applyBorder="1" applyAlignment="1">
      <alignment horizontal="center" vertical="top"/>
    </xf>
    <xf numFmtId="0" fontId="78" fillId="0" borderId="1" xfId="2" applyFont="1" applyFill="1" applyBorder="1" applyAlignment="1">
      <alignment horizontal="center" vertical="top"/>
    </xf>
    <xf numFmtId="0" fontId="71" fillId="6" borderId="1" xfId="1" applyFont="1" applyFill="1" applyBorder="1" applyAlignment="1">
      <alignment horizontal="left" vertical="top"/>
    </xf>
    <xf numFmtId="3" fontId="71" fillId="6" borderId="3" xfId="1" applyNumberFormat="1" applyFont="1" applyFill="1" applyBorder="1" applyAlignment="1">
      <alignment horizontal="left" vertical="top"/>
    </xf>
    <xf numFmtId="3" fontId="71" fillId="6" borderId="1" xfId="1" applyNumberFormat="1" applyFont="1" applyFill="1" applyBorder="1" applyAlignment="1">
      <alignment horizontal="left" vertical="top"/>
    </xf>
    <xf numFmtId="0" fontId="71" fillId="12" borderId="7" xfId="1" applyFont="1" applyFill="1" applyBorder="1" applyAlignment="1">
      <alignment horizontal="left" vertical="top"/>
    </xf>
    <xf numFmtId="0" fontId="71" fillId="6" borderId="3" xfId="1" applyFont="1" applyFill="1" applyBorder="1" applyAlignment="1">
      <alignment horizontal="left" vertical="top"/>
    </xf>
    <xf numFmtId="0" fontId="71" fillId="6" borderId="8" xfId="1" applyFont="1" applyFill="1" applyBorder="1" applyAlignment="1">
      <alignment horizontal="left" vertical="top"/>
    </xf>
    <xf numFmtId="3" fontId="71" fillId="6" borderId="12" xfId="1" applyNumberFormat="1" applyFont="1" applyFill="1" applyBorder="1" applyAlignment="1">
      <alignment horizontal="left" vertical="top"/>
    </xf>
    <xf numFmtId="0" fontId="71" fillId="6" borderId="12" xfId="1" applyFont="1" applyFill="1" applyBorder="1" applyAlignment="1">
      <alignment horizontal="left" vertical="top"/>
    </xf>
    <xf numFmtId="0" fontId="71" fillId="15" borderId="1" xfId="2" applyFont="1" applyFill="1" applyBorder="1" applyAlignment="1">
      <alignment horizontal="right" vertical="top" wrapText="1"/>
    </xf>
    <xf numFmtId="3" fontId="91" fillId="6" borderId="0" xfId="2" applyNumberFormat="1" applyFont="1" applyFill="1" applyBorder="1" applyAlignment="1">
      <alignment horizontal="right" vertical="top"/>
    </xf>
    <xf numFmtId="3" fontId="90" fillId="8" borderId="3" xfId="1" applyNumberFormat="1" applyFont="1" applyFill="1" applyBorder="1" applyAlignment="1">
      <alignment horizontal="left" vertical="top" wrapText="1"/>
    </xf>
    <xf numFmtId="0" fontId="90" fillId="8" borderId="3" xfId="1" applyFont="1" applyFill="1" applyBorder="1" applyAlignment="1">
      <alignment horizontal="left" vertical="top" wrapText="1"/>
    </xf>
    <xf numFmtId="3" fontId="71" fillId="15" borderId="3" xfId="1" applyNumberFormat="1" applyFont="1" applyFill="1" applyBorder="1" applyAlignment="1">
      <alignment horizontal="left" vertical="top" wrapText="1"/>
    </xf>
    <xf numFmtId="0" fontId="71" fillId="15" borderId="3" xfId="1" applyFont="1" applyFill="1" applyBorder="1" applyAlignment="1">
      <alignment horizontal="left" vertical="top" wrapText="1"/>
    </xf>
    <xf numFmtId="0" fontId="87" fillId="6" borderId="0" xfId="2" applyFont="1" applyFill="1" applyBorder="1" applyAlignment="1">
      <alignment horizontal="right" vertical="top" wrapText="1"/>
    </xf>
    <xf numFmtId="0" fontId="78" fillId="12" borderId="8" xfId="2" applyFont="1" applyFill="1" applyBorder="1" applyAlignment="1">
      <alignment horizontal="center" vertical="top"/>
    </xf>
    <xf numFmtId="0" fontId="71" fillId="12" borderId="8" xfId="1" applyFont="1" applyFill="1" applyBorder="1" applyAlignment="1">
      <alignment horizontal="left" vertical="top" wrapText="1"/>
    </xf>
    <xf numFmtId="3" fontId="79" fillId="12" borderId="8" xfId="2" applyNumberFormat="1" applyFont="1" applyFill="1" applyBorder="1" applyAlignment="1">
      <alignment horizontal="right" vertical="top"/>
    </xf>
    <xf numFmtId="0" fontId="77" fillId="16" borderId="1" xfId="2" applyFont="1" applyFill="1" applyBorder="1" applyAlignment="1">
      <alignment horizontal="right" vertical="top" wrapText="1"/>
    </xf>
    <xf numFmtId="0" fontId="78" fillId="16" borderId="1" xfId="2" applyFont="1" applyFill="1" applyBorder="1" applyAlignment="1">
      <alignment horizontal="center" vertical="top"/>
    </xf>
    <xf numFmtId="0" fontId="78" fillId="16" borderId="8" xfId="2" applyFont="1" applyFill="1" applyBorder="1" applyAlignment="1">
      <alignment horizontal="center" vertical="top"/>
    </xf>
    <xf numFmtId="3" fontId="79" fillId="16" borderId="1" xfId="2" applyNumberFormat="1" applyFont="1" applyFill="1" applyBorder="1" applyAlignment="1">
      <alignment horizontal="right" vertical="top"/>
    </xf>
    <xf numFmtId="0" fontId="77" fillId="2" borderId="7" xfId="2" applyFont="1" applyFill="1" applyBorder="1" applyAlignment="1">
      <alignment horizontal="right" vertical="top" wrapText="1"/>
    </xf>
    <xf numFmtId="0" fontId="78" fillId="2" borderId="7" xfId="2" applyFont="1" applyFill="1" applyBorder="1" applyAlignment="1">
      <alignment horizontal="center" vertical="top"/>
    </xf>
    <xf numFmtId="0" fontId="91" fillId="2" borderId="7" xfId="1" applyFont="1" applyFill="1" applyBorder="1" applyAlignment="1">
      <alignment horizontal="left" vertical="top" wrapText="1"/>
    </xf>
    <xf numFmtId="0" fontId="91" fillId="2" borderId="9" xfId="1" applyFont="1" applyFill="1" applyBorder="1" applyAlignment="1">
      <alignment horizontal="left" vertical="top" wrapText="1"/>
    </xf>
    <xf numFmtId="3" fontId="91" fillId="2" borderId="9" xfId="1" applyNumberFormat="1" applyFont="1" applyFill="1" applyBorder="1" applyAlignment="1">
      <alignment horizontal="left" vertical="top" wrapText="1"/>
    </xf>
    <xf numFmtId="3" fontId="91" fillId="2" borderId="1" xfId="1" applyNumberFormat="1" applyFont="1" applyFill="1" applyBorder="1" applyAlignment="1">
      <alignment horizontal="left" vertical="top" wrapText="1"/>
    </xf>
    <xf numFmtId="3" fontId="79" fillId="2" borderId="8" xfId="2" applyNumberFormat="1" applyFont="1" applyFill="1" applyBorder="1" applyAlignment="1">
      <alignment horizontal="right" vertical="top"/>
    </xf>
    <xf numFmtId="0" fontId="77" fillId="16" borderId="6" xfId="1" applyFont="1" applyFill="1" applyBorder="1" applyAlignment="1">
      <alignment horizontal="right" vertical="top" wrapText="1"/>
    </xf>
    <xf numFmtId="0" fontId="78" fillId="16" borderId="6" xfId="1" applyFont="1" applyFill="1" applyBorder="1" applyAlignment="1">
      <alignment horizontal="center" vertical="top"/>
    </xf>
    <xf numFmtId="0" fontId="19" fillId="16" borderId="6" xfId="1" applyFont="1" applyFill="1" applyBorder="1" applyAlignment="1">
      <alignment horizontal="center" vertical="top" wrapText="1"/>
    </xf>
    <xf numFmtId="0" fontId="19" fillId="16" borderId="14" xfId="1" applyFont="1" applyFill="1" applyBorder="1" applyAlignment="1">
      <alignment horizontal="left" vertical="top" wrapText="1"/>
    </xf>
    <xf numFmtId="0" fontId="19" fillId="16" borderId="14" xfId="1" applyFont="1" applyFill="1" applyBorder="1" applyAlignment="1">
      <alignment horizontal="center" vertical="top" wrapText="1"/>
    </xf>
    <xf numFmtId="3" fontId="19" fillId="16" borderId="14" xfId="1" applyNumberFormat="1" applyFont="1" applyFill="1" applyBorder="1" applyAlignment="1">
      <alignment horizontal="left" vertical="top" wrapText="1"/>
    </xf>
    <xf numFmtId="3" fontId="88" fillId="16" borderId="7" xfId="1" applyNumberFormat="1" applyFont="1" applyFill="1" applyBorder="1" applyAlignment="1">
      <alignment horizontal="right" vertical="top"/>
    </xf>
    <xf numFmtId="0" fontId="72" fillId="8" borderId="3" xfId="1" applyFont="1" applyFill="1" applyBorder="1" applyAlignment="1">
      <alignment horizontal="center" vertical="top"/>
    </xf>
    <xf numFmtId="0" fontId="72" fillId="8" borderId="4" xfId="1" applyFont="1" applyFill="1" applyBorder="1" applyAlignment="1">
      <alignment horizontal="center" vertical="top"/>
    </xf>
    <xf numFmtId="3" fontId="72" fillId="8" borderId="4" xfId="1" applyNumberFormat="1" applyFont="1" applyFill="1" applyBorder="1" applyAlignment="1">
      <alignment horizontal="center" vertical="top"/>
    </xf>
    <xf numFmtId="0" fontId="72" fillId="8" borderId="5" xfId="1" applyFont="1" applyFill="1" applyBorder="1" applyAlignment="1">
      <alignment horizontal="center" vertical="top"/>
    </xf>
    <xf numFmtId="0" fontId="82" fillId="0" borderId="0" xfId="1" applyFont="1"/>
    <xf numFmtId="0" fontId="45" fillId="0" borderId="0" xfId="1" applyFont="1" applyBorder="1" applyAlignment="1">
      <alignment horizontal="left"/>
    </xf>
    <xf numFmtId="0" fontId="78" fillId="6" borderId="0" xfId="2" applyFont="1" applyFill="1" applyBorder="1" applyAlignment="1">
      <alignment horizontal="center" vertical="top"/>
    </xf>
    <xf numFmtId="0" fontId="71" fillId="6" borderId="0" xfId="1" applyFont="1" applyFill="1" applyBorder="1" applyAlignment="1">
      <alignment horizontal="left" vertical="top"/>
    </xf>
    <xf numFmtId="0" fontId="71" fillId="6" borderId="0" xfId="2" applyFont="1" applyFill="1" applyBorder="1" applyAlignment="1">
      <alignment horizontal="right" vertical="top" wrapText="1"/>
    </xf>
    <xf numFmtId="3" fontId="88" fillId="6" borderId="0" xfId="2" applyNumberFormat="1" applyFont="1" applyFill="1" applyBorder="1" applyAlignment="1">
      <alignment horizontal="right" vertical="top"/>
    </xf>
    <xf numFmtId="0" fontId="91" fillId="6" borderId="0" xfId="1" applyFont="1" applyFill="1" applyBorder="1" applyAlignment="1">
      <alignment horizontal="left" vertical="top" wrapText="1"/>
    </xf>
    <xf numFmtId="0" fontId="19" fillId="6" borderId="0" xfId="1" applyFont="1" applyFill="1" applyBorder="1" applyAlignment="1">
      <alignment horizontal="left" vertical="top" wrapText="1"/>
    </xf>
    <xf numFmtId="0" fontId="72" fillId="6" borderId="0" xfId="1" applyFont="1" applyFill="1" applyBorder="1" applyAlignment="1">
      <alignment horizontal="center" vertical="top"/>
    </xf>
    <xf numFmtId="0" fontId="22" fillId="0" borderId="0" xfId="1" applyFont="1" applyAlignment="1">
      <alignment horizontal="center"/>
    </xf>
    <xf numFmtId="0" fontId="0" fillId="3" borderId="10" xfId="0" applyFill="1" applyBorder="1" applyAlignment="1">
      <alignment horizontal="center"/>
    </xf>
    <xf numFmtId="0" fontId="12" fillId="13" borderId="4" xfId="0" applyFont="1" applyFill="1" applyBorder="1" applyAlignment="1">
      <alignment horizontal="center"/>
    </xf>
    <xf numFmtId="0" fontId="45" fillId="6" borderId="0" xfId="1" applyFont="1" applyFill="1" applyBorder="1" applyAlignment="1">
      <alignment horizontal="center" vertical="center"/>
    </xf>
    <xf numFmtId="0" fontId="74" fillId="0" borderId="0" xfId="1" applyFont="1" applyAlignment="1">
      <alignment horizontal="center"/>
    </xf>
    <xf numFmtId="0" fontId="6" fillId="6" borderId="6" xfId="0" applyFont="1" applyFill="1" applyBorder="1"/>
    <xf numFmtId="0" fontId="12" fillId="13" borderId="1" xfId="0" applyFont="1" applyFill="1" applyBorder="1" applyAlignment="1">
      <alignment horizontal="center"/>
    </xf>
    <xf numFmtId="0" fontId="6" fillId="2" borderId="1" xfId="0" applyFont="1" applyFill="1" applyBorder="1" applyAlignment="1">
      <alignment horizontal="left"/>
    </xf>
    <xf numFmtId="0" fontId="6" fillId="3" borderId="6" xfId="0" applyFont="1" applyFill="1" applyBorder="1" applyAlignment="1">
      <alignment horizontal="center" vertical="center"/>
    </xf>
    <xf numFmtId="0" fontId="6" fillId="3" borderId="8" xfId="0" applyFont="1" applyFill="1" applyBorder="1" applyAlignment="1">
      <alignment horizontal="center" vertical="center"/>
    </xf>
    <xf numFmtId="0" fontId="4" fillId="6" borderId="1" xfId="0" applyFont="1" applyFill="1" applyBorder="1"/>
    <xf numFmtId="0" fontId="6" fillId="5" borderId="33" xfId="0" applyFont="1" applyFill="1" applyBorder="1" applyAlignment="1">
      <alignment horizontal="center" vertical="center" wrapText="1"/>
    </xf>
    <xf numFmtId="0" fontId="6" fillId="5" borderId="33" xfId="0" applyFont="1" applyFill="1" applyBorder="1" applyAlignment="1">
      <alignment horizontal="center" vertical="center"/>
    </xf>
    <xf numFmtId="0" fontId="6" fillId="5" borderId="37" xfId="0" applyFont="1" applyFill="1" applyBorder="1" applyAlignment="1">
      <alignment horizontal="center" vertical="center"/>
    </xf>
    <xf numFmtId="0" fontId="6" fillId="29" borderId="33" xfId="0" applyFont="1" applyFill="1" applyBorder="1" applyAlignment="1">
      <alignment horizontal="center" vertical="center" wrapText="1"/>
    </xf>
    <xf numFmtId="0" fontId="6" fillId="29" borderId="33" xfId="0" applyFont="1" applyFill="1" applyBorder="1" applyAlignment="1">
      <alignment horizontal="center" vertical="center"/>
    </xf>
    <xf numFmtId="0" fontId="6" fillId="29" borderId="37" xfId="0" applyFont="1" applyFill="1" applyBorder="1" applyAlignment="1">
      <alignment horizontal="center" vertical="center"/>
    </xf>
    <xf numFmtId="0" fontId="6" fillId="17" borderId="33" xfId="0" applyFont="1" applyFill="1" applyBorder="1" applyAlignment="1">
      <alignment horizontal="center" vertical="center" wrapText="1"/>
    </xf>
    <xf numFmtId="0" fontId="6" fillId="17" borderId="33" xfId="0" applyFont="1" applyFill="1" applyBorder="1" applyAlignment="1">
      <alignment horizontal="center" vertical="center"/>
    </xf>
    <xf numFmtId="0" fontId="6" fillId="17" borderId="37" xfId="0" applyFont="1" applyFill="1" applyBorder="1" applyAlignment="1">
      <alignment horizontal="center" vertical="center"/>
    </xf>
    <xf numFmtId="0" fontId="23" fillId="8" borderId="4" xfId="1" applyFont="1" applyFill="1" applyBorder="1" applyAlignment="1">
      <alignment horizontal="center" vertical="center"/>
    </xf>
    <xf numFmtId="0" fontId="23" fillId="14" borderId="4" xfId="1" applyFont="1" applyFill="1" applyBorder="1" applyAlignment="1">
      <alignment vertical="center"/>
    </xf>
    <xf numFmtId="0" fontId="16" fillId="14" borderId="4" xfId="1" applyFill="1" applyBorder="1"/>
    <xf numFmtId="0" fontId="16" fillId="27" borderId="40" xfId="1" applyFill="1" applyBorder="1" applyAlignment="1"/>
    <xf numFmtId="0" fontId="16" fillId="27" borderId="4" xfId="1" applyFill="1" applyBorder="1" applyAlignment="1"/>
    <xf numFmtId="0" fontId="23" fillId="27" borderId="4" xfId="1" applyFont="1" applyFill="1" applyBorder="1" applyAlignment="1">
      <alignment vertical="center"/>
    </xf>
    <xf numFmtId="0" fontId="16" fillId="27" borderId="4" xfId="1" applyFill="1" applyBorder="1"/>
    <xf numFmtId="0" fontId="16" fillId="27" borderId="5" xfId="1" applyFill="1" applyBorder="1"/>
    <xf numFmtId="0" fontId="23" fillId="14" borderId="1" xfId="1" applyFont="1" applyFill="1" applyBorder="1" applyAlignment="1">
      <alignment horizontal="center" vertical="center" wrapText="1"/>
    </xf>
    <xf numFmtId="0" fontId="16" fillId="27" borderId="40" xfId="1" applyFill="1" applyBorder="1"/>
    <xf numFmtId="0" fontId="16" fillId="27" borderId="3" xfId="1" applyFill="1" applyBorder="1"/>
    <xf numFmtId="0" fontId="23" fillId="14" borderId="9" xfId="1" applyFont="1" applyFill="1" applyBorder="1" applyAlignment="1">
      <alignment horizontal="left" vertical="center" indent="1"/>
    </xf>
    <xf numFmtId="0" fontId="23" fillId="14" borderId="17" xfId="1" applyFont="1" applyFill="1" applyBorder="1" applyAlignment="1">
      <alignment horizontal="right" vertical="center"/>
    </xf>
    <xf numFmtId="0" fontId="23" fillId="14" borderId="17" xfId="1" applyFont="1" applyFill="1" applyBorder="1" applyAlignment="1">
      <alignment horizontal="right" vertical="center" wrapText="1"/>
    </xf>
    <xf numFmtId="0" fontId="16" fillId="14" borderId="17" xfId="1" applyFill="1" applyBorder="1"/>
    <xf numFmtId="0" fontId="16" fillId="27" borderId="42" xfId="1" applyFill="1" applyBorder="1"/>
    <xf numFmtId="0" fontId="16" fillId="27" borderId="17" xfId="1" applyFill="1" applyBorder="1"/>
    <xf numFmtId="0" fontId="16" fillId="27" borderId="15" xfId="1" applyFill="1" applyBorder="1"/>
    <xf numFmtId="0" fontId="37" fillId="12" borderId="1" xfId="1" applyFont="1" applyFill="1" applyBorder="1" applyAlignment="1">
      <alignment vertical="center"/>
    </xf>
    <xf numFmtId="0" fontId="26" fillId="4" borderId="9" xfId="1" applyFont="1" applyFill="1" applyBorder="1" applyAlignment="1">
      <alignment horizontal="left" vertical="top" wrapText="1"/>
    </xf>
    <xf numFmtId="3" fontId="27" fillId="4" borderId="10" xfId="1" applyNumberFormat="1" applyFont="1" applyFill="1" applyBorder="1" applyAlignment="1">
      <alignment horizontal="right" vertical="top"/>
    </xf>
    <xf numFmtId="0" fontId="28" fillId="11" borderId="10" xfId="1" applyFont="1" applyFill="1" applyBorder="1" applyAlignment="1">
      <alignment vertical="top"/>
    </xf>
    <xf numFmtId="0" fontId="28" fillId="11" borderId="43" xfId="1" applyFont="1" applyFill="1" applyBorder="1" applyAlignment="1">
      <alignment vertical="top"/>
    </xf>
    <xf numFmtId="0" fontId="28" fillId="11" borderId="11" xfId="1" applyFont="1" applyFill="1" applyBorder="1" applyAlignment="1">
      <alignment vertical="top"/>
    </xf>
    <xf numFmtId="0" fontId="23" fillId="12" borderId="1" xfId="1" applyFont="1" applyFill="1" applyBorder="1" applyAlignment="1">
      <alignment horizontal="right" vertical="center"/>
    </xf>
    <xf numFmtId="0" fontId="23" fillId="12" borderId="1" xfId="1" applyFont="1" applyFill="1" applyBorder="1" applyAlignment="1">
      <alignment horizontal="center" vertical="center"/>
    </xf>
    <xf numFmtId="0" fontId="23" fillId="12" borderId="1" xfId="1" applyFont="1" applyFill="1" applyBorder="1" applyAlignment="1">
      <alignment horizontal="right" vertical="center" wrapText="1"/>
    </xf>
    <xf numFmtId="0" fontId="24" fillId="11" borderId="1" xfId="1" applyFont="1" applyFill="1" applyBorder="1" applyAlignment="1">
      <alignment horizontal="right" vertical="top" wrapText="1"/>
    </xf>
    <xf numFmtId="0" fontId="25" fillId="11" borderId="1" xfId="1" applyFont="1" applyFill="1" applyBorder="1" applyAlignment="1">
      <alignment horizontal="center" vertical="top"/>
    </xf>
    <xf numFmtId="0" fontId="2" fillId="11" borderId="3" xfId="1" applyFont="1" applyFill="1" applyBorder="1" applyAlignment="1">
      <alignment horizontal="left" vertical="top" wrapText="1"/>
    </xf>
    <xf numFmtId="3" fontId="27" fillId="11" borderId="4" xfId="1" applyNumberFormat="1" applyFont="1" applyFill="1" applyBorder="1" applyAlignment="1">
      <alignment horizontal="right" vertical="top"/>
    </xf>
    <xf numFmtId="0" fontId="28" fillId="11" borderId="5" xfId="1" applyFont="1" applyFill="1" applyBorder="1" applyAlignment="1">
      <alignment vertical="top"/>
    </xf>
    <xf numFmtId="0" fontId="28" fillId="11" borderId="1" xfId="1" applyFont="1" applyFill="1" applyBorder="1" applyAlignment="1">
      <alignment vertical="top"/>
    </xf>
    <xf numFmtId="0" fontId="28" fillId="4" borderId="14" xfId="1" applyFont="1" applyFill="1" applyBorder="1" applyAlignment="1">
      <alignment vertical="top"/>
    </xf>
    <xf numFmtId="0" fontId="28" fillId="4" borderId="44" xfId="1" applyFont="1" applyFill="1" applyBorder="1" applyAlignment="1">
      <alignment vertical="top"/>
    </xf>
    <xf numFmtId="0" fontId="28" fillId="0" borderId="45" xfId="1" applyFont="1" applyBorder="1" applyAlignment="1">
      <alignment vertical="top"/>
    </xf>
    <xf numFmtId="0" fontId="28" fillId="0" borderId="1" xfId="1" applyFont="1" applyBorder="1" applyAlignment="1">
      <alignment vertical="top"/>
    </xf>
    <xf numFmtId="0" fontId="28" fillId="0" borderId="3" xfId="1" applyFont="1" applyBorder="1" applyAlignment="1">
      <alignment vertical="top"/>
    </xf>
    <xf numFmtId="0" fontId="28" fillId="0" borderId="5" xfId="1" applyFont="1" applyBorder="1" applyAlignment="1">
      <alignment vertical="top"/>
    </xf>
    <xf numFmtId="0" fontId="28" fillId="6" borderId="1" xfId="1" applyFont="1" applyFill="1" applyBorder="1" applyAlignment="1">
      <alignment horizontal="left" vertical="top" wrapText="1"/>
    </xf>
    <xf numFmtId="3" fontId="32" fillId="6" borderId="1" xfId="1" applyNumberFormat="1" applyFont="1" applyFill="1" applyBorder="1" applyAlignment="1">
      <alignment horizontal="right" vertical="top"/>
    </xf>
    <xf numFmtId="3" fontId="28" fillId="0" borderId="1" xfId="1" applyNumberFormat="1" applyFont="1" applyBorder="1" applyAlignment="1" applyProtection="1">
      <alignment vertical="top"/>
    </xf>
    <xf numFmtId="3" fontId="28" fillId="4" borderId="9" xfId="1" applyNumberFormat="1" applyFont="1" applyFill="1" applyBorder="1" applyAlignment="1">
      <alignment vertical="top"/>
    </xf>
    <xf numFmtId="0" fontId="28" fillId="4" borderId="46" xfId="1" applyFont="1" applyFill="1" applyBorder="1" applyAlignment="1">
      <alignment vertical="top"/>
    </xf>
    <xf numFmtId="3" fontId="8" fillId="0" borderId="1" xfId="1" applyNumberFormat="1" applyFont="1" applyBorder="1" applyAlignment="1">
      <alignment horizontal="center" vertical="top"/>
    </xf>
    <xf numFmtId="0" fontId="28" fillId="6" borderId="8" xfId="1" applyFont="1" applyFill="1" applyBorder="1" applyAlignment="1">
      <alignment horizontal="left" vertical="top" wrapText="1"/>
    </xf>
    <xf numFmtId="0" fontId="92" fillId="12" borderId="1" xfId="0" applyFont="1" applyFill="1" applyBorder="1" applyAlignment="1" applyProtection="1">
      <alignment horizontal="center"/>
    </xf>
    <xf numFmtId="0" fontId="28" fillId="6" borderId="8" xfId="1" applyFont="1" applyFill="1" applyBorder="1" applyAlignment="1">
      <alignment vertical="top"/>
    </xf>
    <xf numFmtId="3" fontId="28" fillId="4" borderId="12" xfId="1" applyNumberFormat="1" applyFont="1" applyFill="1" applyBorder="1" applyAlignment="1">
      <alignment vertical="top"/>
    </xf>
    <xf numFmtId="0" fontId="28" fillId="4" borderId="47" xfId="1" applyFont="1" applyFill="1" applyBorder="1" applyAlignment="1">
      <alignment vertical="top"/>
    </xf>
    <xf numFmtId="0" fontId="25" fillId="16" borderId="8" xfId="1" applyFont="1" applyFill="1" applyBorder="1" applyAlignment="1">
      <alignment horizontal="center" vertical="top"/>
    </xf>
    <xf numFmtId="3" fontId="26" fillId="16" borderId="12" xfId="1" applyNumberFormat="1" applyFont="1" applyFill="1" applyBorder="1" applyAlignment="1">
      <alignment horizontal="right" vertical="top"/>
    </xf>
    <xf numFmtId="0" fontId="28" fillId="16" borderId="1" xfId="1" applyFont="1" applyFill="1" applyBorder="1" applyAlignment="1">
      <alignment vertical="top"/>
    </xf>
    <xf numFmtId="3" fontId="28" fillId="16" borderId="1" xfId="1" applyNumberFormat="1" applyFont="1" applyFill="1" applyBorder="1" applyAlignment="1" applyProtection="1">
      <alignment vertical="top"/>
    </xf>
    <xf numFmtId="3" fontId="40" fillId="16" borderId="3" xfId="1" applyNumberFormat="1" applyFont="1" applyFill="1" applyBorder="1" applyAlignment="1">
      <alignment vertical="top"/>
    </xf>
    <xf numFmtId="0" fontId="40" fillId="16" borderId="3" xfId="1" applyFont="1" applyFill="1" applyBorder="1" applyAlignment="1">
      <alignment vertical="top"/>
    </xf>
    <xf numFmtId="0" fontId="28" fillId="16" borderId="45" xfId="1" applyFont="1" applyFill="1" applyBorder="1" applyAlignment="1">
      <alignment vertical="top"/>
    </xf>
    <xf numFmtId="0" fontId="28" fillId="16" borderId="5" xfId="1" applyFont="1" applyFill="1" applyBorder="1" applyAlignment="1">
      <alignment vertical="top"/>
    </xf>
    <xf numFmtId="3" fontId="27" fillId="2" borderId="1" xfId="1" applyNumberFormat="1" applyFont="1" applyFill="1" applyBorder="1" applyAlignment="1">
      <alignment horizontal="right" vertical="top"/>
    </xf>
    <xf numFmtId="0" fontId="28" fillId="2" borderId="1" xfId="1" applyFont="1" applyFill="1" applyBorder="1" applyAlignment="1">
      <alignment vertical="top"/>
    </xf>
    <xf numFmtId="3" fontId="28" fillId="2" borderId="1" xfId="1" applyNumberFormat="1" applyFont="1" applyFill="1" applyBorder="1" applyAlignment="1" applyProtection="1">
      <alignment vertical="top"/>
    </xf>
    <xf numFmtId="3" fontId="28" fillId="2" borderId="3" xfId="1" applyNumberFormat="1" applyFont="1" applyFill="1" applyBorder="1" applyAlignment="1">
      <alignment vertical="top"/>
    </xf>
    <xf numFmtId="0" fontId="28" fillId="2" borderId="3" xfId="1" applyFont="1" applyFill="1" applyBorder="1" applyAlignment="1">
      <alignment vertical="top"/>
    </xf>
    <xf numFmtId="0" fontId="28" fillId="2" borderId="45" xfId="1" applyFont="1" applyFill="1" applyBorder="1" applyAlignment="1">
      <alignment vertical="top"/>
    </xf>
    <xf numFmtId="0" fontId="28" fillId="2" borderId="5" xfId="1" applyFont="1" applyFill="1" applyBorder="1" applyAlignment="1">
      <alignment vertical="top"/>
    </xf>
    <xf numFmtId="0" fontId="25" fillId="4" borderId="3" xfId="1" applyFont="1" applyFill="1" applyBorder="1" applyAlignment="1">
      <alignment horizontal="center" vertical="top"/>
    </xf>
    <xf numFmtId="3" fontId="2" fillId="2" borderId="5" xfId="1" applyNumberFormat="1" applyFont="1" applyFill="1" applyBorder="1" applyAlignment="1" applyProtection="1">
      <alignment vertical="top"/>
    </xf>
    <xf numFmtId="3" fontId="2" fillId="2" borderId="1" xfId="1" applyNumberFormat="1" applyFont="1" applyFill="1" applyBorder="1" applyAlignment="1" applyProtection="1">
      <alignment vertical="top"/>
    </xf>
    <xf numFmtId="3" fontId="28" fillId="2" borderId="14" xfId="1" applyNumberFormat="1" applyFont="1" applyFill="1" applyBorder="1" applyAlignment="1">
      <alignment vertical="top"/>
    </xf>
    <xf numFmtId="0" fontId="28" fillId="2" borderId="17" xfId="1" applyFont="1" applyFill="1" applyBorder="1" applyAlignment="1">
      <alignment vertical="top"/>
    </xf>
    <xf numFmtId="3" fontId="31" fillId="6" borderId="1" xfId="1" applyNumberFormat="1" applyFont="1" applyFill="1" applyBorder="1" applyAlignment="1">
      <alignment horizontal="right" vertical="top"/>
    </xf>
    <xf numFmtId="3" fontId="28" fillId="4" borderId="14" xfId="1" applyNumberFormat="1" applyFont="1" applyFill="1" applyBorder="1" applyAlignment="1">
      <alignment vertical="top"/>
    </xf>
    <xf numFmtId="0" fontId="28" fillId="4" borderId="48" xfId="1" applyFont="1" applyFill="1" applyBorder="1" applyAlignment="1">
      <alignment vertical="top"/>
    </xf>
    <xf numFmtId="0" fontId="28" fillId="4" borderId="49" xfId="1" applyFont="1" applyFill="1" applyBorder="1" applyAlignment="1">
      <alignment vertical="top"/>
    </xf>
    <xf numFmtId="0" fontId="28" fillId="4" borderId="50" xfId="1" applyFont="1" applyFill="1" applyBorder="1" applyAlignment="1">
      <alignment vertical="top"/>
    </xf>
    <xf numFmtId="0" fontId="28" fillId="15" borderId="1" xfId="1" applyFont="1" applyFill="1" applyBorder="1" applyAlignment="1">
      <alignment horizontal="left" vertical="top" wrapText="1"/>
    </xf>
    <xf numFmtId="3" fontId="28" fillId="6" borderId="1" xfId="1" applyNumberFormat="1" applyFont="1" applyFill="1" applyBorder="1" applyAlignment="1" applyProtection="1">
      <alignment vertical="top"/>
    </xf>
    <xf numFmtId="0" fontId="28" fillId="15" borderId="8" xfId="1" applyFont="1" applyFill="1" applyBorder="1" applyAlignment="1">
      <alignment horizontal="left" vertical="top" wrapText="1"/>
    </xf>
    <xf numFmtId="0" fontId="28" fillId="16" borderId="51" xfId="1" applyFont="1" applyFill="1" applyBorder="1" applyAlignment="1">
      <alignment vertical="top"/>
    </xf>
    <xf numFmtId="3" fontId="31" fillId="6" borderId="1" xfId="1" quotePrefix="1" applyNumberFormat="1" applyFont="1" applyFill="1" applyBorder="1" applyAlignment="1">
      <alignment horizontal="right" vertical="top"/>
    </xf>
    <xf numFmtId="3" fontId="40" fillId="16" borderId="51" xfId="1" applyNumberFormat="1" applyFont="1" applyFill="1" applyBorder="1" applyAlignment="1">
      <alignment vertical="top"/>
    </xf>
    <xf numFmtId="3" fontId="93" fillId="16" borderId="12" xfId="1" applyNumberFormat="1" applyFont="1" applyFill="1" applyBorder="1" applyAlignment="1">
      <alignment horizontal="right" vertical="top"/>
    </xf>
    <xf numFmtId="0" fontId="28" fillId="2" borderId="48" xfId="1" applyFont="1" applyFill="1" applyBorder="1" applyAlignment="1">
      <alignment vertical="top"/>
    </xf>
    <xf numFmtId="3" fontId="28" fillId="2" borderId="9" xfId="1" applyNumberFormat="1" applyFont="1" applyFill="1" applyBorder="1" applyAlignment="1">
      <alignment vertical="top"/>
    </xf>
    <xf numFmtId="0" fontId="28" fillId="2" borderId="49" xfId="1" applyFont="1" applyFill="1" applyBorder="1" applyAlignment="1">
      <alignment vertical="top"/>
    </xf>
    <xf numFmtId="3" fontId="28" fillId="2" borderId="12" xfId="1" applyNumberFormat="1" applyFont="1" applyFill="1" applyBorder="1" applyAlignment="1">
      <alignment vertical="top"/>
    </xf>
    <xf numFmtId="0" fontId="28" fillId="2" borderId="50" xfId="1" applyFont="1" applyFill="1" applyBorder="1" applyAlignment="1">
      <alignment vertical="top"/>
    </xf>
    <xf numFmtId="0" fontId="28" fillId="6" borderId="1" xfId="1" applyFont="1" applyFill="1" applyBorder="1" applyAlignment="1">
      <alignment horizontal="left" vertical="top"/>
    </xf>
    <xf numFmtId="3" fontId="26" fillId="16" borderId="3" xfId="1" applyNumberFormat="1" applyFont="1" applyFill="1" applyBorder="1" applyAlignment="1">
      <alignment horizontal="right" vertical="top"/>
    </xf>
    <xf numFmtId="0" fontId="40" fillId="6" borderId="45" xfId="1" applyFont="1" applyFill="1" applyBorder="1" applyAlignment="1">
      <alignment horizontal="center" vertical="top"/>
    </xf>
    <xf numFmtId="0" fontId="16" fillId="0" borderId="45" xfId="1" applyBorder="1"/>
    <xf numFmtId="3" fontId="28" fillId="16" borderId="4" xfId="1" applyNumberFormat="1" applyFont="1" applyFill="1" applyBorder="1" applyAlignment="1">
      <alignment vertical="top"/>
    </xf>
    <xf numFmtId="0" fontId="24" fillId="2" borderId="1" xfId="1" applyFont="1" applyFill="1" applyBorder="1" applyAlignment="1">
      <alignment horizontal="right" vertical="top" wrapText="1"/>
    </xf>
    <xf numFmtId="3" fontId="40" fillId="2" borderId="3" xfId="1" applyNumberFormat="1" applyFont="1" applyFill="1" applyBorder="1" applyAlignment="1">
      <alignment vertical="top"/>
    </xf>
    <xf numFmtId="3" fontId="40" fillId="2" borderId="51" xfId="1" applyNumberFormat="1" applyFont="1" applyFill="1" applyBorder="1" applyAlignment="1">
      <alignment vertical="top"/>
    </xf>
    <xf numFmtId="3" fontId="28" fillId="2" borderId="4" xfId="1" applyNumberFormat="1" applyFont="1" applyFill="1" applyBorder="1" applyAlignment="1">
      <alignment vertical="top"/>
    </xf>
    <xf numFmtId="0" fontId="28" fillId="2" borderId="51" xfId="1" applyFont="1" applyFill="1" applyBorder="1" applyAlignment="1">
      <alignment vertical="top"/>
    </xf>
    <xf numFmtId="0" fontId="28" fillId="6" borderId="0" xfId="1" applyFont="1" applyFill="1" applyAlignment="1">
      <alignment vertical="top"/>
    </xf>
    <xf numFmtId="3" fontId="27" fillId="28" borderId="1" xfId="1" applyNumberFormat="1" applyFont="1" applyFill="1" applyBorder="1" applyAlignment="1">
      <alignment horizontal="right" vertical="top"/>
    </xf>
    <xf numFmtId="0" fontId="28" fillId="28" borderId="1" xfId="1" applyFont="1" applyFill="1" applyBorder="1" applyAlignment="1">
      <alignment vertical="top"/>
    </xf>
    <xf numFmtId="3" fontId="28" fillId="28" borderId="1" xfId="1" applyNumberFormat="1" applyFont="1" applyFill="1" applyBorder="1" applyAlignment="1">
      <alignment vertical="top"/>
    </xf>
    <xf numFmtId="3" fontId="28" fillId="28" borderId="3" xfId="1" applyNumberFormat="1" applyFont="1" applyFill="1" applyBorder="1" applyAlignment="1">
      <alignment vertical="top"/>
    </xf>
    <xf numFmtId="0" fontId="40" fillId="28" borderId="3" xfId="1" applyFont="1" applyFill="1" applyBorder="1" applyAlignment="1">
      <alignment horizontal="center" vertical="top"/>
    </xf>
    <xf numFmtId="0" fontId="16" fillId="28" borderId="45" xfId="1" applyFill="1" applyBorder="1"/>
    <xf numFmtId="0" fontId="40" fillId="28" borderId="1" xfId="1" applyFont="1" applyFill="1" applyBorder="1" applyAlignment="1">
      <alignment horizontal="center" vertical="top"/>
    </xf>
    <xf numFmtId="0" fontId="28" fillId="28" borderId="3" xfId="1" applyFont="1" applyFill="1" applyBorder="1" applyAlignment="1">
      <alignment vertical="top"/>
    </xf>
    <xf numFmtId="0" fontId="28" fillId="28" borderId="45" xfId="1" applyFont="1" applyFill="1" applyBorder="1" applyAlignment="1">
      <alignment vertical="top"/>
    </xf>
    <xf numFmtId="0" fontId="28" fillId="28" borderId="5" xfId="1" applyFont="1" applyFill="1" applyBorder="1" applyAlignment="1">
      <alignment vertical="top"/>
    </xf>
    <xf numFmtId="0" fontId="28" fillId="14" borderId="1" xfId="1" applyFont="1" applyFill="1" applyBorder="1" applyAlignment="1">
      <alignment vertical="top"/>
    </xf>
    <xf numFmtId="3" fontId="28" fillId="14" borderId="1" xfId="1" applyNumberFormat="1" applyFont="1" applyFill="1" applyBorder="1" applyAlignment="1">
      <alignment vertical="top"/>
    </xf>
    <xf numFmtId="3" fontId="26" fillId="0" borderId="3" xfId="1" applyNumberFormat="1" applyFont="1" applyBorder="1" applyAlignment="1">
      <alignment vertical="top"/>
    </xf>
    <xf numFmtId="3" fontId="26" fillId="14" borderId="45" xfId="1" applyNumberFormat="1" applyFont="1" applyFill="1" applyBorder="1" applyAlignment="1">
      <alignment vertical="center"/>
    </xf>
    <xf numFmtId="3" fontId="26" fillId="14" borderId="5" xfId="1" applyNumberFormat="1" applyFont="1" applyFill="1" applyBorder="1" applyAlignment="1">
      <alignment vertical="center"/>
    </xf>
    <xf numFmtId="3" fontId="26" fillId="14" borderId="51" xfId="1" applyNumberFormat="1" applyFont="1" applyFill="1" applyBorder="1" applyAlignment="1">
      <alignment vertical="center"/>
    </xf>
    <xf numFmtId="0" fontId="16" fillId="14" borderId="3" xfId="1" applyFill="1" applyBorder="1"/>
    <xf numFmtId="0" fontId="16" fillId="14" borderId="45" xfId="1" applyFill="1" applyBorder="1"/>
    <xf numFmtId="0" fontId="16" fillId="14" borderId="1" xfId="1" applyFill="1" applyBorder="1" applyAlignment="1">
      <alignment vertical="top"/>
    </xf>
    <xf numFmtId="0" fontId="16" fillId="14" borderId="3" xfId="1" applyFill="1" applyBorder="1" applyAlignment="1">
      <alignment vertical="top"/>
    </xf>
    <xf numFmtId="0" fontId="16" fillId="14" borderId="45" xfId="1" applyFill="1" applyBorder="1" applyAlignment="1">
      <alignment vertical="top"/>
    </xf>
    <xf numFmtId="0" fontId="71" fillId="6" borderId="1" xfId="1" applyFont="1" applyFill="1" applyBorder="1" applyAlignment="1">
      <alignment horizontal="left" vertical="top" wrapText="1"/>
    </xf>
    <xf numFmtId="0" fontId="77" fillId="28" borderId="1" xfId="1" applyFont="1" applyFill="1" applyBorder="1" applyAlignment="1">
      <alignment horizontal="right" vertical="top" wrapText="1"/>
    </xf>
    <xf numFmtId="0" fontId="78" fillId="28" borderId="1" xfId="1" applyFont="1" applyFill="1" applyBorder="1" applyAlignment="1">
      <alignment horizontal="center" vertical="top"/>
    </xf>
    <xf numFmtId="0" fontId="78" fillId="28" borderId="7" xfId="1" applyFont="1" applyFill="1" applyBorder="1" applyAlignment="1">
      <alignment horizontal="center" vertical="top"/>
    </xf>
    <xf numFmtId="0" fontId="45" fillId="28" borderId="8" xfId="1" applyFont="1" applyFill="1" applyBorder="1" applyAlignment="1">
      <alignment horizontal="left" vertical="top" wrapText="1"/>
    </xf>
    <xf numFmtId="3" fontId="45" fillId="28" borderId="12" xfId="1" applyNumberFormat="1" applyFont="1" applyFill="1" applyBorder="1" applyAlignment="1">
      <alignment horizontal="left" vertical="top" wrapText="1"/>
    </xf>
    <xf numFmtId="3" fontId="45" fillId="28" borderId="1" xfId="1" applyNumberFormat="1" applyFont="1" applyFill="1" applyBorder="1" applyAlignment="1">
      <alignment horizontal="left" vertical="top" wrapText="1"/>
    </xf>
    <xf numFmtId="3" fontId="71" fillId="28" borderId="1" xfId="2" applyNumberFormat="1" applyFont="1" applyFill="1" applyBorder="1" applyAlignment="1">
      <alignment horizontal="left" vertical="top" wrapText="1"/>
    </xf>
    <xf numFmtId="0" fontId="45" fillId="28" borderId="7" xfId="1" applyFont="1" applyFill="1" applyBorder="1" applyAlignment="1">
      <alignment horizontal="left" vertical="top" wrapText="1"/>
    </xf>
    <xf numFmtId="0" fontId="45" fillId="28" borderId="12" xfId="1" applyFont="1" applyFill="1" applyBorder="1" applyAlignment="1">
      <alignment horizontal="left" vertical="top" wrapText="1"/>
    </xf>
    <xf numFmtId="0" fontId="45" fillId="28" borderId="1" xfId="1" applyFont="1" applyFill="1" applyBorder="1" applyAlignment="1">
      <alignment horizontal="left" vertical="top" wrapText="1"/>
    </xf>
    <xf numFmtId="0" fontId="71" fillId="28" borderId="1" xfId="2" applyFont="1" applyFill="1" applyBorder="1" applyAlignment="1">
      <alignment horizontal="left" vertical="top" wrapText="1"/>
    </xf>
    <xf numFmtId="3" fontId="79" fillId="28" borderId="1" xfId="1" applyNumberFormat="1" applyFont="1" applyFill="1" applyBorder="1" applyAlignment="1">
      <alignment horizontal="right" vertical="top"/>
    </xf>
    <xf numFmtId="0" fontId="77" fillId="28" borderId="8" xfId="1" applyFont="1" applyFill="1" applyBorder="1" applyAlignment="1">
      <alignment horizontal="right" vertical="top" wrapText="1"/>
    </xf>
    <xf numFmtId="0" fontId="90" fillId="28" borderId="8" xfId="1" applyFont="1" applyFill="1" applyBorder="1" applyAlignment="1">
      <alignment horizontal="left" vertical="top" wrapText="1"/>
    </xf>
    <xf numFmtId="3" fontId="90" fillId="28" borderId="12" xfId="1" applyNumberFormat="1" applyFont="1" applyFill="1" applyBorder="1" applyAlignment="1">
      <alignment horizontal="left" vertical="top" wrapText="1"/>
    </xf>
    <xf numFmtId="3" fontId="90" fillId="28" borderId="1" xfId="1" applyNumberFormat="1" applyFont="1" applyFill="1" applyBorder="1" applyAlignment="1">
      <alignment horizontal="left" vertical="top" wrapText="1"/>
    </xf>
    <xf numFmtId="0" fontId="90" fillId="28" borderId="7" xfId="1" applyFont="1" applyFill="1" applyBorder="1" applyAlignment="1">
      <alignment horizontal="left" vertical="top" wrapText="1"/>
    </xf>
    <xf numFmtId="0" fontId="90" fillId="28" borderId="12" xfId="1" applyFont="1" applyFill="1" applyBorder="1" applyAlignment="1">
      <alignment horizontal="left" vertical="top" wrapText="1"/>
    </xf>
    <xf numFmtId="0" fontId="90" fillId="28" borderId="1" xfId="1" applyFont="1" applyFill="1" applyBorder="1" applyAlignment="1">
      <alignment horizontal="left" vertical="top" wrapText="1"/>
    </xf>
    <xf numFmtId="0" fontId="78" fillId="28" borderId="8" xfId="1" applyFont="1" applyFill="1" applyBorder="1" applyAlignment="1">
      <alignment horizontal="center" vertical="top"/>
    </xf>
    <xf numFmtId="3" fontId="90" fillId="28" borderId="3" xfId="1" applyNumberFormat="1" applyFont="1" applyFill="1" applyBorder="1" applyAlignment="1">
      <alignment horizontal="left" vertical="top" wrapText="1"/>
    </xf>
    <xf numFmtId="0" fontId="90" fillId="28" borderId="3" xfId="1" applyFont="1" applyFill="1" applyBorder="1" applyAlignment="1">
      <alignment horizontal="left" vertical="top" wrapText="1"/>
    </xf>
    <xf numFmtId="0" fontId="77" fillId="28" borderId="1" xfId="2" applyFont="1" applyFill="1" applyBorder="1" applyAlignment="1">
      <alignment horizontal="right" vertical="top" wrapText="1"/>
    </xf>
    <xf numFmtId="0" fontId="78" fillId="28" borderId="1" xfId="2" applyFont="1" applyFill="1" applyBorder="1" applyAlignment="1">
      <alignment horizontal="center" vertical="top"/>
    </xf>
    <xf numFmtId="0" fontId="78" fillId="28" borderId="8" xfId="2" applyFont="1" applyFill="1" applyBorder="1" applyAlignment="1">
      <alignment horizontal="center" vertical="top"/>
    </xf>
    <xf numFmtId="0" fontId="71" fillId="28" borderId="8" xfId="1" applyFont="1" applyFill="1" applyBorder="1" applyAlignment="1">
      <alignment horizontal="center" vertical="top" wrapText="1"/>
    </xf>
    <xf numFmtId="3" fontId="71" fillId="28" borderId="12" xfId="1" applyNumberFormat="1" applyFont="1" applyFill="1" applyBorder="1" applyAlignment="1">
      <alignment horizontal="left" vertical="top" wrapText="1"/>
    </xf>
    <xf numFmtId="0" fontId="71" fillId="28" borderId="12" xfId="1" applyFont="1" applyFill="1" applyBorder="1" applyAlignment="1">
      <alignment horizontal="left" vertical="top" wrapText="1"/>
    </xf>
    <xf numFmtId="0" fontId="71" fillId="28" borderId="12" xfId="1" applyFont="1" applyFill="1" applyBorder="1" applyAlignment="1">
      <alignment horizontal="center" vertical="top" wrapText="1"/>
    </xf>
    <xf numFmtId="3" fontId="71" fillId="28" borderId="1" xfId="1" applyNumberFormat="1" applyFont="1" applyFill="1" applyBorder="1" applyAlignment="1">
      <alignment horizontal="left" vertical="top" wrapText="1"/>
    </xf>
    <xf numFmtId="3" fontId="79" fillId="28" borderId="1" xfId="2" applyNumberFormat="1" applyFont="1" applyFill="1" applyBorder="1" applyAlignment="1">
      <alignment horizontal="right" vertical="top"/>
    </xf>
    <xf numFmtId="0" fontId="0" fillId="3" borderId="10" xfId="0" applyFill="1" applyBorder="1" applyAlignment="1">
      <alignment horizontal="center"/>
    </xf>
    <xf numFmtId="0" fontId="50" fillId="0" borderId="0" xfId="0" applyFont="1"/>
    <xf numFmtId="0" fontId="95" fillId="0" borderId="0" xfId="1" applyFont="1"/>
    <xf numFmtId="0" fontId="9" fillId="6" borderId="0" xfId="0" applyFont="1" applyFill="1" applyAlignment="1">
      <alignment vertical="center"/>
    </xf>
    <xf numFmtId="0" fontId="6" fillId="8" borderId="33" xfId="0" applyFont="1" applyFill="1" applyBorder="1" applyAlignment="1">
      <alignment horizontal="center" vertical="center" wrapText="1"/>
    </xf>
    <xf numFmtId="0" fontId="6" fillId="8" borderId="33" xfId="0" applyFont="1" applyFill="1" applyBorder="1" applyAlignment="1">
      <alignment horizontal="center" vertical="center"/>
    </xf>
    <xf numFmtId="0" fontId="6" fillId="8" borderId="37" xfId="0" applyFont="1" applyFill="1" applyBorder="1" applyAlignment="1">
      <alignment horizontal="center" vertical="center"/>
    </xf>
    <xf numFmtId="0" fontId="6" fillId="2" borderId="33" xfId="0" applyFont="1" applyFill="1" applyBorder="1" applyAlignment="1">
      <alignment horizontal="center" vertical="center" wrapText="1"/>
    </xf>
    <xf numFmtId="0" fontId="6" fillId="2" borderId="33" xfId="0" applyFont="1" applyFill="1" applyBorder="1" applyAlignment="1">
      <alignment horizontal="center" vertical="center"/>
    </xf>
    <xf numFmtId="0" fontId="6" fillId="2" borderId="37" xfId="0" applyFont="1" applyFill="1" applyBorder="1" applyAlignment="1">
      <alignment horizontal="center" vertical="center"/>
    </xf>
    <xf numFmtId="0" fontId="16" fillId="0" borderId="49" xfId="1" applyBorder="1"/>
    <xf numFmtId="0" fontId="70" fillId="0" borderId="0" xfId="1" applyFont="1"/>
    <xf numFmtId="0" fontId="94" fillId="0" borderId="0" xfId="0" applyFont="1"/>
    <xf numFmtId="0" fontId="16" fillId="0" borderId="0" xfId="1" applyBorder="1" applyAlignment="1"/>
    <xf numFmtId="0" fontId="52" fillId="7" borderId="20" xfId="1" applyFont="1" applyFill="1" applyBorder="1" applyAlignment="1"/>
    <xf numFmtId="0" fontId="26" fillId="8" borderId="52" xfId="1" applyFont="1" applyFill="1" applyBorder="1" applyAlignment="1">
      <alignment horizontal="center" vertical="center"/>
    </xf>
    <xf numFmtId="0" fontId="16" fillId="0" borderId="22" xfId="1" applyBorder="1" applyAlignment="1"/>
    <xf numFmtId="0" fontId="53" fillId="0" borderId="32" xfId="1" applyFont="1" applyBorder="1" applyAlignment="1">
      <alignment horizontal="left" vertical="center"/>
    </xf>
    <xf numFmtId="0" fontId="53" fillId="0" borderId="32" xfId="1" applyFont="1" applyBorder="1"/>
    <xf numFmtId="0" fontId="53" fillId="0" borderId="33" xfId="1" applyFont="1" applyBorder="1"/>
    <xf numFmtId="0" fontId="16" fillId="0" borderId="25" xfId="1" applyBorder="1"/>
    <xf numFmtId="0" fontId="16" fillId="0" borderId="26" xfId="1" applyBorder="1"/>
    <xf numFmtId="0" fontId="16" fillId="0" borderId="28" xfId="1" applyBorder="1"/>
    <xf numFmtId="3" fontId="27" fillId="4" borderId="5" xfId="1" applyNumberFormat="1" applyFont="1" applyFill="1" applyBorder="1" applyAlignment="1">
      <alignment horizontal="right" vertical="top"/>
    </xf>
    <xf numFmtId="0" fontId="16" fillId="6" borderId="1" xfId="0" applyNumberFormat="1" applyFont="1" applyFill="1" applyBorder="1" applyProtection="1"/>
    <xf numFmtId="3" fontId="27" fillId="6" borderId="3" xfId="1" applyNumberFormat="1" applyFont="1" applyFill="1" applyBorder="1" applyAlignment="1">
      <alignment horizontal="right" vertical="top"/>
    </xf>
    <xf numFmtId="3" fontId="32" fillId="4" borderId="13" xfId="1" applyNumberFormat="1" applyFont="1" applyFill="1" applyBorder="1" applyAlignment="1">
      <alignment horizontal="right" vertical="top"/>
    </xf>
    <xf numFmtId="3" fontId="36" fillId="14" borderId="5" xfId="1" applyNumberFormat="1" applyFont="1" applyFill="1" applyBorder="1" applyAlignment="1">
      <alignment horizontal="right" vertical="top"/>
    </xf>
    <xf numFmtId="3" fontId="36" fillId="16" borderId="5" xfId="1" applyNumberFormat="1" applyFont="1" applyFill="1" applyBorder="1" applyAlignment="1">
      <alignment horizontal="right" vertical="top"/>
    </xf>
    <xf numFmtId="3" fontId="31" fillId="4" borderId="13" xfId="1" applyNumberFormat="1" applyFont="1" applyFill="1" applyBorder="1" applyAlignment="1">
      <alignment horizontal="right" vertical="top"/>
    </xf>
    <xf numFmtId="3" fontId="27" fillId="16" borderId="5" xfId="1" applyNumberFormat="1" applyFont="1" applyFill="1" applyBorder="1" applyAlignment="1">
      <alignment horizontal="right" vertical="top"/>
    </xf>
    <xf numFmtId="3" fontId="27" fillId="2" borderId="11" xfId="1" applyNumberFormat="1" applyFont="1" applyFill="1" applyBorder="1" applyAlignment="1">
      <alignment horizontal="right" vertical="top"/>
    </xf>
    <xf numFmtId="3" fontId="36" fillId="15" borderId="13" xfId="1" applyNumberFormat="1" applyFont="1" applyFill="1" applyBorder="1" applyAlignment="1">
      <alignment horizontal="right" vertical="top"/>
    </xf>
    <xf numFmtId="3" fontId="27" fillId="14" borderId="1" xfId="1" applyNumberFormat="1" applyFont="1" applyFill="1" applyBorder="1" applyAlignment="1">
      <alignment horizontal="right" vertical="top"/>
    </xf>
    <xf numFmtId="3" fontId="36" fillId="15" borderId="1" xfId="1" applyNumberFormat="1" applyFont="1" applyFill="1" applyBorder="1" applyAlignment="1">
      <alignment horizontal="right" vertical="top"/>
    </xf>
    <xf numFmtId="0" fontId="40" fillId="8" borderId="1" xfId="1" applyFont="1" applyFill="1" applyBorder="1" applyAlignment="1">
      <alignment horizontal="center" vertical="top"/>
    </xf>
    <xf numFmtId="0" fontId="31" fillId="6" borderId="8" xfId="1" applyFont="1" applyFill="1" applyBorder="1" applyAlignment="1">
      <alignment horizontal="left" vertical="top"/>
    </xf>
    <xf numFmtId="3" fontId="27" fillId="14" borderId="12" xfId="1" applyNumberFormat="1" applyFont="1" applyFill="1" applyBorder="1" applyAlignment="1">
      <alignment horizontal="left" vertical="top"/>
    </xf>
    <xf numFmtId="3" fontId="27" fillId="16" borderId="12" xfId="1" applyNumberFormat="1" applyFont="1" applyFill="1" applyBorder="1" applyAlignment="1">
      <alignment horizontal="left" vertical="top"/>
    </xf>
    <xf numFmtId="3" fontId="27" fillId="16" borderId="3" xfId="1" applyNumberFormat="1" applyFont="1" applyFill="1" applyBorder="1" applyAlignment="1">
      <alignment horizontal="left" vertical="top"/>
    </xf>
    <xf numFmtId="3" fontId="36" fillId="15" borderId="14" xfId="1" applyNumberFormat="1" applyFont="1" applyFill="1" applyBorder="1" applyAlignment="1">
      <alignment horizontal="left" vertical="top"/>
    </xf>
    <xf numFmtId="0" fontId="5" fillId="0" borderId="0" xfId="0" applyFont="1"/>
    <xf numFmtId="0" fontId="96" fillId="0" borderId="0" xfId="0" applyFont="1"/>
    <xf numFmtId="0" fontId="93" fillId="0" borderId="0" xfId="0" applyFont="1" applyAlignment="1">
      <alignment horizontal="center" vertical="center"/>
    </xf>
    <xf numFmtId="0" fontId="9" fillId="0" borderId="0" xfId="0" applyFont="1"/>
    <xf numFmtId="3" fontId="16" fillId="12" borderId="53" xfId="1" applyNumberFormat="1" applyFill="1" applyBorder="1"/>
    <xf numFmtId="0" fontId="93" fillId="11" borderId="23" xfId="0" applyFont="1" applyFill="1" applyBorder="1"/>
    <xf numFmtId="0" fontId="0" fillId="11" borderId="23" xfId="0" applyFill="1" applyBorder="1"/>
    <xf numFmtId="0" fontId="52" fillId="12" borderId="53" xfId="1" applyFont="1" applyFill="1" applyBorder="1"/>
    <xf numFmtId="0" fontId="52" fillId="30" borderId="23" xfId="1" applyFont="1" applyFill="1" applyBorder="1" applyAlignment="1">
      <alignment vertical="center"/>
    </xf>
    <xf numFmtId="0" fontId="93" fillId="0" borderId="0" xfId="0" applyFont="1"/>
    <xf numFmtId="3" fontId="71" fillId="31" borderId="1" xfId="2" applyNumberFormat="1" applyFont="1" applyFill="1" applyBorder="1" applyAlignment="1">
      <alignment horizontal="left" vertical="top" wrapText="1"/>
    </xf>
    <xf numFmtId="3" fontId="71" fillId="32" borderId="1" xfId="2" applyNumberFormat="1" applyFont="1" applyFill="1" applyBorder="1" applyAlignment="1">
      <alignment horizontal="left" vertical="top" wrapText="1"/>
    </xf>
    <xf numFmtId="0" fontId="77" fillId="32" borderId="1" xfId="2" applyFont="1" applyFill="1" applyBorder="1" applyAlignment="1">
      <alignment horizontal="right" vertical="top" wrapText="1"/>
    </xf>
    <xf numFmtId="0" fontId="78" fillId="32" borderId="1" xfId="2" applyFont="1" applyFill="1" applyBorder="1" applyAlignment="1">
      <alignment horizontal="center" vertical="top"/>
    </xf>
    <xf numFmtId="0" fontId="78" fillId="32" borderId="7" xfId="2" applyFont="1" applyFill="1" applyBorder="1" applyAlignment="1">
      <alignment horizontal="center" vertical="top"/>
    </xf>
    <xf numFmtId="0" fontId="71" fillId="32" borderId="8" xfId="1" applyFont="1" applyFill="1" applyBorder="1" applyAlignment="1">
      <alignment horizontal="left" vertical="top"/>
    </xf>
    <xf numFmtId="3" fontId="71" fillId="32" borderId="12" xfId="1" applyNumberFormat="1" applyFont="1" applyFill="1" applyBorder="1" applyAlignment="1">
      <alignment horizontal="left" vertical="top"/>
    </xf>
    <xf numFmtId="3" fontId="71" fillId="32" borderId="3" xfId="1" applyNumberFormat="1" applyFont="1" applyFill="1" applyBorder="1" applyAlignment="1">
      <alignment horizontal="left" vertical="top"/>
    </xf>
    <xf numFmtId="3" fontId="71" fillId="32" borderId="1" xfId="1" applyNumberFormat="1" applyFont="1" applyFill="1" applyBorder="1" applyAlignment="1">
      <alignment horizontal="left" vertical="top"/>
    </xf>
    <xf numFmtId="0" fontId="71" fillId="32" borderId="7" xfId="1" applyFont="1" applyFill="1" applyBorder="1" applyAlignment="1">
      <alignment horizontal="left" vertical="top"/>
    </xf>
    <xf numFmtId="0" fontId="71" fillId="32" borderId="12" xfId="1" applyFont="1" applyFill="1" applyBorder="1" applyAlignment="1">
      <alignment horizontal="left" vertical="top"/>
    </xf>
    <xf numFmtId="0" fontId="71" fillId="32" borderId="1" xfId="1" applyFont="1" applyFill="1" applyBorder="1" applyAlignment="1">
      <alignment horizontal="left" vertical="top"/>
    </xf>
    <xf numFmtId="0" fontId="71" fillId="32" borderId="1" xfId="2" applyFont="1" applyFill="1" applyBorder="1" applyAlignment="1">
      <alignment horizontal="left" vertical="top" wrapText="1"/>
    </xf>
    <xf numFmtId="3" fontId="71" fillId="31" borderId="3" xfId="1" applyNumberFormat="1" applyFont="1" applyFill="1" applyBorder="1" applyAlignment="1">
      <alignment horizontal="left" vertical="top"/>
    </xf>
    <xf numFmtId="3" fontId="71" fillId="31" borderId="1" xfId="1" applyNumberFormat="1" applyFont="1" applyFill="1" applyBorder="1" applyAlignment="1">
      <alignment horizontal="left" vertical="top"/>
    </xf>
    <xf numFmtId="0" fontId="71" fillId="31" borderId="7" xfId="1" applyFont="1" applyFill="1" applyBorder="1" applyAlignment="1">
      <alignment horizontal="left" vertical="top"/>
    </xf>
    <xf numFmtId="0" fontId="71" fillId="31" borderId="1" xfId="1" applyFont="1" applyFill="1" applyBorder="1" applyAlignment="1">
      <alignment horizontal="left" vertical="top"/>
    </xf>
    <xf numFmtId="0" fontId="71" fillId="31" borderId="3" xfId="1" applyFont="1" applyFill="1" applyBorder="1" applyAlignment="1">
      <alignment horizontal="left" vertical="top"/>
    </xf>
    <xf numFmtId="0" fontId="71" fillId="33" borderId="8" xfId="1" applyFont="1" applyFill="1" applyBorder="1" applyAlignment="1">
      <alignment horizontal="left" vertical="top"/>
    </xf>
    <xf numFmtId="3" fontId="71" fillId="33" borderId="12" xfId="1" applyNumberFormat="1" applyFont="1" applyFill="1" applyBorder="1" applyAlignment="1">
      <alignment horizontal="left" vertical="top"/>
    </xf>
    <xf numFmtId="3" fontId="71" fillId="33" borderId="3" xfId="1" applyNumberFormat="1" applyFont="1" applyFill="1" applyBorder="1" applyAlignment="1">
      <alignment horizontal="left" vertical="top"/>
    </xf>
    <xf numFmtId="3" fontId="71" fillId="33" borderId="1" xfId="1" applyNumberFormat="1" applyFont="1" applyFill="1" applyBorder="1" applyAlignment="1">
      <alignment horizontal="left" vertical="top"/>
    </xf>
    <xf numFmtId="3" fontId="71" fillId="33" borderId="1" xfId="2" applyNumberFormat="1" applyFont="1" applyFill="1" applyBorder="1" applyAlignment="1">
      <alignment horizontal="left" vertical="top" wrapText="1"/>
    </xf>
    <xf numFmtId="0" fontId="71" fillId="33" borderId="7" xfId="1" applyFont="1" applyFill="1" applyBorder="1" applyAlignment="1">
      <alignment horizontal="left" vertical="top"/>
    </xf>
    <xf numFmtId="0" fontId="71" fillId="33" borderId="12" xfId="1" applyFont="1" applyFill="1" applyBorder="1" applyAlignment="1">
      <alignment horizontal="left" vertical="top"/>
    </xf>
    <xf numFmtId="0" fontId="26" fillId="9" borderId="19" xfId="1" applyFont="1" applyFill="1" applyBorder="1" applyAlignment="1">
      <alignment horizontal="center" vertical="center"/>
    </xf>
    <xf numFmtId="0" fontId="26" fillId="9" borderId="20" xfId="1" applyFont="1" applyFill="1" applyBorder="1" applyAlignment="1">
      <alignment horizontal="center" vertical="center"/>
    </xf>
    <xf numFmtId="0" fontId="37" fillId="9" borderId="23" xfId="1" applyFont="1" applyFill="1" applyBorder="1" applyAlignment="1">
      <alignment horizontal="center"/>
    </xf>
    <xf numFmtId="0" fontId="49" fillId="9" borderId="19" xfId="1" applyFont="1" applyFill="1" applyBorder="1" applyAlignment="1">
      <alignment horizontal="center" vertical="center"/>
    </xf>
    <xf numFmtId="0" fontId="49" fillId="9" borderId="20" xfId="1" applyFont="1" applyFill="1" applyBorder="1" applyAlignment="1">
      <alignment horizontal="center" vertical="center"/>
    </xf>
    <xf numFmtId="0" fontId="51" fillId="0" borderId="21" xfId="6" applyBorder="1" applyAlignment="1" applyProtection="1">
      <alignment horizontal="center" vertical="center"/>
    </xf>
    <xf numFmtId="0" fontId="51" fillId="0" borderId="22" xfId="6" applyBorder="1" applyAlignment="1" applyProtection="1">
      <alignment horizontal="center" vertical="center"/>
    </xf>
    <xf numFmtId="0" fontId="51" fillId="0" borderId="24" xfId="6" applyBorder="1" applyAlignment="1" applyProtection="1">
      <alignment horizontal="center" vertical="center"/>
    </xf>
    <xf numFmtId="0" fontId="51" fillId="0" borderId="25" xfId="6" applyBorder="1" applyAlignment="1" applyProtection="1">
      <alignment horizontal="center" vertical="center"/>
    </xf>
    <xf numFmtId="0" fontId="51" fillId="0" borderId="27" xfId="6" applyBorder="1" applyAlignment="1" applyProtection="1">
      <alignment horizontal="center" vertical="center"/>
    </xf>
    <xf numFmtId="0" fontId="51" fillId="0" borderId="28" xfId="6" applyBorder="1" applyAlignment="1" applyProtection="1">
      <alignment horizontal="center" vertical="center"/>
    </xf>
    <xf numFmtId="0" fontId="9" fillId="3" borderId="3" xfId="0" applyFont="1" applyFill="1" applyBorder="1" applyAlignment="1" applyProtection="1">
      <alignment horizontal="center"/>
    </xf>
    <xf numFmtId="0" fontId="9" fillId="3" borderId="5" xfId="0" applyFont="1" applyFill="1" applyBorder="1" applyAlignment="1" applyProtection="1">
      <alignment horizontal="center"/>
    </xf>
    <xf numFmtId="0" fontId="60" fillId="26" borderId="1" xfId="0" applyFont="1" applyFill="1" applyBorder="1" applyAlignment="1" applyProtection="1">
      <alignment horizontal="center"/>
    </xf>
    <xf numFmtId="0" fontId="22" fillId="0" borderId="0" xfId="1" applyFont="1" applyAlignment="1">
      <alignment horizontal="center"/>
    </xf>
    <xf numFmtId="0" fontId="26" fillId="0" borderId="10" xfId="1" applyFont="1" applyBorder="1" applyAlignment="1">
      <alignment horizontal="left"/>
    </xf>
    <xf numFmtId="0" fontId="23" fillId="6" borderId="0" xfId="1" applyFont="1" applyFill="1" applyBorder="1" applyAlignment="1">
      <alignment horizontal="center" vertical="center"/>
    </xf>
    <xf numFmtId="0" fontId="9" fillId="0" borderId="39" xfId="0" applyFont="1" applyBorder="1" applyAlignment="1" applyProtection="1">
      <alignment horizontal="center"/>
    </xf>
    <xf numFmtId="0" fontId="9" fillId="17" borderId="3" xfId="0" applyFont="1" applyFill="1" applyBorder="1" applyAlignment="1" applyProtection="1">
      <alignment horizontal="center"/>
    </xf>
    <xf numFmtId="0" fontId="9" fillId="17" borderId="5" xfId="0" applyFont="1" applyFill="1" applyBorder="1" applyAlignment="1" applyProtection="1">
      <alignment horizontal="center"/>
    </xf>
    <xf numFmtId="0" fontId="54" fillId="0" borderId="0" xfId="1" applyFont="1" applyAlignment="1">
      <alignment horizontal="center"/>
    </xf>
    <xf numFmtId="0" fontId="2" fillId="12" borderId="3" xfId="1" applyFont="1" applyFill="1" applyBorder="1" applyAlignment="1">
      <alignment horizontal="center"/>
    </xf>
    <xf numFmtId="0" fontId="2" fillId="12" borderId="4" xfId="1" applyFont="1" applyFill="1" applyBorder="1" applyAlignment="1">
      <alignment horizontal="center"/>
    </xf>
    <xf numFmtId="0" fontId="2" fillId="12" borderId="5" xfId="1" applyFont="1" applyFill="1" applyBorder="1" applyAlignment="1">
      <alignment horizontal="center"/>
    </xf>
    <xf numFmtId="0" fontId="2" fillId="11" borderId="3" xfId="1" applyFont="1" applyFill="1" applyBorder="1" applyAlignment="1">
      <alignment horizontal="center"/>
    </xf>
    <xf numFmtId="0" fontId="2" fillId="11" borderId="4" xfId="1" applyFont="1" applyFill="1" applyBorder="1" applyAlignment="1">
      <alignment horizontal="center"/>
    </xf>
    <xf numFmtId="0" fontId="2" fillId="11" borderId="5" xfId="1" applyFont="1" applyFill="1" applyBorder="1" applyAlignment="1">
      <alignment horizontal="center"/>
    </xf>
    <xf numFmtId="0" fontId="2" fillId="22" borderId="3" xfId="1" applyFont="1" applyFill="1" applyBorder="1" applyAlignment="1">
      <alignment horizontal="center"/>
    </xf>
    <xf numFmtId="0" fontId="2" fillId="22" borderId="4" xfId="1" applyFont="1" applyFill="1" applyBorder="1" applyAlignment="1">
      <alignment horizontal="center"/>
    </xf>
    <xf numFmtId="0" fontId="0" fillId="3" borderId="9" xfId="0" applyFill="1" applyBorder="1" applyAlignment="1">
      <alignment horizontal="center"/>
    </xf>
    <xf numFmtId="0" fontId="0" fillId="3" borderId="0" xfId="0" applyFill="1" applyBorder="1" applyAlignment="1">
      <alignment horizontal="center"/>
    </xf>
    <xf numFmtId="0" fontId="0" fillId="3" borderId="0" xfId="0" applyFill="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0" fillId="3" borderId="12" xfId="0" applyFill="1" applyBorder="1" applyAlignment="1">
      <alignment horizontal="center"/>
    </xf>
    <xf numFmtId="0" fontId="6" fillId="9" borderId="3"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6" fillId="9" borderId="5" xfId="0" applyFont="1" applyFill="1" applyBorder="1" applyAlignment="1">
      <alignment horizontal="center" vertical="center" wrapText="1"/>
    </xf>
    <xf numFmtId="0" fontId="10" fillId="0" borderId="0" xfId="0" applyFont="1" applyAlignment="1">
      <alignment horizontal="center"/>
    </xf>
    <xf numFmtId="0" fontId="12" fillId="13" borderId="3" xfId="0" applyFont="1" applyFill="1" applyBorder="1" applyAlignment="1">
      <alignment horizontal="center"/>
    </xf>
    <xf numFmtId="0" fontId="12" fillId="13" borderId="4" xfId="0" applyFont="1" applyFill="1" applyBorder="1" applyAlignment="1">
      <alignment horizontal="center"/>
    </xf>
    <xf numFmtId="0" fontId="12" fillId="13" borderId="5" xfId="0" applyFont="1" applyFill="1" applyBorder="1" applyAlignment="1">
      <alignment horizontal="center"/>
    </xf>
    <xf numFmtId="0" fontId="6" fillId="12" borderId="3" xfId="0" applyFont="1" applyFill="1" applyBorder="1" applyAlignment="1">
      <alignment horizontal="center" vertical="center"/>
    </xf>
    <xf numFmtId="0" fontId="6" fillId="12" borderId="4" xfId="0" applyFont="1" applyFill="1" applyBorder="1" applyAlignment="1">
      <alignment horizontal="center" vertical="center"/>
    </xf>
    <xf numFmtId="0" fontId="6" fillId="12" borderId="5" xfId="0" applyFont="1" applyFill="1" applyBorder="1" applyAlignment="1">
      <alignment horizontal="center" vertical="center"/>
    </xf>
    <xf numFmtId="0" fontId="6" fillId="10" borderId="3" xfId="0" applyFont="1" applyFill="1" applyBorder="1" applyAlignment="1">
      <alignment horizontal="center" vertical="center"/>
    </xf>
    <xf numFmtId="0" fontId="6" fillId="10" borderId="4" xfId="0" applyFont="1" applyFill="1" applyBorder="1" applyAlignment="1">
      <alignment horizontal="center" vertical="center"/>
    </xf>
    <xf numFmtId="0" fontId="6" fillId="10" borderId="5"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5" xfId="0" applyFont="1" applyFill="1" applyBorder="1" applyAlignment="1">
      <alignment horizontal="center" vertical="center"/>
    </xf>
    <xf numFmtId="0" fontId="45" fillId="6" borderId="0" xfId="1" applyFont="1" applyFill="1" applyBorder="1" applyAlignment="1">
      <alignment horizontal="center" vertical="center"/>
    </xf>
    <xf numFmtId="0" fontId="74" fillId="0" borderId="0" xfId="1" applyFont="1" applyAlignment="1">
      <alignment horizontal="center"/>
    </xf>
    <xf numFmtId="0" fontId="45" fillId="0" borderId="10" xfId="1" applyFont="1" applyBorder="1" applyAlignment="1">
      <alignment horizontal="left"/>
    </xf>
    <xf numFmtId="0" fontId="45" fillId="2" borderId="3" xfId="1" applyFont="1" applyFill="1" applyBorder="1" applyAlignment="1">
      <alignment horizontal="center" vertical="center"/>
    </xf>
    <xf numFmtId="0" fontId="45" fillId="2" borderId="4" xfId="1" applyFont="1" applyFill="1" applyBorder="1" applyAlignment="1">
      <alignment horizontal="center" vertical="center"/>
    </xf>
    <xf numFmtId="0" fontId="45" fillId="2" borderId="5" xfId="1" applyFont="1" applyFill="1" applyBorder="1" applyAlignment="1">
      <alignment horizontal="center" vertical="center"/>
    </xf>
    <xf numFmtId="0" fontId="44" fillId="16" borderId="3" xfId="1" applyFont="1" applyFill="1" applyBorder="1" applyAlignment="1">
      <alignment horizontal="center" vertical="center"/>
    </xf>
    <xf numFmtId="0" fontId="44" fillId="16" borderId="5" xfId="1" applyFont="1" applyFill="1" applyBorder="1" applyAlignment="1">
      <alignment horizontal="center" vertical="center"/>
    </xf>
    <xf numFmtId="0" fontId="75" fillId="9" borderId="3" xfId="1" applyFont="1" applyFill="1" applyBorder="1" applyAlignment="1">
      <alignment horizontal="center" vertical="center"/>
    </xf>
    <xf numFmtId="0" fontId="75" fillId="9" borderId="4" xfId="1" applyFont="1" applyFill="1" applyBorder="1" applyAlignment="1">
      <alignment horizontal="center" vertical="center"/>
    </xf>
    <xf numFmtId="0" fontId="75" fillId="9" borderId="5" xfId="1" applyFont="1" applyFill="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29" borderId="3" xfId="0" applyFont="1" applyFill="1" applyBorder="1" applyAlignment="1">
      <alignment horizontal="center" vertical="center"/>
    </xf>
    <xf numFmtId="0" fontId="6" fillId="29" borderId="4" xfId="0" applyFont="1" applyFill="1" applyBorder="1" applyAlignment="1">
      <alignment horizontal="center" vertical="center"/>
    </xf>
    <xf numFmtId="0" fontId="6" fillId="29" borderId="5" xfId="0" applyFont="1" applyFill="1" applyBorder="1" applyAlignment="1">
      <alignment horizontal="center" vertical="center"/>
    </xf>
    <xf numFmtId="0" fontId="6" fillId="17" borderId="3" xfId="0" applyFont="1" applyFill="1" applyBorder="1" applyAlignment="1">
      <alignment horizontal="center" vertical="center"/>
    </xf>
    <xf numFmtId="0" fontId="6" fillId="17" borderId="4" xfId="0" applyFont="1" applyFill="1" applyBorder="1" applyAlignment="1">
      <alignment horizontal="center" vertical="center"/>
    </xf>
    <xf numFmtId="0" fontId="6" fillId="17" borderId="5" xfId="0" applyFont="1" applyFill="1" applyBorder="1" applyAlignment="1">
      <alignment horizontal="center" vertical="center"/>
    </xf>
    <xf numFmtId="0" fontId="2" fillId="4" borderId="3" xfId="1" applyFont="1" applyFill="1" applyBorder="1" applyAlignment="1">
      <alignment horizontal="right" vertical="top"/>
    </xf>
    <xf numFmtId="0" fontId="2" fillId="4" borderId="4" xfId="1" applyFont="1" applyFill="1" applyBorder="1" applyAlignment="1">
      <alignment horizontal="right" vertical="top"/>
    </xf>
    <xf numFmtId="0" fontId="2" fillId="4" borderId="5" xfId="1" applyFont="1" applyFill="1" applyBorder="1" applyAlignment="1">
      <alignment horizontal="right" vertical="top"/>
    </xf>
    <xf numFmtId="0" fontId="40" fillId="2" borderId="3" xfId="1" applyFont="1" applyFill="1" applyBorder="1" applyAlignment="1">
      <alignment horizontal="right" vertical="top"/>
    </xf>
    <xf numFmtId="0" fontId="40" fillId="2" borderId="4" xfId="1" applyFont="1" applyFill="1" applyBorder="1" applyAlignment="1">
      <alignment horizontal="right" vertical="top"/>
    </xf>
    <xf numFmtId="0" fontId="40" fillId="2" borderId="5" xfId="1" applyFont="1" applyFill="1" applyBorder="1" applyAlignment="1">
      <alignment horizontal="right" vertical="top"/>
    </xf>
    <xf numFmtId="0" fontId="23" fillId="14" borderId="3" xfId="1" applyFont="1" applyFill="1" applyBorder="1" applyAlignment="1">
      <alignment horizontal="center" vertical="center" wrapText="1"/>
    </xf>
    <xf numFmtId="0" fontId="23" fillId="14" borderId="41" xfId="1" applyFont="1" applyFill="1" applyBorder="1" applyAlignment="1">
      <alignment horizontal="center" vertical="center" wrapText="1"/>
    </xf>
    <xf numFmtId="0" fontId="9" fillId="12" borderId="3" xfId="0" applyFont="1" applyFill="1" applyBorder="1" applyAlignment="1" applyProtection="1">
      <alignment horizontal="center"/>
    </xf>
    <xf numFmtId="0" fontId="9" fillId="12" borderId="5" xfId="0" applyFont="1" applyFill="1" applyBorder="1" applyAlignment="1" applyProtection="1">
      <alignment horizontal="center"/>
    </xf>
    <xf numFmtId="3" fontId="27" fillId="4" borderId="4" xfId="1" applyNumberFormat="1" applyFont="1" applyFill="1" applyBorder="1" applyAlignment="1">
      <alignment horizontal="right" vertical="top"/>
    </xf>
    <xf numFmtId="3" fontId="27" fillId="4" borderId="5" xfId="1" applyNumberFormat="1" applyFont="1" applyFill="1" applyBorder="1" applyAlignment="1">
      <alignment horizontal="right" vertical="top"/>
    </xf>
    <xf numFmtId="0" fontId="2" fillId="4" borderId="3" xfId="1" applyFont="1" applyFill="1" applyBorder="1" applyAlignment="1">
      <alignment horizontal="right" vertical="top" wrapText="1"/>
    </xf>
    <xf numFmtId="0" fontId="2" fillId="4" borderId="4" xfId="1" applyFont="1" applyFill="1" applyBorder="1" applyAlignment="1">
      <alignment horizontal="right" vertical="top" wrapText="1"/>
    </xf>
    <xf numFmtId="0" fontId="2" fillId="4" borderId="5" xfId="1" applyFont="1" applyFill="1" applyBorder="1" applyAlignment="1">
      <alignment horizontal="right" vertical="top" wrapText="1"/>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vertical="center"/>
    </xf>
    <xf numFmtId="0" fontId="6" fillId="8" borderId="3"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5" xfId="0" applyFont="1" applyFill="1" applyBorder="1" applyAlignment="1">
      <alignment horizontal="center" vertical="center"/>
    </xf>
  </cellXfs>
  <cellStyles count="7">
    <cellStyle name="Insatisfaisant" xfId="4" builtinId="27"/>
    <cellStyle name="Lien hypertexte" xfId="6" builtinId="8"/>
    <cellStyle name="Monétaire 2" xfId="3" xr:uid="{00000000-0005-0000-0000-000003000000}"/>
    <cellStyle name="Normal" xfId="0" builtinId="0"/>
    <cellStyle name="Normal 2" xfId="1" xr:uid="{00000000-0005-0000-0000-000005000000}"/>
    <cellStyle name="Normal 3" xfId="2" xr:uid="{00000000-0005-0000-0000-000006000000}"/>
    <cellStyle name="Note" xfId="5" builtinId="10"/>
  </cellStyles>
  <dxfs count="32">
    <dxf>
      <fill>
        <patternFill patternType="solid">
          <fgColor indexed="64"/>
          <bgColor theme="0"/>
        </patternFill>
      </fill>
      <border diagonalUp="0" diagonalDown="0" outline="0">
        <left style="thin">
          <color indexed="64"/>
        </left>
        <right/>
        <top style="thin">
          <color indexed="64"/>
        </top>
        <bottom style="thin">
          <color indexed="64"/>
        </bottom>
      </border>
    </dxf>
    <dxf>
      <border diagonalUp="0" diagonalDown="0" outline="0">
        <left/>
        <right/>
        <top/>
        <bottom/>
      </border>
    </dxf>
    <dxf>
      <fill>
        <patternFill patternType="solid">
          <fgColor indexed="64"/>
          <bgColor theme="0"/>
        </patternFill>
      </fill>
      <border diagonalUp="0" diagonalDown="0" outline="0">
        <left/>
        <right style="thin">
          <color indexed="64"/>
        </right>
        <top style="thin">
          <color indexed="64"/>
        </top>
        <bottom style="thin">
          <color indexed="64"/>
        </bottom>
      </border>
    </dxf>
    <dxf>
      <border diagonalUp="0" diagonalDown="0" outline="0">
        <left/>
        <right/>
        <top/>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border diagonalUp="0" diagonalDown="0" outline="0"/>
    </dxf>
    <dxf>
      <fill>
        <patternFill patternType="solid">
          <fgColor indexed="64"/>
          <bgColor theme="0"/>
        </patternFill>
      </fill>
      <border diagonalUp="0" diagonalDown="0" outline="0">
        <left style="thin">
          <color indexed="64"/>
        </left>
        <right style="thin">
          <color indexed="64"/>
        </right>
        <top/>
        <bottom/>
      </border>
    </dxf>
    <dxf>
      <font>
        <strike val="0"/>
        <outline val="0"/>
        <shadow val="0"/>
        <u val="none"/>
        <vertAlign val="baseline"/>
        <sz val="8"/>
        <color theme="1"/>
        <name val="Arial"/>
        <scheme val="none"/>
      </font>
      <numFmt numFmtId="0" formatCode="General"/>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8"/>
        <color theme="1"/>
        <name val="Arial"/>
        <scheme val="none"/>
      </font>
      <fill>
        <patternFill patternType="solid">
          <fgColor indexed="64"/>
          <bgColor theme="0"/>
        </patternFill>
      </fill>
      <border diagonalUp="0" diagonalDown="0" outline="0">
        <left style="thin">
          <color indexed="64"/>
        </left>
        <right style="thin">
          <color indexed="64"/>
        </right>
        <top/>
        <bottom/>
      </border>
    </dxf>
    <dxf>
      <font>
        <strike val="0"/>
        <outline val="0"/>
        <shadow val="0"/>
        <u val="none"/>
        <vertAlign val="baseline"/>
        <sz val="8"/>
        <color rgb="FFFF0000"/>
        <name val="Arial"/>
        <scheme val="none"/>
      </font>
      <numFmt numFmtId="0" formatCode="General"/>
      <fill>
        <patternFill patternType="solid">
          <fgColor indexed="64"/>
          <bgColor theme="0"/>
        </patternFill>
      </fill>
      <border diagonalUp="0" diagonalDown="0">
        <left style="thin">
          <color indexed="64"/>
        </left>
        <right/>
        <top style="thin">
          <color indexed="64"/>
        </top>
        <bottom style="thin">
          <color indexed="64"/>
        </bottom>
      </border>
    </dxf>
    <dxf>
      <border diagonalUp="0" diagonalDown="0" outline="0">
        <left/>
        <right/>
        <top/>
        <bottom/>
      </border>
    </dxf>
    <dxf>
      <font>
        <strike val="0"/>
        <outline val="0"/>
        <shadow val="0"/>
        <u val="none"/>
        <vertAlign val="baseline"/>
        <sz val="8"/>
        <color theme="1"/>
        <name val="Arial"/>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8"/>
        <color theme="1"/>
        <name val="Arial"/>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8"/>
        <color theme="1"/>
        <name val="Arial"/>
        <scheme val="none"/>
      </font>
      <fill>
        <patternFill patternType="solid">
          <fgColor indexed="64"/>
          <bgColor theme="0"/>
        </patternFill>
      </fill>
      <border diagonalUp="0" diagonalDown="0" outline="0">
        <left/>
        <right style="thin">
          <color indexed="64"/>
        </right>
        <top style="thin">
          <color indexed="64"/>
        </top>
        <bottom style="thin">
          <color indexed="64"/>
        </bottom>
      </border>
    </dxf>
    <dxf>
      <border diagonalUp="0" diagonalDown="0" outline="0">
        <left/>
        <right/>
        <top/>
        <bottom/>
      </border>
    </dxf>
    <dxf>
      <font>
        <strike val="0"/>
        <outline val="0"/>
        <shadow val="0"/>
        <u val="none"/>
        <vertAlign val="baseline"/>
        <sz val="8"/>
        <color theme="1"/>
        <name val="Arial"/>
        <scheme val="none"/>
      </font>
      <fill>
        <patternFill patternType="solid">
          <fgColor indexed="64"/>
          <bgColor theme="0"/>
        </patternFill>
      </fill>
      <border diagonalUp="0" diagonalDown="0" outline="0">
        <left style="thin">
          <color indexed="64"/>
        </left>
        <right style="thin">
          <color indexed="64"/>
        </right>
        <top/>
        <bottom/>
      </border>
    </dxf>
    <dxf>
      <font>
        <strike val="0"/>
        <outline val="0"/>
        <shadow val="0"/>
        <u val="none"/>
        <vertAlign val="baseline"/>
        <sz val="8"/>
        <color theme="1"/>
        <name val="Arial"/>
        <scheme val="none"/>
      </font>
      <fill>
        <patternFill patternType="solid">
          <fgColor indexed="64"/>
          <bgColor theme="0"/>
        </patternFill>
      </fill>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EC3C2"/>
      <color rgb="FFFDFEC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42"/>
    </mc:Choice>
    <mc:Fallback>
      <c:style val="42"/>
    </mc:Fallback>
  </mc:AlternateContent>
  <c:chart>
    <c:title>
      <c:overlay val="0"/>
      <c:txPr>
        <a:bodyPr/>
        <a:lstStyle/>
        <a:p>
          <a:pPr>
            <a:defRPr sz="1000">
              <a:solidFill>
                <a:srgbClr val="FF0000"/>
              </a:solidFill>
            </a:defRPr>
          </a:pPr>
          <a:endParaRPr lang="fr-FR"/>
        </a:p>
      </c:txPr>
    </c:title>
    <c:autoTitleDeleted val="0"/>
    <c:plotArea>
      <c:layout>
        <c:manualLayout>
          <c:layoutTarget val="inner"/>
          <c:xMode val="edge"/>
          <c:yMode val="edge"/>
          <c:x val="1.3643410852713181E-2"/>
          <c:y val="0.26760867488546608"/>
          <c:w val="0.97271317829457393"/>
          <c:h val="0.54903014068619693"/>
        </c:manualLayout>
      </c:layout>
      <c:lineChart>
        <c:grouping val="standard"/>
        <c:varyColors val="0"/>
        <c:ser>
          <c:idx val="0"/>
          <c:order val="0"/>
          <c:tx>
            <c:strRef>
              <c:f>'Tableau de bord - 2018'!$D$9</c:f>
              <c:strCache>
                <c:ptCount val="1"/>
                <c:pt idx="0">
                  <c:v>Total recette/Mois</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'Tableau de bord - 2018'!$E$8:$P$8</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 - 2018'!$E$9:$P$9</c:f>
              <c:numCache>
                <c:formatCode>#,##0</c:formatCode>
                <c:ptCount val="12"/>
                <c:pt idx="0">
                  <c:v>0</c:v>
                </c:pt>
                <c:pt idx="1">
                  <c:v>0</c:v>
                </c:pt>
                <c:pt idx="2">
                  <c:v>0</c:v>
                </c:pt>
                <c:pt idx="3">
                  <c:v>0</c:v>
                </c:pt>
                <c:pt idx="4">
                  <c:v>0</c:v>
                </c:pt>
                <c:pt idx="5">
                  <c:v>0</c:v>
                </c:pt>
                <c:pt idx="6">
                  <c:v>0</c:v>
                </c:pt>
                <c:pt idx="7">
                  <c:v>0</c:v>
                </c:pt>
                <c:pt idx="8">
                  <c:v>0</c:v>
                </c:pt>
                <c:pt idx="9">
                  <c:v>51000</c:v>
                </c:pt>
                <c:pt idx="10">
                  <c:v>0</c:v>
                </c:pt>
                <c:pt idx="11">
                  <c:v>0</c:v>
                </c:pt>
              </c:numCache>
            </c:numRef>
          </c:val>
          <c:smooth val="1"/>
          <c:extLst>
            <c:ext xmlns:c16="http://schemas.microsoft.com/office/drawing/2014/chart" uri="{C3380CC4-5D6E-409C-BE32-E72D297353CC}">
              <c16:uniqueId val="{00000000-CBD9-4AE8-AFD7-5F8241EEC0F5}"/>
            </c:ext>
          </c:extLst>
        </c:ser>
        <c:dLbls>
          <c:showLegendKey val="0"/>
          <c:showVal val="1"/>
          <c:showCatName val="0"/>
          <c:showSerName val="0"/>
          <c:showPercent val="0"/>
          <c:showBubbleSize val="0"/>
        </c:dLbls>
        <c:smooth val="0"/>
        <c:axId val="107151360"/>
        <c:axId val="107152896"/>
      </c:lineChart>
      <c:catAx>
        <c:axId val="107151360"/>
        <c:scaling>
          <c:orientation val="minMax"/>
        </c:scaling>
        <c:delete val="0"/>
        <c:axPos val="b"/>
        <c:numFmt formatCode="General" sourceLinked="0"/>
        <c:majorTickMark val="none"/>
        <c:minorTickMark val="none"/>
        <c:tickLblPos val="nextTo"/>
        <c:crossAx val="107152896"/>
        <c:crosses val="autoZero"/>
        <c:auto val="1"/>
        <c:lblAlgn val="ctr"/>
        <c:lblOffset val="100"/>
        <c:noMultiLvlLbl val="0"/>
      </c:catAx>
      <c:valAx>
        <c:axId val="107152896"/>
        <c:scaling>
          <c:orientation val="minMax"/>
        </c:scaling>
        <c:delete val="1"/>
        <c:axPos val="l"/>
        <c:numFmt formatCode="#,##0" sourceLinked="1"/>
        <c:majorTickMark val="out"/>
        <c:minorTickMark val="none"/>
        <c:tickLblPos val="nextTo"/>
        <c:crossAx val="107151360"/>
        <c:crosses val="autoZero"/>
        <c:crossBetween val="between"/>
      </c:valAx>
      <c:spPr>
        <a:solidFill>
          <a:schemeClr val="tx1"/>
        </a:solidFill>
      </c:spPr>
    </c:plotArea>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42"/>
    </mc:Choice>
    <mc:Fallback>
      <c:style val="42"/>
    </mc:Fallback>
  </mc:AlternateContent>
  <c:chart>
    <c:title>
      <c:overlay val="0"/>
      <c:txPr>
        <a:bodyPr/>
        <a:lstStyle/>
        <a:p>
          <a:pPr>
            <a:defRPr sz="1000">
              <a:solidFill>
                <a:srgbClr val="FF0000"/>
              </a:solidFill>
            </a:defRPr>
          </a:pPr>
          <a:endParaRPr lang="fr-FR"/>
        </a:p>
      </c:txPr>
    </c:title>
    <c:autoTitleDeleted val="0"/>
    <c:plotArea>
      <c:layout/>
      <c:lineChart>
        <c:grouping val="standard"/>
        <c:varyColors val="0"/>
        <c:ser>
          <c:idx val="0"/>
          <c:order val="0"/>
          <c:tx>
            <c:strRef>
              <c:f>'Tableau de bord - 2018'!$D$35</c:f>
              <c:strCache>
                <c:ptCount val="1"/>
                <c:pt idx="0">
                  <c:v>Dépenses totales</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'Tableau de bord - 2018'!$E$34:$P$34</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 - 2018'!$E$35:$P$35</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0-4779-45ED-917C-411AD44D86FF}"/>
            </c:ext>
          </c:extLst>
        </c:ser>
        <c:dLbls>
          <c:showLegendKey val="0"/>
          <c:showVal val="1"/>
          <c:showCatName val="0"/>
          <c:showSerName val="0"/>
          <c:showPercent val="0"/>
          <c:showBubbleSize val="0"/>
        </c:dLbls>
        <c:smooth val="0"/>
        <c:axId val="107181568"/>
        <c:axId val="107183104"/>
      </c:lineChart>
      <c:catAx>
        <c:axId val="107181568"/>
        <c:scaling>
          <c:orientation val="minMax"/>
        </c:scaling>
        <c:delete val="0"/>
        <c:axPos val="b"/>
        <c:numFmt formatCode="General" sourceLinked="0"/>
        <c:majorTickMark val="none"/>
        <c:minorTickMark val="none"/>
        <c:tickLblPos val="nextTo"/>
        <c:crossAx val="107183104"/>
        <c:crosses val="autoZero"/>
        <c:auto val="1"/>
        <c:lblAlgn val="ctr"/>
        <c:lblOffset val="100"/>
        <c:noMultiLvlLbl val="0"/>
      </c:catAx>
      <c:valAx>
        <c:axId val="107183104"/>
        <c:scaling>
          <c:orientation val="minMax"/>
        </c:scaling>
        <c:delete val="1"/>
        <c:axPos val="l"/>
        <c:numFmt formatCode="#,##0" sourceLinked="1"/>
        <c:majorTickMark val="out"/>
        <c:minorTickMark val="none"/>
        <c:tickLblPos val="nextTo"/>
        <c:crossAx val="107181568"/>
        <c:crosses val="autoZero"/>
        <c:crossBetween val="between"/>
      </c:valAx>
      <c:spPr>
        <a:solidFill>
          <a:schemeClr val="tx1"/>
        </a:solidFill>
      </c:spPr>
    </c:plotArea>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xPr>
        <a:bodyPr/>
        <a:lstStyle/>
        <a:p>
          <a:pPr>
            <a:defRPr sz="1000">
              <a:solidFill>
                <a:srgbClr val="FF0000"/>
              </a:solidFill>
            </a:defRPr>
          </a:pPr>
          <a:endParaRPr lang="fr-FR"/>
        </a:p>
      </c:txPr>
    </c:title>
    <c:autoTitleDeleted val="0"/>
    <c:plotArea>
      <c:layout/>
      <c:lineChart>
        <c:grouping val="standard"/>
        <c:varyColors val="0"/>
        <c:ser>
          <c:idx val="0"/>
          <c:order val="0"/>
          <c:tx>
            <c:strRef>
              <c:f>'Tableau de bord - 2018'!$D$51</c:f>
              <c:strCache>
                <c:ptCount val="1"/>
                <c:pt idx="0">
                  <c:v>Ventes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'Tableau de bord - 2018'!$E$50:$P$50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 - 2018'!$E$51:$P$51</c:f>
              <c:numCache>
                <c:formatCode>General</c:formatCode>
                <c:ptCount val="12"/>
                <c:pt idx="0">
                  <c:v>0</c:v>
                </c:pt>
                <c:pt idx="1">
                  <c:v>0</c:v>
                </c:pt>
                <c:pt idx="2">
                  <c:v>0</c:v>
                </c:pt>
                <c:pt idx="3">
                  <c:v>0</c:v>
                </c:pt>
                <c:pt idx="4">
                  <c:v>0</c:v>
                </c:pt>
                <c:pt idx="5">
                  <c:v>0</c:v>
                </c:pt>
                <c:pt idx="6">
                  <c:v>0</c:v>
                </c:pt>
                <c:pt idx="7">
                  <c:v>0</c:v>
                </c:pt>
                <c:pt idx="8">
                  <c:v>0</c:v>
                </c:pt>
                <c:pt idx="9">
                  <c:v>688365</c:v>
                </c:pt>
                <c:pt idx="10">
                  <c:v>0</c:v>
                </c:pt>
                <c:pt idx="11">
                  <c:v>0</c:v>
                </c:pt>
              </c:numCache>
            </c:numRef>
          </c:val>
          <c:smooth val="1"/>
          <c:extLst>
            <c:ext xmlns:c16="http://schemas.microsoft.com/office/drawing/2014/chart" uri="{C3380CC4-5D6E-409C-BE32-E72D297353CC}">
              <c16:uniqueId val="{00000000-D937-48F3-8F05-3FB61976A6EE}"/>
            </c:ext>
          </c:extLst>
        </c:ser>
        <c:dLbls>
          <c:showLegendKey val="0"/>
          <c:showVal val="1"/>
          <c:showCatName val="0"/>
          <c:showSerName val="0"/>
          <c:showPercent val="0"/>
          <c:showBubbleSize val="0"/>
        </c:dLbls>
        <c:smooth val="0"/>
        <c:axId val="107217664"/>
        <c:axId val="107219200"/>
      </c:lineChart>
      <c:catAx>
        <c:axId val="107217664"/>
        <c:scaling>
          <c:orientation val="minMax"/>
        </c:scaling>
        <c:delete val="0"/>
        <c:axPos val="b"/>
        <c:numFmt formatCode="General" sourceLinked="0"/>
        <c:majorTickMark val="none"/>
        <c:minorTickMark val="none"/>
        <c:tickLblPos val="nextTo"/>
        <c:crossAx val="107219200"/>
        <c:crosses val="autoZero"/>
        <c:auto val="1"/>
        <c:lblAlgn val="ctr"/>
        <c:lblOffset val="100"/>
        <c:noMultiLvlLbl val="0"/>
      </c:catAx>
      <c:valAx>
        <c:axId val="107219200"/>
        <c:scaling>
          <c:orientation val="minMax"/>
        </c:scaling>
        <c:delete val="1"/>
        <c:axPos val="l"/>
        <c:numFmt formatCode="General" sourceLinked="1"/>
        <c:majorTickMark val="out"/>
        <c:minorTickMark val="none"/>
        <c:tickLblPos val="nextTo"/>
        <c:crossAx val="107217664"/>
        <c:crosses val="autoZero"/>
        <c:crossBetween val="between"/>
      </c:valAx>
    </c:plotArea>
    <c:plotVisOnly val="1"/>
    <c:dispBlanksAs val="gap"/>
    <c:showDLblsOverMax val="0"/>
  </c:chart>
  <c:printSettings>
    <c:headerFooter/>
    <c:pageMargins b="0.75000000000000122" l="0.70000000000000062" r="0.70000000000000062" t="0.7500000000000012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6"/>
    </mc:Choice>
    <mc:Fallback>
      <c:style val="16"/>
    </mc:Fallback>
  </mc:AlternateContent>
  <c:chart>
    <c:title>
      <c:overlay val="0"/>
    </c:title>
    <c:autoTitleDeleted val="0"/>
    <c:plotArea>
      <c:layout/>
      <c:lineChart>
        <c:grouping val="standard"/>
        <c:varyColors val="0"/>
        <c:ser>
          <c:idx val="0"/>
          <c:order val="0"/>
          <c:tx>
            <c:strRef>
              <c:f>'Tableau de bord - 2018'!$W$9</c:f>
              <c:strCache>
                <c:ptCount val="1"/>
                <c:pt idx="0">
                  <c:v>Total recette/Mois</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'Tableau de bord - 2018'!$X$8:$AI$8</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 - 2018'!$X$9:$AI$9</c:f>
              <c:numCache>
                <c:formatCode>#,##0</c:formatCode>
                <c:ptCount val="12"/>
                <c:pt idx="0">
                  <c:v>2000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0-8635-493D-BF13-2C687B720F56}"/>
            </c:ext>
          </c:extLst>
        </c:ser>
        <c:dLbls>
          <c:showLegendKey val="0"/>
          <c:showVal val="1"/>
          <c:showCatName val="0"/>
          <c:showSerName val="0"/>
          <c:showPercent val="0"/>
          <c:showBubbleSize val="0"/>
        </c:dLbls>
        <c:smooth val="0"/>
        <c:axId val="107235584"/>
        <c:axId val="107261952"/>
      </c:lineChart>
      <c:catAx>
        <c:axId val="107235584"/>
        <c:scaling>
          <c:orientation val="minMax"/>
        </c:scaling>
        <c:delete val="0"/>
        <c:axPos val="b"/>
        <c:numFmt formatCode="General" sourceLinked="0"/>
        <c:majorTickMark val="none"/>
        <c:minorTickMark val="none"/>
        <c:tickLblPos val="nextTo"/>
        <c:crossAx val="107261952"/>
        <c:crosses val="autoZero"/>
        <c:auto val="1"/>
        <c:lblAlgn val="ctr"/>
        <c:lblOffset val="100"/>
        <c:noMultiLvlLbl val="0"/>
      </c:catAx>
      <c:valAx>
        <c:axId val="107261952"/>
        <c:scaling>
          <c:orientation val="minMax"/>
        </c:scaling>
        <c:delete val="1"/>
        <c:axPos val="l"/>
        <c:numFmt formatCode="#,##0" sourceLinked="1"/>
        <c:majorTickMark val="out"/>
        <c:minorTickMark val="none"/>
        <c:tickLblPos val="nextTo"/>
        <c:crossAx val="107235584"/>
        <c:crosses val="autoZero"/>
        <c:crossBetween val="between"/>
      </c:valAx>
    </c:plotArea>
    <c:plotVisOnly val="1"/>
    <c:dispBlanksAs val="gap"/>
    <c:showDLblsOverMax val="0"/>
  </c:chart>
  <c:printSettings>
    <c:headerFooter/>
    <c:pageMargins b="0.75000000000000033" l="0.70000000000000029" r="0.70000000000000029" t="0.75000000000000033" header="0.30000000000000016" footer="0.30000000000000016"/>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6"/>
    </mc:Choice>
    <mc:Fallback>
      <c:style val="16"/>
    </mc:Fallback>
  </mc:AlternateContent>
  <c:chart>
    <c:title>
      <c:overlay val="0"/>
    </c:title>
    <c:autoTitleDeleted val="0"/>
    <c:plotArea>
      <c:layout/>
      <c:lineChart>
        <c:grouping val="standard"/>
        <c:varyColors val="0"/>
        <c:ser>
          <c:idx val="0"/>
          <c:order val="0"/>
          <c:tx>
            <c:strRef>
              <c:f>'Tableau de bord - 2018'!$W$34</c:f>
              <c:strCache>
                <c:ptCount val="1"/>
                <c:pt idx="0">
                  <c:v>Dépenses totales</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'Tableau de bord - 2018'!$X$33:$AI$33</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 - 2018'!$X$34:$AI$34</c:f>
              <c:numCache>
                <c:formatCode>#,##0</c:formatCode>
                <c:ptCount val="12"/>
                <c:pt idx="0">
                  <c:v>500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0-2BE5-4F86-8875-F9F2A0FC18BA}"/>
            </c:ext>
          </c:extLst>
        </c:ser>
        <c:dLbls>
          <c:showLegendKey val="0"/>
          <c:showVal val="1"/>
          <c:showCatName val="0"/>
          <c:showSerName val="0"/>
          <c:showPercent val="0"/>
          <c:showBubbleSize val="0"/>
        </c:dLbls>
        <c:smooth val="0"/>
        <c:axId val="123404672"/>
        <c:axId val="123406208"/>
      </c:lineChart>
      <c:catAx>
        <c:axId val="123404672"/>
        <c:scaling>
          <c:orientation val="minMax"/>
        </c:scaling>
        <c:delete val="0"/>
        <c:axPos val="b"/>
        <c:numFmt formatCode="General" sourceLinked="0"/>
        <c:majorTickMark val="none"/>
        <c:minorTickMark val="none"/>
        <c:tickLblPos val="nextTo"/>
        <c:crossAx val="123406208"/>
        <c:crosses val="autoZero"/>
        <c:auto val="1"/>
        <c:lblAlgn val="ctr"/>
        <c:lblOffset val="100"/>
        <c:noMultiLvlLbl val="0"/>
      </c:catAx>
      <c:valAx>
        <c:axId val="123406208"/>
        <c:scaling>
          <c:orientation val="minMax"/>
        </c:scaling>
        <c:delete val="1"/>
        <c:axPos val="l"/>
        <c:numFmt formatCode="#,##0" sourceLinked="1"/>
        <c:majorTickMark val="out"/>
        <c:minorTickMark val="none"/>
        <c:tickLblPos val="nextTo"/>
        <c:crossAx val="123404672"/>
        <c:crosses val="autoZero"/>
        <c:crossBetween val="between"/>
      </c:valAx>
    </c:plotArea>
    <c:plotVisOnly val="1"/>
    <c:dispBlanksAs val="gap"/>
    <c:showDLblsOverMax val="0"/>
  </c:chart>
  <c:printSettings>
    <c:headerFooter/>
    <c:pageMargins b="0.75000000000000033" l="0.70000000000000029" r="0.70000000000000029" t="0.75000000000000033" header="0.30000000000000016" footer="0.30000000000000016"/>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6"/>
    </mc:Choice>
    <mc:Fallback>
      <c:style val="16"/>
    </mc:Fallback>
  </mc:AlternateContent>
  <c:chart>
    <c:title>
      <c:overlay val="0"/>
    </c:title>
    <c:autoTitleDeleted val="0"/>
    <c:plotArea>
      <c:layout/>
      <c:lineChart>
        <c:grouping val="standard"/>
        <c:varyColors val="0"/>
        <c:ser>
          <c:idx val="0"/>
          <c:order val="0"/>
          <c:tx>
            <c:strRef>
              <c:f>'Tableau de bord - 2018'!$W$51</c:f>
              <c:strCache>
                <c:ptCount val="1"/>
                <c:pt idx="0">
                  <c:v>Ventes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'Tableau de bord - 2018'!$X$50:$AI$50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 - 2018'!$X$51:$AI$51</c:f>
              <c:numCache>
                <c:formatCode>General</c:formatCode>
                <c:ptCount val="12"/>
                <c:pt idx="0">
                  <c:v>0</c:v>
                </c:pt>
                <c:pt idx="1">
                  <c:v>0</c:v>
                </c:pt>
                <c:pt idx="2">
                  <c:v>0</c:v>
                </c:pt>
                <c:pt idx="3">
                  <c:v>0</c:v>
                </c:pt>
                <c:pt idx="4">
                  <c:v>0</c:v>
                </c:pt>
                <c:pt idx="5">
                  <c:v>0</c:v>
                </c:pt>
                <c:pt idx="6">
                  <c:v>0</c:v>
                </c:pt>
                <c:pt idx="7">
                  <c:v>0</c:v>
                </c:pt>
                <c:pt idx="8">
                  <c:v>0</c:v>
                </c:pt>
                <c:pt idx="9">
                  <c:v>237000</c:v>
                </c:pt>
                <c:pt idx="10">
                  <c:v>0</c:v>
                </c:pt>
                <c:pt idx="11">
                  <c:v>0</c:v>
                </c:pt>
              </c:numCache>
            </c:numRef>
          </c:val>
          <c:smooth val="1"/>
          <c:extLst>
            <c:ext xmlns:c16="http://schemas.microsoft.com/office/drawing/2014/chart" uri="{C3380CC4-5D6E-409C-BE32-E72D297353CC}">
              <c16:uniqueId val="{00000000-962B-4F40-B6C4-A03F6870DFDD}"/>
            </c:ext>
          </c:extLst>
        </c:ser>
        <c:dLbls>
          <c:showLegendKey val="0"/>
          <c:showVal val="1"/>
          <c:showCatName val="0"/>
          <c:showSerName val="0"/>
          <c:showPercent val="0"/>
          <c:showBubbleSize val="0"/>
        </c:dLbls>
        <c:smooth val="0"/>
        <c:axId val="123437440"/>
        <c:axId val="123438976"/>
      </c:lineChart>
      <c:catAx>
        <c:axId val="123437440"/>
        <c:scaling>
          <c:orientation val="minMax"/>
        </c:scaling>
        <c:delete val="0"/>
        <c:axPos val="b"/>
        <c:numFmt formatCode="General" sourceLinked="0"/>
        <c:majorTickMark val="none"/>
        <c:minorTickMark val="none"/>
        <c:tickLblPos val="nextTo"/>
        <c:crossAx val="123438976"/>
        <c:crosses val="autoZero"/>
        <c:auto val="1"/>
        <c:lblAlgn val="ctr"/>
        <c:lblOffset val="100"/>
        <c:noMultiLvlLbl val="0"/>
      </c:catAx>
      <c:valAx>
        <c:axId val="123438976"/>
        <c:scaling>
          <c:orientation val="minMax"/>
        </c:scaling>
        <c:delete val="1"/>
        <c:axPos val="l"/>
        <c:numFmt formatCode="General" sourceLinked="1"/>
        <c:majorTickMark val="out"/>
        <c:minorTickMark val="none"/>
        <c:tickLblPos val="nextTo"/>
        <c:crossAx val="123437440"/>
        <c:crosses val="autoZero"/>
        <c:crossBetween val="between"/>
      </c:valAx>
    </c:plotArea>
    <c:plotVisOnly val="1"/>
    <c:dispBlanksAs val="gap"/>
    <c:showDLblsOverMax val="0"/>
  </c:chart>
  <c:printSettings>
    <c:headerFooter/>
    <c:pageMargins b="0.75000000000000033" l="0.70000000000000029" r="0.70000000000000029" t="0.75000000000000033" header="0.30000000000000016" footer="0.30000000000000016"/>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14"/>
    </mc:Choice>
    <mc:Fallback>
      <c:style val="14"/>
    </mc:Fallback>
  </mc:AlternateContent>
  <c:chart>
    <c:title>
      <c:overlay val="0"/>
      <c:txPr>
        <a:bodyPr/>
        <a:lstStyle/>
        <a:p>
          <a:pPr>
            <a:defRPr sz="1000"/>
          </a:pPr>
          <a:endParaRPr lang="fr-FR"/>
        </a:p>
      </c:txPr>
    </c:title>
    <c:autoTitleDeleted val="0"/>
    <c:plotArea>
      <c:layout/>
      <c:lineChart>
        <c:grouping val="standard"/>
        <c:varyColors val="0"/>
        <c:ser>
          <c:idx val="0"/>
          <c:order val="0"/>
          <c:tx>
            <c:strRef>
              <c:f>Recapitulatif!$K$8</c:f>
              <c:strCache>
                <c:ptCount val="1"/>
                <c:pt idx="0">
                  <c:v>Total marge/Mois</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Recapitulatif!$L$7:$W$7</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Recapitulatif!$L$8:$W$8</c:f>
              <c:numCache>
                <c:formatCode>#,##0</c:formatCode>
                <c:ptCount val="12"/>
                <c:pt idx="0">
                  <c:v>0</c:v>
                </c:pt>
                <c:pt idx="1">
                  <c:v>0</c:v>
                </c:pt>
                <c:pt idx="2">
                  <c:v>0</c:v>
                </c:pt>
                <c:pt idx="3">
                  <c:v>0</c:v>
                </c:pt>
                <c:pt idx="4">
                  <c:v>0</c:v>
                </c:pt>
                <c:pt idx="5">
                  <c:v>0</c:v>
                </c:pt>
                <c:pt idx="6">
                  <c:v>0</c:v>
                </c:pt>
                <c:pt idx="7">
                  <c:v>0</c:v>
                </c:pt>
                <c:pt idx="8">
                  <c:v>0</c:v>
                </c:pt>
                <c:pt idx="9">
                  <c:v>33020</c:v>
                </c:pt>
                <c:pt idx="10">
                  <c:v>0</c:v>
                </c:pt>
                <c:pt idx="11">
                  <c:v>0</c:v>
                </c:pt>
              </c:numCache>
            </c:numRef>
          </c:val>
          <c:smooth val="1"/>
          <c:extLst>
            <c:ext xmlns:c16="http://schemas.microsoft.com/office/drawing/2014/chart" uri="{C3380CC4-5D6E-409C-BE32-E72D297353CC}">
              <c16:uniqueId val="{00000000-C453-4CDD-9978-40D61AA5ABDD}"/>
            </c:ext>
          </c:extLst>
        </c:ser>
        <c:dLbls>
          <c:showLegendKey val="0"/>
          <c:showVal val="1"/>
          <c:showCatName val="0"/>
          <c:showSerName val="0"/>
          <c:showPercent val="0"/>
          <c:showBubbleSize val="0"/>
        </c:dLbls>
        <c:smooth val="0"/>
        <c:axId val="122133120"/>
        <c:axId val="123490688"/>
      </c:lineChart>
      <c:catAx>
        <c:axId val="122133120"/>
        <c:scaling>
          <c:orientation val="minMax"/>
        </c:scaling>
        <c:delete val="0"/>
        <c:axPos val="b"/>
        <c:numFmt formatCode="General" sourceLinked="0"/>
        <c:majorTickMark val="none"/>
        <c:minorTickMark val="none"/>
        <c:tickLblPos val="nextTo"/>
        <c:crossAx val="123490688"/>
        <c:crosses val="autoZero"/>
        <c:auto val="1"/>
        <c:lblAlgn val="ctr"/>
        <c:lblOffset val="100"/>
        <c:noMultiLvlLbl val="0"/>
      </c:catAx>
      <c:valAx>
        <c:axId val="123490688"/>
        <c:scaling>
          <c:orientation val="minMax"/>
        </c:scaling>
        <c:delete val="1"/>
        <c:axPos val="l"/>
        <c:numFmt formatCode="#,##0" sourceLinked="1"/>
        <c:majorTickMark val="out"/>
        <c:minorTickMark val="none"/>
        <c:tickLblPos val="nextTo"/>
        <c:crossAx val="122133120"/>
        <c:crosses val="autoZero"/>
        <c:crossBetween val="between"/>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3"/>
    </mc:Choice>
    <mc:Fallback>
      <c:style val="23"/>
    </mc:Fallback>
  </mc:AlternateContent>
  <c:chart>
    <c:title>
      <c:overlay val="0"/>
      <c:txPr>
        <a:bodyPr/>
        <a:lstStyle/>
        <a:p>
          <a:pPr>
            <a:defRPr sz="1000"/>
          </a:pPr>
          <a:endParaRPr lang="fr-FR"/>
        </a:p>
      </c:txPr>
    </c:title>
    <c:autoTitleDeleted val="0"/>
    <c:plotArea>
      <c:layout/>
      <c:lineChart>
        <c:grouping val="standard"/>
        <c:varyColors val="0"/>
        <c:ser>
          <c:idx val="0"/>
          <c:order val="0"/>
          <c:tx>
            <c:strRef>
              <c:f>Recapitulatif!$K$23</c:f>
              <c:strCache>
                <c:ptCount val="1"/>
                <c:pt idx="0">
                  <c:v>Total marge/Mois</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Recapitulatif!$L$22:$W$22</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Recapitulatif!$L$23:$W$23</c:f>
              <c:numCache>
                <c:formatCode>#,##0</c:formatCode>
                <c:ptCount val="12"/>
                <c:pt idx="0">
                  <c:v>0</c:v>
                </c:pt>
                <c:pt idx="1">
                  <c:v>0</c:v>
                </c:pt>
                <c:pt idx="2">
                  <c:v>0</c:v>
                </c:pt>
                <c:pt idx="3">
                  <c:v>0</c:v>
                </c:pt>
                <c:pt idx="4">
                  <c:v>0</c:v>
                </c:pt>
                <c:pt idx="5">
                  <c:v>0</c:v>
                </c:pt>
                <c:pt idx="6">
                  <c:v>0</c:v>
                </c:pt>
                <c:pt idx="7">
                  <c:v>0</c:v>
                </c:pt>
                <c:pt idx="8">
                  <c:v>0</c:v>
                </c:pt>
                <c:pt idx="9">
                  <c:v>18850</c:v>
                </c:pt>
                <c:pt idx="10">
                  <c:v>0</c:v>
                </c:pt>
                <c:pt idx="11">
                  <c:v>0</c:v>
                </c:pt>
              </c:numCache>
            </c:numRef>
          </c:val>
          <c:smooth val="1"/>
          <c:extLst>
            <c:ext xmlns:c16="http://schemas.microsoft.com/office/drawing/2014/chart" uri="{C3380CC4-5D6E-409C-BE32-E72D297353CC}">
              <c16:uniqueId val="{00000000-E184-48AF-8316-434D2588E353}"/>
            </c:ext>
          </c:extLst>
        </c:ser>
        <c:dLbls>
          <c:showLegendKey val="0"/>
          <c:showVal val="1"/>
          <c:showCatName val="0"/>
          <c:showSerName val="0"/>
          <c:showPercent val="0"/>
          <c:showBubbleSize val="0"/>
        </c:dLbls>
        <c:smooth val="0"/>
        <c:axId val="123523072"/>
        <c:axId val="123524608"/>
      </c:lineChart>
      <c:catAx>
        <c:axId val="123523072"/>
        <c:scaling>
          <c:orientation val="minMax"/>
        </c:scaling>
        <c:delete val="0"/>
        <c:axPos val="b"/>
        <c:numFmt formatCode="General" sourceLinked="0"/>
        <c:majorTickMark val="none"/>
        <c:minorTickMark val="none"/>
        <c:tickLblPos val="nextTo"/>
        <c:crossAx val="123524608"/>
        <c:crosses val="autoZero"/>
        <c:auto val="1"/>
        <c:lblAlgn val="ctr"/>
        <c:lblOffset val="100"/>
        <c:noMultiLvlLbl val="0"/>
      </c:catAx>
      <c:valAx>
        <c:axId val="123524608"/>
        <c:scaling>
          <c:orientation val="minMax"/>
        </c:scaling>
        <c:delete val="1"/>
        <c:axPos val="l"/>
        <c:numFmt formatCode="#,##0" sourceLinked="1"/>
        <c:majorTickMark val="out"/>
        <c:minorTickMark val="none"/>
        <c:tickLblPos val="nextTo"/>
        <c:crossAx val="123523072"/>
        <c:crosses val="autoZero"/>
        <c:crossBetween val="between"/>
      </c:valAx>
    </c:plotArea>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4"/>
    </mc:Choice>
    <mc:Fallback>
      <c:style val="24"/>
    </mc:Fallback>
  </mc:AlternateContent>
  <c:chart>
    <c:title>
      <c:overlay val="0"/>
      <c:txPr>
        <a:bodyPr/>
        <a:lstStyle/>
        <a:p>
          <a:pPr>
            <a:defRPr sz="1000"/>
          </a:pPr>
          <a:endParaRPr lang="fr-FR"/>
        </a:p>
      </c:txPr>
    </c:title>
    <c:autoTitleDeleted val="0"/>
    <c:plotArea>
      <c:layout/>
      <c:lineChart>
        <c:grouping val="standard"/>
        <c:varyColors val="0"/>
        <c:ser>
          <c:idx val="0"/>
          <c:order val="0"/>
          <c:tx>
            <c:strRef>
              <c:f>Recapitulatif!$K$38</c:f>
              <c:strCache>
                <c:ptCount val="1"/>
                <c:pt idx="0">
                  <c:v>Total Mois</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Recapitulatif!$L$37:$W$37</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Recapitulatif!$L$38:$W$38</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1"/>
          <c:extLst>
            <c:ext xmlns:c16="http://schemas.microsoft.com/office/drawing/2014/chart" uri="{C3380CC4-5D6E-409C-BE32-E72D297353CC}">
              <c16:uniqueId val="{00000000-3765-4957-A4A3-5B7734D301F7}"/>
            </c:ext>
          </c:extLst>
        </c:ser>
        <c:dLbls>
          <c:showLegendKey val="0"/>
          <c:showVal val="1"/>
          <c:showCatName val="0"/>
          <c:showSerName val="0"/>
          <c:showPercent val="0"/>
          <c:showBubbleSize val="0"/>
        </c:dLbls>
        <c:smooth val="0"/>
        <c:axId val="122234368"/>
        <c:axId val="122235904"/>
      </c:lineChart>
      <c:catAx>
        <c:axId val="122234368"/>
        <c:scaling>
          <c:orientation val="minMax"/>
        </c:scaling>
        <c:delete val="0"/>
        <c:axPos val="b"/>
        <c:numFmt formatCode="General" sourceLinked="0"/>
        <c:majorTickMark val="none"/>
        <c:minorTickMark val="none"/>
        <c:tickLblPos val="nextTo"/>
        <c:crossAx val="122235904"/>
        <c:crosses val="autoZero"/>
        <c:auto val="1"/>
        <c:lblAlgn val="ctr"/>
        <c:lblOffset val="100"/>
        <c:noMultiLvlLbl val="0"/>
      </c:catAx>
      <c:valAx>
        <c:axId val="122235904"/>
        <c:scaling>
          <c:orientation val="minMax"/>
        </c:scaling>
        <c:delete val="1"/>
        <c:axPos val="l"/>
        <c:numFmt formatCode="#,##0" sourceLinked="1"/>
        <c:majorTickMark val="out"/>
        <c:minorTickMark val="none"/>
        <c:tickLblPos val="nextTo"/>
        <c:crossAx val="122234368"/>
        <c:crosses val="autoZero"/>
        <c:crossBetween val="between"/>
      </c:valAx>
    </c:plotArea>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42"/>
    </mc:Choice>
    <mc:Fallback>
      <c:style val="42"/>
    </mc:Fallback>
  </mc:AlternateContent>
  <c:chart>
    <c:title>
      <c:tx>
        <c:rich>
          <a:bodyPr/>
          <a:lstStyle/>
          <a:p>
            <a:pPr>
              <a:defRPr>
                <a:solidFill>
                  <a:srgbClr val="FF0000"/>
                </a:solidFill>
              </a:defRPr>
            </a:pPr>
            <a:r>
              <a:rPr lang="en-US" sz="1000">
                <a:solidFill>
                  <a:srgbClr val="FF0000"/>
                </a:solidFill>
              </a:rPr>
              <a:t>SUIVI COMPARE GAZ LUBRIFIANTS</a:t>
            </a:r>
          </a:p>
        </c:rich>
      </c:tx>
      <c:overlay val="0"/>
    </c:title>
    <c:autoTitleDeleted val="0"/>
    <c:plotArea>
      <c:layout/>
      <c:lineChart>
        <c:grouping val="standard"/>
        <c:varyColors val="0"/>
        <c:ser>
          <c:idx val="0"/>
          <c:order val="0"/>
          <c:tx>
            <c:strRef>
              <c:f>Recapitulatif!$M$54</c:f>
              <c:strCache>
                <c:ptCount val="1"/>
                <c:pt idx="0">
                  <c:v>LUBRIFIANTS</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Recapitulatif!$N$53:$Y$53</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Recapitulatif!$N$54:$Y$54</c:f>
              <c:numCache>
                <c:formatCode>#,##0</c:formatCode>
                <c:ptCount val="12"/>
                <c:pt idx="0">
                  <c:v>0</c:v>
                </c:pt>
                <c:pt idx="1">
                  <c:v>0</c:v>
                </c:pt>
                <c:pt idx="2">
                  <c:v>0</c:v>
                </c:pt>
                <c:pt idx="3">
                  <c:v>0</c:v>
                </c:pt>
                <c:pt idx="4">
                  <c:v>0</c:v>
                </c:pt>
                <c:pt idx="5">
                  <c:v>0</c:v>
                </c:pt>
                <c:pt idx="6">
                  <c:v>0</c:v>
                </c:pt>
                <c:pt idx="7">
                  <c:v>0</c:v>
                </c:pt>
                <c:pt idx="8">
                  <c:v>0</c:v>
                </c:pt>
                <c:pt idx="9">
                  <c:v>18850</c:v>
                </c:pt>
                <c:pt idx="10">
                  <c:v>0</c:v>
                </c:pt>
                <c:pt idx="11">
                  <c:v>0</c:v>
                </c:pt>
              </c:numCache>
            </c:numRef>
          </c:val>
          <c:smooth val="1"/>
          <c:extLst>
            <c:ext xmlns:c16="http://schemas.microsoft.com/office/drawing/2014/chart" uri="{C3380CC4-5D6E-409C-BE32-E72D297353CC}">
              <c16:uniqueId val="{00000000-6B99-49D2-B4B0-7E3A21AD99F4}"/>
            </c:ext>
          </c:extLst>
        </c:ser>
        <c:ser>
          <c:idx val="1"/>
          <c:order val="1"/>
          <c:tx>
            <c:strRef>
              <c:f>Recapitulatif!$M$55</c:f>
              <c:strCache>
                <c:ptCount val="1"/>
                <c:pt idx="0">
                  <c:v>GAZ</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Recapitulatif!$N$53:$Y$53</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Recapitulatif!$N$55:$Y$55</c:f>
              <c:numCache>
                <c:formatCode>General</c:formatCode>
                <c:ptCount val="12"/>
                <c:pt idx="0">
                  <c:v>0</c:v>
                </c:pt>
                <c:pt idx="1">
                  <c:v>0</c:v>
                </c:pt>
                <c:pt idx="2">
                  <c:v>0</c:v>
                </c:pt>
                <c:pt idx="3">
                  <c:v>0</c:v>
                </c:pt>
                <c:pt idx="4">
                  <c:v>0</c:v>
                </c:pt>
                <c:pt idx="5">
                  <c:v>0</c:v>
                </c:pt>
                <c:pt idx="6">
                  <c:v>0</c:v>
                </c:pt>
                <c:pt idx="7">
                  <c:v>0</c:v>
                </c:pt>
                <c:pt idx="8">
                  <c:v>0</c:v>
                </c:pt>
                <c:pt idx="9">
                  <c:v>33020</c:v>
                </c:pt>
                <c:pt idx="10">
                  <c:v>0</c:v>
                </c:pt>
                <c:pt idx="11">
                  <c:v>0</c:v>
                </c:pt>
              </c:numCache>
            </c:numRef>
          </c:val>
          <c:smooth val="1"/>
          <c:extLst>
            <c:ext xmlns:c16="http://schemas.microsoft.com/office/drawing/2014/chart" uri="{C3380CC4-5D6E-409C-BE32-E72D297353CC}">
              <c16:uniqueId val="{00000001-6B99-49D2-B4B0-7E3A21AD99F4}"/>
            </c:ext>
          </c:extLst>
        </c:ser>
        <c:dLbls>
          <c:showLegendKey val="0"/>
          <c:showVal val="1"/>
          <c:showCatName val="0"/>
          <c:showSerName val="0"/>
          <c:showPercent val="0"/>
          <c:showBubbleSize val="0"/>
        </c:dLbls>
        <c:smooth val="0"/>
        <c:axId val="122278272"/>
        <c:axId val="122279808"/>
      </c:lineChart>
      <c:catAx>
        <c:axId val="122278272"/>
        <c:scaling>
          <c:orientation val="minMax"/>
        </c:scaling>
        <c:delete val="0"/>
        <c:axPos val="b"/>
        <c:numFmt formatCode="General" sourceLinked="0"/>
        <c:majorTickMark val="none"/>
        <c:minorTickMark val="none"/>
        <c:tickLblPos val="nextTo"/>
        <c:crossAx val="122279808"/>
        <c:crosses val="autoZero"/>
        <c:auto val="1"/>
        <c:lblAlgn val="ctr"/>
        <c:lblOffset val="100"/>
        <c:noMultiLvlLbl val="0"/>
      </c:catAx>
      <c:valAx>
        <c:axId val="122279808"/>
        <c:scaling>
          <c:orientation val="minMax"/>
        </c:scaling>
        <c:delete val="1"/>
        <c:axPos val="l"/>
        <c:numFmt formatCode="#,##0" sourceLinked="1"/>
        <c:majorTickMark val="out"/>
        <c:minorTickMark val="none"/>
        <c:tickLblPos val="nextTo"/>
        <c:crossAx val="122278272"/>
        <c:crosses val="autoZero"/>
        <c:crossBetween val="between"/>
      </c:valAx>
      <c:spPr>
        <a:noFill/>
      </c:spPr>
    </c:plotArea>
    <c:legend>
      <c:legendPos val="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9524</xdr:rowOff>
    </xdr:from>
    <xdr:to>
      <xdr:col>28</xdr:col>
      <xdr:colOff>314324</xdr:colOff>
      <xdr:row>3</xdr:row>
      <xdr:rowOff>28574</xdr:rowOff>
    </xdr:to>
    <xdr:sp macro="" textlink="">
      <xdr:nvSpPr>
        <xdr:cNvPr id="3" name="Rectangle à coins arrondis 2">
          <a:extLst>
            <a:ext uri="{FF2B5EF4-FFF2-40B4-BE49-F238E27FC236}">
              <a16:creationId xmlns:a16="http://schemas.microsoft.com/office/drawing/2014/main" id="{00000000-0008-0000-0000-000003000000}"/>
            </a:ext>
          </a:extLst>
        </xdr:cNvPr>
        <xdr:cNvSpPr/>
      </xdr:nvSpPr>
      <xdr:spPr>
        <a:xfrm>
          <a:off x="0" y="9524"/>
          <a:ext cx="21936074" cy="504825"/>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a:t>TABLEAU</a:t>
          </a:r>
          <a:r>
            <a:rPr lang="fr-FR" sz="2000" baseline="0"/>
            <a:t> DE BORD</a:t>
          </a:r>
          <a:endParaRPr lang="fr-FR" sz="2000"/>
        </a:p>
      </xdr:txBody>
    </xdr:sp>
    <xdr:clientData/>
  </xdr:twoCellAnchor>
  <xdr:twoCellAnchor>
    <xdr:from>
      <xdr:col>2</xdr:col>
      <xdr:colOff>866774</xdr:colOff>
      <xdr:row>9</xdr:row>
      <xdr:rowOff>152400</xdr:rowOff>
    </xdr:from>
    <xdr:to>
      <xdr:col>15</xdr:col>
      <xdr:colOff>857249</xdr:colOff>
      <xdr:row>18</xdr:row>
      <xdr:rowOff>142875</xdr:rowOff>
    </xdr:to>
    <xdr:graphicFrame macro="">
      <xdr:nvGraphicFramePr>
        <xdr:cNvPr id="4" name="Graphique 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114300</xdr:colOff>
      <xdr:row>35</xdr:row>
      <xdr:rowOff>123826</xdr:rowOff>
    </xdr:from>
    <xdr:to>
      <xdr:col>14</xdr:col>
      <xdr:colOff>761999</xdr:colOff>
      <xdr:row>45</xdr:row>
      <xdr:rowOff>1</xdr:rowOff>
    </xdr:to>
    <xdr:graphicFrame macro="">
      <xdr:nvGraphicFramePr>
        <xdr:cNvPr id="5" name="Graphique 4">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761999</xdr:colOff>
      <xdr:row>52</xdr:row>
      <xdr:rowOff>28574</xdr:rowOff>
    </xdr:from>
    <xdr:to>
      <xdr:col>16</xdr:col>
      <xdr:colOff>9524</xdr:colOff>
      <xdr:row>60</xdr:row>
      <xdr:rowOff>29765</xdr:rowOff>
    </xdr:to>
    <xdr:graphicFrame macro="">
      <xdr:nvGraphicFramePr>
        <xdr:cNvPr id="6" name="Graphique 5">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138906</xdr:colOff>
      <xdr:row>9</xdr:row>
      <xdr:rowOff>89298</xdr:rowOff>
    </xdr:from>
    <xdr:to>
      <xdr:col>34</xdr:col>
      <xdr:colOff>744141</xdr:colOff>
      <xdr:row>16</xdr:row>
      <xdr:rowOff>29766</xdr:rowOff>
    </xdr:to>
    <xdr:graphicFrame macro="">
      <xdr:nvGraphicFramePr>
        <xdr:cNvPr id="7" name="Graphique 6">
          <a:extLst>
            <a:ext uri="{FF2B5EF4-FFF2-40B4-BE49-F238E27FC236}">
              <a16:creationId xmlns:a16="http://schemas.microsoft.com/office/drawing/2014/main" id="{00000000-0008-0000-00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19843</xdr:colOff>
      <xdr:row>34</xdr:row>
      <xdr:rowOff>49610</xdr:rowOff>
    </xdr:from>
    <xdr:to>
      <xdr:col>34</xdr:col>
      <xdr:colOff>664766</xdr:colOff>
      <xdr:row>43</xdr:row>
      <xdr:rowOff>109141</xdr:rowOff>
    </xdr:to>
    <xdr:graphicFrame macro="">
      <xdr:nvGraphicFramePr>
        <xdr:cNvPr id="8" name="Graphique 7">
          <a:extLst>
            <a:ext uri="{FF2B5EF4-FFF2-40B4-BE49-F238E27FC236}">
              <a16:creationId xmlns:a16="http://schemas.microsoft.com/office/drawing/2014/main" id="{00000000-0008-0000-00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20</xdr:col>
      <xdr:colOff>754063</xdr:colOff>
      <xdr:row>51</xdr:row>
      <xdr:rowOff>138907</xdr:rowOff>
    </xdr:from>
    <xdr:to>
      <xdr:col>34</xdr:col>
      <xdr:colOff>674687</xdr:colOff>
      <xdr:row>62</xdr:row>
      <xdr:rowOff>109141</xdr:rowOff>
    </xdr:to>
    <xdr:graphicFrame macro="">
      <xdr:nvGraphicFramePr>
        <xdr:cNvPr id="9" name="Graphique 8">
          <a:extLst>
            <a:ext uri="{FF2B5EF4-FFF2-40B4-BE49-F238E27FC236}">
              <a16:creationId xmlns:a16="http://schemas.microsoft.com/office/drawing/2014/main" id="{00000000-0008-0000-00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10</xdr:col>
      <xdr:colOff>19050</xdr:colOff>
      <xdr:row>8</xdr:row>
      <xdr:rowOff>114300</xdr:rowOff>
    </xdr:from>
    <xdr:to>
      <xdr:col>22</xdr:col>
      <xdr:colOff>666749</xdr:colOff>
      <xdr:row>15</xdr:row>
      <xdr:rowOff>76200</xdr:rowOff>
    </xdr:to>
    <xdr:graphicFrame macro="">
      <xdr:nvGraphicFramePr>
        <xdr:cNvPr id="2" name="Graphique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9526</xdr:colOff>
      <xdr:row>23</xdr:row>
      <xdr:rowOff>85724</xdr:rowOff>
    </xdr:from>
    <xdr:to>
      <xdr:col>23</xdr:col>
      <xdr:colOff>38100</xdr:colOff>
      <xdr:row>30</xdr:row>
      <xdr:rowOff>104775</xdr:rowOff>
    </xdr:to>
    <xdr:graphicFrame macro="">
      <xdr:nvGraphicFramePr>
        <xdr:cNvPr id="3" name="Graphique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85725</xdr:colOff>
      <xdr:row>39</xdr:row>
      <xdr:rowOff>133350</xdr:rowOff>
    </xdr:from>
    <xdr:to>
      <xdr:col>22</xdr:col>
      <xdr:colOff>714375</xdr:colOff>
      <xdr:row>46</xdr:row>
      <xdr:rowOff>0</xdr:rowOff>
    </xdr:to>
    <xdr:graphicFrame macro="">
      <xdr:nvGraphicFramePr>
        <xdr:cNvPr id="4" name="Graphique 3">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0</xdr:colOff>
      <xdr:row>55</xdr:row>
      <xdr:rowOff>66674</xdr:rowOff>
    </xdr:from>
    <xdr:to>
      <xdr:col>25</xdr:col>
      <xdr:colOff>66675</xdr:colOff>
      <xdr:row>64</xdr:row>
      <xdr:rowOff>171450</xdr:rowOff>
    </xdr:to>
    <xdr:graphicFrame macro="">
      <xdr:nvGraphicFramePr>
        <xdr:cNvPr id="5" name="Graphique 4">
          <a:extLst>
            <a:ext uri="{FF2B5EF4-FFF2-40B4-BE49-F238E27FC236}">
              <a16:creationId xmlns:a16="http://schemas.microsoft.com/office/drawing/2014/main" id="{00000000-0008-0000-01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AppData/Local/Microsoft/Windows/INetCache/IE/0L76RYHT/Label%20International/LBIS%20-%20Fiche%20-%20Approvisionnement%20-%20GAZ%20-%20ORYX%20-%2020.12.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EL%20RODO\Label%20International\LBIS%20-%20Fiche%20-%20Approvisionnement%20-%20GAZ%20-%20ORYX%20-%2020.12.201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EL%20RODO\tr&#233;soreri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EL%20RODO\Jaurio%20-%20Fiche%20-%20Gestion%20-%2019.5.201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Invit&#233;/Documents/gestio%20solde.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HP/AppData/Local/Microsoft/Windows/INetCache/IE/0L76RYHT/Tableaux/Tableau%20-%20Stat%20-%20Gestion%20-%202018.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Invit&#233;/AppData/Roaming/Microsoft/Excel/Classeur1%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 de bord - 2018"/>
      <sheetName val="Approvi"/>
      <sheetName val="Point - Gaz"/>
      <sheetName val="Point - vente - Commande - Gaz"/>
      <sheetName val="Gestion - Solde"/>
      <sheetName val="Liste"/>
      <sheetName val="Tableau - Comparatif"/>
      <sheetName val="Appro. Tiers .Prs"/>
      <sheetName val="Gest. - Comm. - ORYX"/>
      <sheetName val="Gest. - Comm. - ORYX 2"/>
      <sheetName val="Suivi - vente - Gaz - Prix ORYX"/>
      <sheetName val="Etat Annuel - Label Inter"/>
      <sheetName val="Etat des versements LABEL 2018"/>
    </sheetNames>
    <sheetDataSet>
      <sheetData sheetId="0"/>
      <sheetData sheetId="1"/>
      <sheetData sheetId="2"/>
      <sheetData sheetId="3">
        <row r="30">
          <cell r="Z30">
            <v>51140</v>
          </cell>
        </row>
        <row r="55">
          <cell r="Z55">
            <v>68320</v>
          </cell>
        </row>
        <row r="79">
          <cell r="Z79">
            <v>133974.96999999997</v>
          </cell>
        </row>
        <row r="112">
          <cell r="Z112">
            <v>57895</v>
          </cell>
        </row>
        <row r="145">
          <cell r="Z145">
            <v>73505</v>
          </cell>
        </row>
        <row r="171">
          <cell r="Z171">
            <v>32740</v>
          </cell>
        </row>
        <row r="189">
          <cell r="Z189">
            <v>31700</v>
          </cell>
        </row>
        <row r="195">
          <cell r="Z195">
            <v>0</v>
          </cell>
        </row>
        <row r="201">
          <cell r="Z201">
            <v>0</v>
          </cell>
        </row>
        <row r="209">
          <cell r="Z209">
            <v>0</v>
          </cell>
        </row>
        <row r="216">
          <cell r="Z216">
            <v>0</v>
          </cell>
        </row>
        <row r="222">
          <cell r="Z222">
            <v>0</v>
          </cell>
        </row>
      </sheetData>
      <sheetData sheetId="4"/>
      <sheetData sheetId="5">
        <row r="5">
          <cell r="B5" t="str">
            <v>Ventes de brûleur</v>
          </cell>
        </row>
        <row r="6">
          <cell r="B6" t="str">
            <v>Ventes et recharges de gaz Oryx</v>
          </cell>
        </row>
        <row r="7">
          <cell r="B7" t="str">
            <v>Achat de carburant pour diverses courses et commmande</v>
          </cell>
        </row>
        <row r="8">
          <cell r="B8" t="str">
            <v>Frais de timbre Atlantic banque</v>
          </cell>
        </row>
        <row r="9">
          <cell r="B9" t="str">
            <v>Payement de facture d'électricité</v>
          </cell>
        </row>
        <row r="10">
          <cell r="B10" t="str">
            <v>Complémént pour</v>
          </cell>
        </row>
        <row r="11">
          <cell r="B11" t="str">
            <v xml:space="preserve">Montant remis à </v>
          </cell>
        </row>
        <row r="12">
          <cell r="B12" t="str">
            <v>Photocopie de la fiche de commande de Gaz GPL</v>
          </cell>
        </row>
        <row r="13">
          <cell r="B13" t="str">
            <v>Autres photocopies</v>
          </cell>
        </row>
        <row r="14">
          <cell r="B14" t="str">
            <v>Achat de</v>
          </cell>
        </row>
        <row r="15">
          <cell r="B15" t="str">
            <v>Frais de timbre autre Banque</v>
          </cell>
        </row>
        <row r="16">
          <cell r="B16" t="str">
            <v>Dépôt Mobile money sur le numéro</v>
          </cell>
        </row>
        <row r="17">
          <cell r="B17" t="str">
            <v>complément pour recharge de gaz</v>
          </cell>
        </row>
        <row r="18">
          <cell r="B18" t="str">
            <v>Achat de carburant dans la camionnette</v>
          </cell>
        </row>
        <row r="19">
          <cell r="B19" t="str">
            <v>Frais de timbre Ecobank</v>
          </cell>
        </row>
        <row r="20">
          <cell r="B20" t="str">
            <v>Frais de location de la salle de fête de l'arrondissement d'Agblangandan</v>
          </cell>
        </row>
        <row r="21">
          <cell r="B21" t="str">
            <v>Frais de timbre pour le dépôt UBA</v>
          </cell>
        </row>
        <row r="22">
          <cell r="B22" t="str">
            <v>Montant pris pour dépôt à UBA (TREVO)</v>
          </cell>
        </row>
        <row r="23">
          <cell r="B23" t="str">
            <v>Achat de carburant pour diverses courses</v>
          </cell>
        </row>
        <row r="24">
          <cell r="B24" t="str">
            <v>Photocopie</v>
          </cell>
        </row>
        <row r="25">
          <cell r="B25" t="str">
            <v>Dépôt mobile Money sur le compte de DOGNON Patrick</v>
          </cell>
        </row>
        <row r="26">
          <cell r="B26" t="str">
            <v>Dépôt mobile Money sur le compte de Zoulfa</v>
          </cell>
        </row>
        <row r="27">
          <cell r="B27" t="str">
            <v>Dépôt mobile Money sur le compte de Adidja Mishkath</v>
          </cell>
        </row>
        <row r="28">
          <cell r="B28" t="str">
            <v>Complément pour dépôt mobile money</v>
          </cell>
        </row>
        <row r="29">
          <cell r="B29" t="str">
            <v>Somme remise à M. SOULE</v>
          </cell>
        </row>
        <row r="30">
          <cell r="B30" t="str">
            <v>Somme remise à Mme OUENSAVI Frida</v>
          </cell>
        </row>
        <row r="31">
          <cell r="B31" t="str">
            <v>Montant restant au niveau de la banque</v>
          </cell>
        </row>
        <row r="32">
          <cell r="B32" t="str">
            <v>Somme remise à M. Arouna DOUGBE</v>
          </cell>
        </row>
        <row r="33">
          <cell r="B33" t="str">
            <v>Somme remise pour complément à M. Hamidou</v>
          </cell>
        </row>
        <row r="34">
          <cell r="B34" t="str">
            <v>Payement de facture d'électricité (Février)</v>
          </cell>
        </row>
        <row r="35">
          <cell r="B35" t="str">
            <v>Achat de carburant pour éffectuer un nvoi par ATT</v>
          </cell>
        </row>
        <row r="36">
          <cell r="B36" t="str">
            <v>Achat d'enveloppe</v>
          </cell>
        </row>
        <row r="37">
          <cell r="B37" t="str">
            <v>Somme remise à Psacal pour pesage</v>
          </cell>
        </row>
        <row r="38">
          <cell r="B38" t="str">
            <v>Somme remise à Pascal pour pesage</v>
          </cell>
        </row>
        <row r="39">
          <cell r="B39" t="str">
            <v>Somme prise pour complément au montant de Trévo et du centre</v>
          </cell>
        </row>
        <row r="40">
          <cell r="B40" t="str">
            <v>Frais de timbre pour dépôt à UBA</v>
          </cell>
        </row>
        <row r="41">
          <cell r="B41" t="str">
            <v>Frais de déplacement</v>
          </cell>
        </row>
        <row r="42">
          <cell r="B42" t="str">
            <v>Payement de facture d'électricité (Mars)</v>
          </cell>
        </row>
        <row r="43">
          <cell r="B43" t="str">
            <v>Remboursement</v>
          </cell>
        </row>
        <row r="44">
          <cell r="B44" t="str">
            <v>Dépôt Mobile money sur le numéro 67207909</v>
          </cell>
        </row>
        <row r="45">
          <cell r="B45" t="str">
            <v>Somme remise à M. Léon (électricien)</v>
          </cell>
        </row>
        <row r="46">
          <cell r="B46" t="str">
            <v>Achat de crédit de communication</v>
          </cell>
        </row>
        <row r="47">
          <cell r="B47" t="str">
            <v>Frais de garde vélo</v>
          </cell>
        </row>
        <row r="48">
          <cell r="B48" t="str">
            <v>Complément pour commande ORYX</v>
          </cell>
        </row>
        <row r="49">
          <cell r="B49" t="str">
            <v>Achat d'une ampoule</v>
          </cell>
        </row>
        <row r="50">
          <cell r="B50" t="str">
            <v>Frais de contribution pour réparation du poteau électrique par la SBEE</v>
          </cell>
        </row>
        <row r="51">
          <cell r="B51" t="str">
            <v>Frais de main d'œuvre de l'électricien</v>
          </cell>
        </row>
        <row r="52">
          <cell r="B52" t="str">
            <v>Montant reçu che Maman Jésuite</v>
          </cell>
        </row>
        <row r="53">
          <cell r="B53" t="str">
            <v>Somme remboursée</v>
          </cell>
        </row>
      </sheetData>
      <sheetData sheetId="6"/>
      <sheetData sheetId="7"/>
      <sheetData sheetId="8"/>
      <sheetData sheetId="9"/>
      <sheetData sheetId="10">
        <row r="23">
          <cell r="X23">
            <v>37125</v>
          </cell>
        </row>
        <row r="36">
          <cell r="X36">
            <v>53120</v>
          </cell>
        </row>
        <row r="43">
          <cell r="X43">
            <v>43795</v>
          </cell>
        </row>
        <row r="54">
          <cell r="X54">
            <v>54175</v>
          </cell>
        </row>
        <row r="65">
          <cell r="X65">
            <v>62695</v>
          </cell>
        </row>
        <row r="75">
          <cell r="X75">
            <v>22695</v>
          </cell>
        </row>
        <row r="81">
          <cell r="X81">
            <v>24200</v>
          </cell>
        </row>
        <row r="87">
          <cell r="X87">
            <v>0</v>
          </cell>
        </row>
        <row r="93">
          <cell r="X93">
            <v>0</v>
          </cell>
        </row>
        <row r="101">
          <cell r="X101">
            <v>0</v>
          </cell>
        </row>
        <row r="108">
          <cell r="X108">
            <v>0</v>
          </cell>
        </row>
        <row r="114">
          <cell r="X114">
            <v>0</v>
          </cell>
        </row>
        <row r="116">
          <cell r="W116">
            <v>297805</v>
          </cell>
        </row>
        <row r="193">
          <cell r="AM193">
            <v>289775</v>
          </cell>
        </row>
      </sheetData>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au de bord - 2018"/>
      <sheetName val="Approvi"/>
      <sheetName val="Point - Gaz"/>
      <sheetName val="Point - vente - Commande - Gaz"/>
      <sheetName val="Gestion - Solde"/>
      <sheetName val="Liste"/>
      <sheetName val="Tableau - Comparatif"/>
      <sheetName val="Appro. Tiers .Prs"/>
      <sheetName val="Gest. - Comm. - ORYX"/>
      <sheetName val="Gest. - Comm. - ORYX 2"/>
      <sheetName val="Suivi - vente - Gaz - Prix ORYX"/>
      <sheetName val="Etat Annuel - Label Inter"/>
      <sheetName val="Etat des versements LABEL 2018"/>
    </sheetNames>
    <sheetDataSet>
      <sheetData sheetId="0"/>
      <sheetData sheetId="1"/>
      <sheetData sheetId="2"/>
      <sheetData sheetId="3">
        <row r="30">
          <cell r="Z30">
            <v>51140</v>
          </cell>
        </row>
        <row r="55">
          <cell r="Z55">
            <v>68320</v>
          </cell>
        </row>
        <row r="79">
          <cell r="Z79">
            <v>133974.96999999997</v>
          </cell>
        </row>
        <row r="112">
          <cell r="Z112">
            <v>57895</v>
          </cell>
        </row>
        <row r="145">
          <cell r="Z145">
            <v>73505</v>
          </cell>
        </row>
        <row r="171">
          <cell r="Z171">
            <v>32740</v>
          </cell>
        </row>
        <row r="189">
          <cell r="Z189">
            <v>31700</v>
          </cell>
        </row>
        <row r="195">
          <cell r="Z195">
            <v>0</v>
          </cell>
        </row>
        <row r="201">
          <cell r="Z201">
            <v>0</v>
          </cell>
        </row>
        <row r="209">
          <cell r="Z209">
            <v>0</v>
          </cell>
        </row>
        <row r="216">
          <cell r="Z216">
            <v>0</v>
          </cell>
        </row>
        <row r="222">
          <cell r="Z222">
            <v>0</v>
          </cell>
        </row>
      </sheetData>
      <sheetData sheetId="4"/>
      <sheetData sheetId="5">
        <row r="5">
          <cell r="B5" t="str">
            <v>Ventes de brûleur</v>
          </cell>
        </row>
        <row r="6">
          <cell r="B6" t="str">
            <v>Ventes et recharges de gaz Oryx</v>
          </cell>
        </row>
        <row r="7">
          <cell r="B7" t="str">
            <v>Achat de carburant pour diverses courses et commmande</v>
          </cell>
        </row>
        <row r="8">
          <cell r="B8" t="str">
            <v>Frais de timbre Atlantic banque</v>
          </cell>
        </row>
        <row r="9">
          <cell r="B9" t="str">
            <v>Payement de facture d'électricité</v>
          </cell>
        </row>
        <row r="10">
          <cell r="B10" t="str">
            <v>Complémént pour</v>
          </cell>
        </row>
        <row r="11">
          <cell r="B11" t="str">
            <v xml:space="preserve">Montant remis à </v>
          </cell>
        </row>
        <row r="12">
          <cell r="B12" t="str">
            <v>Photocopie de la fiche de commande de Gaz GPL</v>
          </cell>
        </row>
        <row r="13">
          <cell r="B13" t="str">
            <v>Autres photocopies</v>
          </cell>
        </row>
        <row r="14">
          <cell r="B14" t="str">
            <v>Achat de</v>
          </cell>
        </row>
        <row r="15">
          <cell r="B15" t="str">
            <v>Frais de timbre autre Banque</v>
          </cell>
        </row>
        <row r="16">
          <cell r="B16" t="str">
            <v>Dépôt Mobile money sur le numéro</v>
          </cell>
        </row>
        <row r="17">
          <cell r="B17" t="str">
            <v>complément pour recharge de gaz</v>
          </cell>
        </row>
        <row r="18">
          <cell r="B18" t="str">
            <v>Achat de carburant dans la camionnette</v>
          </cell>
        </row>
        <row r="19">
          <cell r="B19" t="str">
            <v>Frais de timbre Ecobank</v>
          </cell>
        </row>
        <row r="20">
          <cell r="B20" t="str">
            <v>Frais de location de la salle de fête de l'arrondissement d'Agblangandan</v>
          </cell>
        </row>
        <row r="21">
          <cell r="B21" t="str">
            <v>Frais de timbre pour le dépôt UBA</v>
          </cell>
        </row>
        <row r="22">
          <cell r="B22" t="str">
            <v>Montant pris pour dépôt à UBA (TREVO)</v>
          </cell>
        </row>
        <row r="23">
          <cell r="B23" t="str">
            <v>Achat de carburant pour diverses courses</v>
          </cell>
        </row>
        <row r="24">
          <cell r="B24" t="str">
            <v>Photocopie</v>
          </cell>
        </row>
        <row r="25">
          <cell r="B25" t="str">
            <v>Dépôt mobile Money sur le compte de DOGNON Patrick</v>
          </cell>
        </row>
        <row r="26">
          <cell r="B26" t="str">
            <v>Dépôt mobile Money sur le compte de Zoulfa</v>
          </cell>
        </row>
        <row r="27">
          <cell r="B27" t="str">
            <v>Dépôt mobile Money sur le compte de Adidja Mishkath</v>
          </cell>
        </row>
        <row r="28">
          <cell r="B28" t="str">
            <v>Complément pour dépôt mobile money</v>
          </cell>
        </row>
        <row r="29">
          <cell r="B29" t="str">
            <v>Somme remise à M. SOULE</v>
          </cell>
        </row>
        <row r="30">
          <cell r="B30" t="str">
            <v>Somme remise à Mme OUENSAVI Frida</v>
          </cell>
        </row>
        <row r="31">
          <cell r="B31" t="str">
            <v>Montant restant au niveau de la banque</v>
          </cell>
        </row>
        <row r="32">
          <cell r="B32" t="str">
            <v>Somme remise à M. Arouna DOUGBE</v>
          </cell>
        </row>
        <row r="33">
          <cell r="B33" t="str">
            <v>Somme remise pour complément à M. Hamidou</v>
          </cell>
        </row>
        <row r="34">
          <cell r="B34" t="str">
            <v>Payement de facture d'électricité (Février)</v>
          </cell>
        </row>
        <row r="35">
          <cell r="B35" t="str">
            <v>Achat de carburant pour éffectuer un nvoi par ATT</v>
          </cell>
        </row>
        <row r="36">
          <cell r="B36" t="str">
            <v>Achat d'enveloppe</v>
          </cell>
        </row>
        <row r="37">
          <cell r="B37" t="str">
            <v>Somme remise à Psacal pour pesage</v>
          </cell>
        </row>
        <row r="38">
          <cell r="B38" t="str">
            <v>Somme remise à Pascal pour pesage</v>
          </cell>
        </row>
        <row r="39">
          <cell r="B39" t="str">
            <v>Somme prise pour complément au montant de Trévo et du centre</v>
          </cell>
        </row>
        <row r="40">
          <cell r="B40" t="str">
            <v>Frais de timbre pour dépôt à UBA</v>
          </cell>
        </row>
        <row r="41">
          <cell r="B41" t="str">
            <v>Frais de déplacement</v>
          </cell>
        </row>
        <row r="42">
          <cell r="B42" t="str">
            <v>Payement de facture d'électricité (Mars)</v>
          </cell>
        </row>
        <row r="43">
          <cell r="B43" t="str">
            <v>Remboursement</v>
          </cell>
        </row>
        <row r="44">
          <cell r="B44" t="str">
            <v>Dépôt Mobile money sur le numéro 67207909</v>
          </cell>
        </row>
        <row r="45">
          <cell r="B45" t="str">
            <v>Somme remise à M. Léon (électricien)</v>
          </cell>
        </row>
        <row r="46">
          <cell r="B46" t="str">
            <v>Achat de crédit de communication</v>
          </cell>
        </row>
        <row r="47">
          <cell r="B47" t="str">
            <v>Frais de garde vélo</v>
          </cell>
        </row>
        <row r="48">
          <cell r="B48" t="str">
            <v>Complément pour commande ORYX</v>
          </cell>
        </row>
        <row r="49">
          <cell r="B49" t="str">
            <v>Achat d'une ampoule</v>
          </cell>
        </row>
        <row r="50">
          <cell r="B50" t="str">
            <v>Frais de contribution pour réparation du poteau électrique par la SBEE</v>
          </cell>
        </row>
        <row r="51">
          <cell r="B51" t="str">
            <v>Frais de main d'œuvre de l'électricien</v>
          </cell>
        </row>
        <row r="52">
          <cell r="B52" t="str">
            <v>Montant reçu che Maman Jésuite</v>
          </cell>
        </row>
        <row r="53">
          <cell r="B53" t="str">
            <v>Somme remboursée</v>
          </cell>
        </row>
      </sheetData>
      <sheetData sheetId="6"/>
      <sheetData sheetId="7"/>
      <sheetData sheetId="8"/>
      <sheetData sheetId="9"/>
      <sheetData sheetId="10">
        <row r="23">
          <cell r="X23">
            <v>37125</v>
          </cell>
        </row>
        <row r="36">
          <cell r="X36">
            <v>53120</v>
          </cell>
        </row>
        <row r="43">
          <cell r="X43">
            <v>43795</v>
          </cell>
        </row>
        <row r="54">
          <cell r="X54">
            <v>54175</v>
          </cell>
        </row>
        <row r="65">
          <cell r="X65">
            <v>62695</v>
          </cell>
        </row>
        <row r="75">
          <cell r="X75">
            <v>22695</v>
          </cell>
        </row>
        <row r="81">
          <cell r="X81">
            <v>24200</v>
          </cell>
        </row>
        <row r="87">
          <cell r="X87">
            <v>0</v>
          </cell>
        </row>
        <row r="93">
          <cell r="X93">
            <v>0</v>
          </cell>
        </row>
        <row r="101">
          <cell r="X101">
            <v>0</v>
          </cell>
        </row>
        <row r="108">
          <cell r="X108">
            <v>0</v>
          </cell>
        </row>
        <row r="114">
          <cell r="X114">
            <v>0</v>
          </cell>
        </row>
        <row r="116">
          <cell r="W116">
            <v>297805</v>
          </cell>
        </row>
        <row r="193">
          <cell r="AM193">
            <v>289775</v>
          </cell>
        </row>
      </sheetData>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trésorerie"/>
      <sheetName val="Feuil2"/>
    </sheetNames>
    <sheetDataSet>
      <sheetData sheetId="0">
        <row r="40">
          <cell r="D40">
            <v>0</v>
          </cell>
          <cell r="E40">
            <v>0</v>
          </cell>
        </row>
        <row r="80">
          <cell r="D80">
            <v>0</v>
          </cell>
          <cell r="E80">
            <v>0</v>
          </cell>
        </row>
        <row r="98">
          <cell r="D98">
            <v>0</v>
          </cell>
          <cell r="E98">
            <v>0</v>
          </cell>
        </row>
        <row r="118">
          <cell r="D118">
            <v>0</v>
          </cell>
          <cell r="E118">
            <v>0</v>
          </cell>
        </row>
        <row r="137">
          <cell r="D137">
            <v>0</v>
          </cell>
          <cell r="E137">
            <v>0</v>
          </cell>
        </row>
        <row r="154">
          <cell r="D154">
            <v>0</v>
          </cell>
          <cell r="E154">
            <v>0</v>
          </cell>
        </row>
        <row r="171">
          <cell r="D171">
            <v>0</v>
          </cell>
          <cell r="E171">
            <v>0</v>
          </cell>
        </row>
        <row r="189">
          <cell r="D189">
            <v>0</v>
          </cell>
          <cell r="E189">
            <v>0</v>
          </cell>
        </row>
        <row r="207">
          <cell r="D207">
            <v>0</v>
          </cell>
          <cell r="E207">
            <v>0</v>
          </cell>
        </row>
        <row r="226">
          <cell r="D226">
            <v>0</v>
          </cell>
          <cell r="E226">
            <v>0</v>
          </cell>
        </row>
        <row r="245">
          <cell r="D245">
            <v>0</v>
          </cell>
          <cell r="E245">
            <v>0</v>
          </cell>
        </row>
        <row r="273">
          <cell r="D273">
            <v>0</v>
          </cell>
          <cell r="E273">
            <v>0</v>
          </cell>
        </row>
      </sheetData>
      <sheetData sheetId="1">
        <row r="2">
          <cell r="B2" t="str">
            <v>Espèce</v>
          </cell>
        </row>
        <row r="4">
          <cell r="B4" t="str">
            <v>Chèque</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on - Commande - 2018"/>
      <sheetName val="Suivi - vente - Prduit Congelé"/>
      <sheetName val="Etat - Dépenses - 2018"/>
      <sheetName val="Gestion - Solde"/>
    </sheetNames>
    <sheetDataSet>
      <sheetData sheetId="0"/>
      <sheetData sheetId="1">
        <row r="23">
          <cell r="CD23">
            <v>8600</v>
          </cell>
        </row>
        <row r="36">
          <cell r="CD36">
            <v>0</v>
          </cell>
        </row>
        <row r="43">
          <cell r="CD43">
            <v>0</v>
          </cell>
        </row>
        <row r="54">
          <cell r="CD54">
            <v>0</v>
          </cell>
        </row>
        <row r="65">
          <cell r="CD65">
            <v>0</v>
          </cell>
        </row>
        <row r="75">
          <cell r="CD75">
            <v>0</v>
          </cell>
        </row>
        <row r="81">
          <cell r="CD81">
            <v>0</v>
          </cell>
        </row>
        <row r="87">
          <cell r="CD87">
            <v>0</v>
          </cell>
        </row>
        <row r="93">
          <cell r="CD93">
            <v>0</v>
          </cell>
        </row>
        <row r="101">
          <cell r="CD101">
            <v>0</v>
          </cell>
        </row>
        <row r="108">
          <cell r="CD108">
            <v>0</v>
          </cell>
        </row>
        <row r="114">
          <cell r="CD114">
            <v>0</v>
          </cell>
        </row>
      </sheetData>
      <sheetData sheetId="2">
        <row r="43">
          <cell r="E43">
            <v>50000</v>
          </cell>
        </row>
        <row r="87">
          <cell r="E87">
            <v>0</v>
          </cell>
        </row>
        <row r="95">
          <cell r="E95">
            <v>0</v>
          </cell>
        </row>
        <row r="100">
          <cell r="E100">
            <v>0</v>
          </cell>
        </row>
        <row r="105">
          <cell r="E105">
            <v>0</v>
          </cell>
        </row>
        <row r="110">
          <cell r="E110">
            <v>0</v>
          </cell>
        </row>
        <row r="116">
          <cell r="E116">
            <v>0</v>
          </cell>
        </row>
        <row r="122">
          <cell r="E122">
            <v>0</v>
          </cell>
        </row>
        <row r="128">
          <cell r="E128">
            <v>0</v>
          </cell>
        </row>
        <row r="136">
          <cell r="E136">
            <v>0</v>
          </cell>
        </row>
        <row r="143">
          <cell r="E143">
            <v>0</v>
          </cell>
        </row>
        <row r="149">
          <cell r="E149">
            <v>0</v>
          </cell>
        </row>
      </sheetData>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Liste"/>
      <sheetName val="Feuil3"/>
    </sheetNames>
    <sheetDataSet>
      <sheetData sheetId="0">
        <row r="7">
          <cell r="D7">
            <v>0</v>
          </cell>
          <cell r="E7">
            <v>40280</v>
          </cell>
        </row>
        <row r="8">
          <cell r="D8">
            <v>0</v>
          </cell>
          <cell r="E8">
            <v>0</v>
          </cell>
        </row>
        <row r="9">
          <cell r="D9">
            <v>0</v>
          </cell>
          <cell r="E9">
            <v>0</v>
          </cell>
        </row>
        <row r="10">
          <cell r="D10">
            <v>0</v>
          </cell>
          <cell r="E10">
            <v>0</v>
          </cell>
        </row>
        <row r="11">
          <cell r="D11">
            <v>0</v>
          </cell>
          <cell r="E11">
            <v>0</v>
          </cell>
        </row>
        <row r="12">
          <cell r="D12">
            <v>0</v>
          </cell>
          <cell r="E12">
            <v>0</v>
          </cell>
        </row>
        <row r="13">
          <cell r="D13">
            <v>0</v>
          </cell>
          <cell r="E13">
            <v>0</v>
          </cell>
        </row>
        <row r="14">
          <cell r="D14">
            <v>0</v>
          </cell>
          <cell r="E14">
            <v>0</v>
          </cell>
        </row>
        <row r="15">
          <cell r="D15">
            <v>0</v>
          </cell>
          <cell r="E15">
            <v>0</v>
          </cell>
        </row>
        <row r="16">
          <cell r="D16">
            <v>0</v>
          </cell>
          <cell r="E16">
            <v>0</v>
          </cell>
        </row>
        <row r="17">
          <cell r="D17">
            <v>0</v>
          </cell>
          <cell r="E17">
            <v>0</v>
          </cell>
        </row>
        <row r="18">
          <cell r="D18">
            <v>0</v>
          </cell>
          <cell r="E18">
            <v>0</v>
          </cell>
        </row>
        <row r="19">
          <cell r="D19">
            <v>0</v>
          </cell>
          <cell r="E19">
            <v>0</v>
          </cell>
        </row>
        <row r="20">
          <cell r="D20">
            <v>0</v>
          </cell>
          <cell r="E20">
            <v>0</v>
          </cell>
        </row>
        <row r="21">
          <cell r="D21">
            <v>0</v>
          </cell>
          <cell r="E21">
            <v>0</v>
          </cell>
        </row>
        <row r="22">
          <cell r="D22">
            <v>0</v>
          </cell>
          <cell r="E22">
            <v>0</v>
          </cell>
        </row>
        <row r="23">
          <cell r="D23">
            <v>0</v>
          </cell>
          <cell r="E23">
            <v>0</v>
          </cell>
        </row>
        <row r="24">
          <cell r="D24">
            <v>0</v>
          </cell>
          <cell r="E24">
            <v>0</v>
          </cell>
        </row>
        <row r="25">
          <cell r="D25">
            <v>0</v>
          </cell>
          <cell r="E25">
            <v>0</v>
          </cell>
        </row>
        <row r="26">
          <cell r="D26">
            <v>0</v>
          </cell>
          <cell r="E26">
            <v>0</v>
          </cell>
        </row>
        <row r="27">
          <cell r="D27">
            <v>0</v>
          </cell>
          <cell r="E27">
            <v>0</v>
          </cell>
        </row>
        <row r="28">
          <cell r="D28">
            <v>0</v>
          </cell>
          <cell r="E28">
            <v>0</v>
          </cell>
        </row>
        <row r="29">
          <cell r="D29">
            <v>0</v>
          </cell>
          <cell r="E29">
            <v>0</v>
          </cell>
        </row>
        <row r="30">
          <cell r="D30">
            <v>0</v>
          </cell>
          <cell r="E30">
            <v>0</v>
          </cell>
        </row>
        <row r="31">
          <cell r="D31">
            <v>0</v>
          </cell>
          <cell r="E31">
            <v>0</v>
          </cell>
        </row>
        <row r="32">
          <cell r="D32">
            <v>0</v>
          </cell>
          <cell r="E32">
            <v>0</v>
          </cell>
        </row>
        <row r="33">
          <cell r="D33">
            <v>0</v>
          </cell>
          <cell r="E33">
            <v>0</v>
          </cell>
        </row>
        <row r="34">
          <cell r="D34">
            <v>0</v>
          </cell>
          <cell r="E34">
            <v>0</v>
          </cell>
        </row>
        <row r="35">
          <cell r="D35">
            <v>0</v>
          </cell>
          <cell r="E35">
            <v>0</v>
          </cell>
        </row>
        <row r="36">
          <cell r="D36">
            <v>0</v>
          </cell>
          <cell r="E36">
            <v>0</v>
          </cell>
        </row>
        <row r="37">
          <cell r="D37">
            <v>0</v>
          </cell>
          <cell r="E37">
            <v>0</v>
          </cell>
        </row>
        <row r="38">
          <cell r="D38">
            <v>0</v>
          </cell>
          <cell r="E38">
            <v>0</v>
          </cell>
        </row>
        <row r="39">
          <cell r="D39">
            <v>0</v>
          </cell>
          <cell r="E39">
            <v>0</v>
          </cell>
        </row>
        <row r="40">
          <cell r="D40">
            <v>0</v>
          </cell>
          <cell r="E40">
            <v>0</v>
          </cell>
        </row>
        <row r="41">
          <cell r="D41">
            <v>0</v>
          </cell>
          <cell r="E41">
            <v>0</v>
          </cell>
        </row>
        <row r="42">
          <cell r="D42">
            <v>0</v>
          </cell>
          <cell r="E42">
            <v>0</v>
          </cell>
        </row>
        <row r="43">
          <cell r="D43">
            <v>0</v>
          </cell>
          <cell r="E43">
            <v>0</v>
          </cell>
        </row>
        <row r="44">
          <cell r="D44">
            <v>0</v>
          </cell>
          <cell r="E44">
            <v>0</v>
          </cell>
        </row>
        <row r="45">
          <cell r="D45">
            <v>0</v>
          </cell>
          <cell r="E45">
            <v>0</v>
          </cell>
        </row>
        <row r="46">
          <cell r="D46">
            <v>0</v>
          </cell>
          <cell r="E46">
            <v>0</v>
          </cell>
        </row>
        <row r="47">
          <cell r="D47">
            <v>0</v>
          </cell>
          <cell r="E47">
            <v>0</v>
          </cell>
        </row>
        <row r="48">
          <cell r="D48">
            <v>0</v>
          </cell>
          <cell r="E48">
            <v>0</v>
          </cell>
        </row>
        <row r="49">
          <cell r="D49">
            <v>0</v>
          </cell>
          <cell r="E49">
            <v>0</v>
          </cell>
        </row>
        <row r="50">
          <cell r="D50">
            <v>0</v>
          </cell>
          <cell r="E50">
            <v>0</v>
          </cell>
        </row>
        <row r="51">
          <cell r="D51">
            <v>0</v>
          </cell>
          <cell r="E51">
            <v>0</v>
          </cell>
        </row>
        <row r="52">
          <cell r="D52">
            <v>0</v>
          </cell>
          <cell r="E52">
            <v>0</v>
          </cell>
        </row>
        <row r="53">
          <cell r="D53">
            <v>0</v>
          </cell>
          <cell r="E53">
            <v>0</v>
          </cell>
        </row>
        <row r="54">
          <cell r="D54">
            <v>0</v>
          </cell>
          <cell r="E54">
            <v>0</v>
          </cell>
        </row>
        <row r="55">
          <cell r="D55">
            <v>0</v>
          </cell>
          <cell r="E55">
            <v>0</v>
          </cell>
        </row>
        <row r="56">
          <cell r="D56">
            <v>0</v>
          </cell>
          <cell r="E56">
            <v>0</v>
          </cell>
        </row>
        <row r="57">
          <cell r="D57">
            <v>0</v>
          </cell>
          <cell r="E57">
            <v>0</v>
          </cell>
        </row>
        <row r="58">
          <cell r="D58">
            <v>0</v>
          </cell>
          <cell r="E58">
            <v>0</v>
          </cell>
        </row>
      </sheetData>
      <sheetData sheetId="1">
        <row r="6">
          <cell r="B6" t="str">
            <v>Ventes et recharges de gaz Oryx</v>
          </cell>
        </row>
        <row r="7">
          <cell r="B7" t="str">
            <v>Achat de carburant pour diverses courses</v>
          </cell>
        </row>
        <row r="8">
          <cell r="B8" t="str">
            <v>Frais de timbre Atlantic banque</v>
          </cell>
        </row>
        <row r="9">
          <cell r="B9" t="str">
            <v>Payement de facture d'électricité</v>
          </cell>
        </row>
        <row r="10">
          <cell r="B10" t="str">
            <v>Complémént pour</v>
          </cell>
        </row>
        <row r="11">
          <cell r="B11" t="str">
            <v xml:space="preserve">Montant remis à </v>
          </cell>
        </row>
        <row r="12">
          <cell r="B12" t="str">
            <v>Photocopie de la fiche de commande de Gaz GPL</v>
          </cell>
        </row>
        <row r="13">
          <cell r="B13" t="str">
            <v>Autres photocopies</v>
          </cell>
        </row>
        <row r="14">
          <cell r="B14" t="str">
            <v>Achat de</v>
          </cell>
        </row>
        <row r="15">
          <cell r="B15" t="str">
            <v>Frais de timbre autre Banque</v>
          </cell>
        </row>
        <row r="16">
          <cell r="B16" t="str">
            <v>Dépôt Mobile money sur le numéro</v>
          </cell>
        </row>
      </sheetData>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délisation - Clients"/>
      <sheetName val="Reporting"/>
      <sheetName val="Feuil2"/>
      <sheetName val="Catalogue"/>
      <sheetName val="Feuil10"/>
      <sheetName val="Mouvements"/>
    </sheetNames>
    <sheetDataSet>
      <sheetData sheetId="0"/>
      <sheetData sheetId="1"/>
      <sheetData sheetId="2"/>
      <sheetData sheetId="3">
        <row r="3">
          <cell r="H3" t="str">
            <v>Angré</v>
          </cell>
          <cell r="I3" t="str">
            <v>COCODY</v>
          </cell>
        </row>
        <row r="4">
          <cell r="H4" t="str">
            <v>Dokui</v>
          </cell>
          <cell r="I4" t="str">
            <v>COCODY</v>
          </cell>
        </row>
        <row r="5">
          <cell r="H5" t="str">
            <v>Riviera Palmeraie</v>
          </cell>
          <cell r="I5" t="str">
            <v>COCODY</v>
          </cell>
        </row>
        <row r="6">
          <cell r="H6" t="str">
            <v>Attoban</v>
          </cell>
          <cell r="I6" t="str">
            <v>MARCORY</v>
          </cell>
        </row>
        <row r="7">
          <cell r="H7" t="str">
            <v>Hibiscuis</v>
          </cell>
          <cell r="I7" t="str">
            <v>MARCORY</v>
          </cell>
        </row>
        <row r="8">
          <cell r="H8" t="str">
            <v>Konankro</v>
          </cell>
          <cell r="I8" t="str">
            <v>YOPOUGON</v>
          </cell>
        </row>
        <row r="9">
          <cell r="H9" t="str">
            <v>Résidentiel</v>
          </cell>
          <cell r="I9" t="str">
            <v>YOPOUGON</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Liste"/>
      <sheetName val="Feuil3"/>
    </sheetNames>
    <sheetDataSet>
      <sheetData sheetId="0"/>
      <sheetData sheetId="1">
        <row r="6">
          <cell r="B6" t="str">
            <v>Ventes et recharges de gaz Oryx</v>
          </cell>
        </row>
        <row r="7">
          <cell r="B7" t="str">
            <v>Achat de carburant pour diverses courses</v>
          </cell>
        </row>
        <row r="8">
          <cell r="B8" t="str">
            <v>Frais de timbre Atlantic banque</v>
          </cell>
        </row>
        <row r="9">
          <cell r="B9" t="str">
            <v>Payement de facture d'électricité</v>
          </cell>
        </row>
        <row r="10">
          <cell r="B10" t="str">
            <v>Complémént pour</v>
          </cell>
        </row>
        <row r="11">
          <cell r="B11" t="str">
            <v xml:space="preserve">Montant remis à </v>
          </cell>
        </row>
        <row r="12">
          <cell r="B12" t="str">
            <v>Photocopie de la fiche de commande de Gaz GPL</v>
          </cell>
        </row>
        <row r="13">
          <cell r="B13" t="str">
            <v>Autres photocopies</v>
          </cell>
        </row>
        <row r="14">
          <cell r="B14" t="str">
            <v>Achat de</v>
          </cell>
        </row>
        <row r="15">
          <cell r="B15" t="str">
            <v>Frais de timbre autre Banque</v>
          </cell>
        </row>
        <row r="16">
          <cell r="B16" t="str">
            <v>Dépôt Mobile money sur le numéro</v>
          </cell>
        </row>
      </sheetData>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au1" displayName="Tableau1" ref="N2:R67" headerRowCount="0" totalsRowShown="0" headerRowDxfId="19" dataDxfId="18">
  <tableColumns count="5">
    <tableColumn id="1" xr3:uid="{00000000-0010-0000-0000-000001000000}" name="Colonne1" headerRowDxfId="17" dataDxfId="16"/>
    <tableColumn id="2" xr3:uid="{00000000-0010-0000-0000-000002000000}" name="Colonne2" headerRowDxfId="15" dataDxfId="14"/>
    <tableColumn id="3" xr3:uid="{00000000-0010-0000-0000-000003000000}" name="Colonne3" headerRowDxfId="13" dataDxfId="12"/>
    <tableColumn id="4" xr3:uid="{00000000-0010-0000-0000-000004000000}" name="Colonne4" headerRowDxfId="11" dataDxfId="10"/>
    <tableColumn id="5" xr3:uid="{00000000-0010-0000-0000-000005000000}" name="Colonne5" headerRowDxfId="9" dataDxfId="8">
      <calculatedColumnFormula>IF(Q2="","",Q2+SUMIF(Mouvements!$B$4:$G$200, N2, Mouvements!$G$4:$G$200)-SUMIF(Mouvements!$B$4:$G$200, N2, Mouvements!$C$4:$C$200))</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au2" displayName="Tableau2" ref="A2:B8" headerRowCount="0" totalsRowShown="0" headerRowDxfId="7" dataDxfId="6" tableBorderDxfId="5" totalsRowBorderDxfId="4">
  <tableColumns count="2">
    <tableColumn id="1" xr3:uid="{00000000-0010-0000-0100-000001000000}" name="Colonne1" headerRowDxfId="3" dataDxfId="2"/>
    <tableColumn id="2" xr3:uid="{00000000-0010-0000-0100-000002000000}" name="Colonne2" headerRowDxfId="1"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4:AI60"/>
  <sheetViews>
    <sheetView showGridLines="0" topLeftCell="B1" zoomScale="96" zoomScaleNormal="96" workbookViewId="0">
      <selection activeCell="D7" sqref="D7:P9"/>
    </sheetView>
  </sheetViews>
  <sheetFormatPr baseColWidth="10" defaultColWidth="11.42578125" defaultRowHeight="12.75"/>
  <cols>
    <col min="1" max="1" width="32.42578125" style="46" customWidth="1"/>
    <col min="2" max="2" width="24.42578125" style="46" customWidth="1"/>
    <col min="3" max="3" width="11.42578125" style="46"/>
    <col min="4" max="4" width="16" style="46" customWidth="1"/>
    <col min="5" max="18" width="11.42578125" style="46"/>
    <col min="19" max="19" width="3.85546875" style="46" customWidth="1"/>
    <col min="20" max="20" width="42.7109375" style="46" customWidth="1"/>
    <col min="21" max="22" width="19.42578125" style="46" customWidth="1"/>
    <col min="23" max="23" width="17.5703125" style="46" customWidth="1"/>
    <col min="24" max="16384" width="11.42578125" style="46"/>
  </cols>
  <sheetData>
    <row r="4" spans="1:35" ht="18.75">
      <c r="K4" s="431">
        <v>2018</v>
      </c>
    </row>
    <row r="5" spans="1:35" ht="15">
      <c r="K5" s="836" t="s">
        <v>123</v>
      </c>
      <c r="AC5" s="836" t="s">
        <v>193</v>
      </c>
    </row>
    <row r="6" spans="1:35" ht="15.75" thickBot="1">
      <c r="J6" s="827" t="s">
        <v>194</v>
      </c>
      <c r="Q6" s="59"/>
      <c r="R6" s="835"/>
      <c r="S6" s="59"/>
      <c r="T6" s="59"/>
      <c r="AC6" s="836" t="s">
        <v>59</v>
      </c>
    </row>
    <row r="7" spans="1:35" ht="18.75" customHeight="1" thickBot="1">
      <c r="A7" s="904" t="s">
        <v>61</v>
      </c>
      <c r="B7" s="905"/>
      <c r="E7" s="191">
        <v>1</v>
      </c>
      <c r="F7" s="191">
        <v>2</v>
      </c>
      <c r="G7" s="191">
        <v>3</v>
      </c>
      <c r="H7" s="191">
        <v>4</v>
      </c>
      <c r="I7" s="191">
        <v>5</v>
      </c>
      <c r="J7" s="191">
        <v>6</v>
      </c>
      <c r="K7" s="191">
        <v>7</v>
      </c>
      <c r="L7" s="191">
        <v>8</v>
      </c>
      <c r="M7" s="191">
        <v>9</v>
      </c>
      <c r="N7" s="191">
        <v>10</v>
      </c>
      <c r="O7" s="191">
        <v>11</v>
      </c>
      <c r="P7" s="191">
        <v>12</v>
      </c>
      <c r="Q7" s="59"/>
      <c r="R7" s="835"/>
      <c r="S7" s="59"/>
      <c r="T7" s="59"/>
      <c r="X7" s="191">
        <v>1</v>
      </c>
      <c r="Y7" s="191">
        <v>2</v>
      </c>
      <c r="Z7" s="191">
        <v>3</v>
      </c>
      <c r="AA7" s="191">
        <v>4</v>
      </c>
      <c r="AB7" s="191">
        <v>5</v>
      </c>
      <c r="AC7" s="191">
        <v>6</v>
      </c>
      <c r="AD7" s="191">
        <v>7</v>
      </c>
      <c r="AE7" s="191">
        <v>8</v>
      </c>
      <c r="AF7" s="191">
        <v>9</v>
      </c>
      <c r="AG7" s="191">
        <v>10</v>
      </c>
      <c r="AH7" s="191">
        <v>11</v>
      </c>
      <c r="AI7" s="191">
        <v>12</v>
      </c>
    </row>
    <row r="8" spans="1:35" ht="17.25" customHeight="1" thickBot="1">
      <c r="A8" s="906" t="s">
        <v>200</v>
      </c>
      <c r="B8" s="907"/>
      <c r="D8" s="436" t="s">
        <v>20</v>
      </c>
      <c r="E8" s="192" t="s">
        <v>30</v>
      </c>
      <c r="F8" s="192" t="s">
        <v>31</v>
      </c>
      <c r="G8" s="192" t="s">
        <v>32</v>
      </c>
      <c r="H8" s="192" t="s">
        <v>33</v>
      </c>
      <c r="I8" s="192" t="s">
        <v>34</v>
      </c>
      <c r="J8" s="192" t="s">
        <v>35</v>
      </c>
      <c r="K8" s="192" t="s">
        <v>36</v>
      </c>
      <c r="L8" s="192" t="s">
        <v>37</v>
      </c>
      <c r="M8" s="192" t="s">
        <v>38</v>
      </c>
      <c r="N8" s="192" t="s">
        <v>39</v>
      </c>
      <c r="O8" s="192" t="s">
        <v>40</v>
      </c>
      <c r="P8" s="192" t="s">
        <v>41</v>
      </c>
      <c r="Q8" s="59"/>
      <c r="R8" s="835"/>
      <c r="S8" s="59"/>
      <c r="T8" s="59"/>
      <c r="W8" s="436" t="s">
        <v>20</v>
      </c>
      <c r="X8" s="192" t="s">
        <v>30</v>
      </c>
      <c r="Y8" s="192" t="s">
        <v>31</v>
      </c>
      <c r="Z8" s="192" t="s">
        <v>32</v>
      </c>
      <c r="AA8" s="192" t="s">
        <v>33</v>
      </c>
      <c r="AB8" s="192" t="s">
        <v>34</v>
      </c>
      <c r="AC8" s="192" t="s">
        <v>35</v>
      </c>
      <c r="AD8" s="192" t="s">
        <v>36</v>
      </c>
      <c r="AE8" s="192" t="s">
        <v>37</v>
      </c>
      <c r="AF8" s="192" t="s">
        <v>38</v>
      </c>
      <c r="AG8" s="192" t="s">
        <v>39</v>
      </c>
      <c r="AH8" s="192" t="s">
        <v>40</v>
      </c>
      <c r="AI8" s="192" t="s">
        <v>41</v>
      </c>
    </row>
    <row r="9" spans="1:35" ht="17.25" customHeight="1" thickBot="1">
      <c r="A9" s="908" t="s">
        <v>67</v>
      </c>
      <c r="B9" s="909"/>
      <c r="D9" s="193" t="s">
        <v>96</v>
      </c>
      <c r="E9" s="437">
        <f>VLOOKUP(E7,'Gestion - Solde'!$N$8:$O$19,2,0)</f>
        <v>0</v>
      </c>
      <c r="F9" s="437">
        <f>VLOOKUP(F7,'Gestion - Solde'!$N$8:$O$19,2,0)</f>
        <v>0</v>
      </c>
      <c r="G9" s="437">
        <f>VLOOKUP(G7,'Gestion - Solde'!$N$8:$O$19,2,0)</f>
        <v>0</v>
      </c>
      <c r="H9" s="437">
        <f>VLOOKUP(H7,'Gestion - Solde'!$N$8:$O$19,2,0)</f>
        <v>0</v>
      </c>
      <c r="I9" s="437">
        <f>VLOOKUP(I7,'Gestion - Solde'!$N$8:$O$19,2,0)</f>
        <v>0</v>
      </c>
      <c r="J9" s="437">
        <f>VLOOKUP(J7,'Gestion - Solde'!$N$8:$O$19,2,0)</f>
        <v>0</v>
      </c>
      <c r="K9" s="437">
        <f>VLOOKUP(K7,'Gestion - Solde'!$N$8:$O$19,2,0)</f>
        <v>0</v>
      </c>
      <c r="L9" s="437">
        <f>VLOOKUP(L7,'Gestion - Solde'!$N$8:$O$19,2,0)</f>
        <v>0</v>
      </c>
      <c r="M9" s="437">
        <f>VLOOKUP(M7,'Gestion - Solde'!$N$8:$O$19,2,0)</f>
        <v>0</v>
      </c>
      <c r="N9" s="437">
        <f>VLOOKUP(N7,'Gestion - Solde'!$N$8:$O$19,2,0)</f>
        <v>51000</v>
      </c>
      <c r="O9" s="437">
        <f>VLOOKUP(O7,'Gestion - Solde'!$N$8:$O$19,2,0)</f>
        <v>0</v>
      </c>
      <c r="P9" s="437">
        <f>VLOOKUP(P7,'Gestion - Solde'!$N$8:$O$19,2,0)</f>
        <v>0</v>
      </c>
      <c r="Q9" s="59"/>
      <c r="R9" s="835"/>
      <c r="S9" s="59"/>
      <c r="T9" s="901" t="s">
        <v>62</v>
      </c>
      <c r="U9" s="902"/>
      <c r="V9" s="840"/>
      <c r="W9" s="839" t="s">
        <v>96</v>
      </c>
      <c r="X9" s="437">
        <f>VLOOKUP('Tableau de bord - 2018'!X7,'Suivi trésorerie LUBRIFIANTS'!$AE$15:$AF$26,2,0)</f>
        <v>2000</v>
      </c>
      <c r="Y9" s="437">
        <f>VLOOKUP('Tableau de bord - 2018'!Y7,'Suivi trésorerie LUBRIFIANTS'!$AE$15:$AF$26,2,0)</f>
        <v>0</v>
      </c>
      <c r="Z9" s="437">
        <f>VLOOKUP('Tableau de bord - 2018'!Z7,'Suivi trésorerie LUBRIFIANTS'!$AE$15:$AF$26,2,0)</f>
        <v>0</v>
      </c>
      <c r="AA9" s="437">
        <f>VLOOKUP('Tableau de bord - 2018'!AA7,'Suivi trésorerie LUBRIFIANTS'!$AE$15:$AF$26,2,0)</f>
        <v>0</v>
      </c>
      <c r="AB9" s="437">
        <f>VLOOKUP('Tableau de bord - 2018'!AB7,'Suivi trésorerie LUBRIFIANTS'!$AE$15:$AF$26,2,0)</f>
        <v>0</v>
      </c>
      <c r="AC9" s="437">
        <f>VLOOKUP('Tableau de bord - 2018'!AC7,'Suivi trésorerie LUBRIFIANTS'!$AE$15:$AF$26,2,0)</f>
        <v>0</v>
      </c>
      <c r="AD9" s="437">
        <f>VLOOKUP('Tableau de bord - 2018'!AD7,'Suivi trésorerie LUBRIFIANTS'!$AE$15:$AF$26,2,0)</f>
        <v>0</v>
      </c>
      <c r="AE9" s="437">
        <f>VLOOKUP('Tableau de bord - 2018'!AE7,'Suivi trésorerie LUBRIFIANTS'!$AE$15:$AF$26,2,0)</f>
        <v>0</v>
      </c>
      <c r="AF9" s="437">
        <f>VLOOKUP('Tableau de bord - 2018'!AF7,'Suivi trésorerie LUBRIFIANTS'!$AE$15:$AF$26,2,0)</f>
        <v>0</v>
      </c>
      <c r="AG9" s="437">
        <f>VLOOKUP('Tableau de bord - 2018'!AG7,'Suivi trésorerie LUBRIFIANTS'!$AE$15:$AF$26,2,0)</f>
        <v>0</v>
      </c>
      <c r="AH9" s="437">
        <f>VLOOKUP('Tableau de bord - 2018'!AH7,'Suivi trésorerie LUBRIFIANTS'!$AE$15:$AF$26,2,0)</f>
        <v>0</v>
      </c>
      <c r="AI9" s="437">
        <f>VLOOKUP('Tableau de bord - 2018'!AI7,'Suivi trésorerie LUBRIFIANTS'!$AE$15:$AF$26,2,0)</f>
        <v>0</v>
      </c>
    </row>
    <row r="10" spans="1:35" ht="18" customHeight="1">
      <c r="A10" s="908" t="s">
        <v>95</v>
      </c>
      <c r="B10" s="909"/>
      <c r="Q10" s="59"/>
      <c r="R10" s="835"/>
      <c r="S10" s="59"/>
      <c r="T10" s="204" t="s">
        <v>63</v>
      </c>
      <c r="U10" s="194"/>
      <c r="V10" s="838"/>
    </row>
    <row r="11" spans="1:35" ht="18" customHeight="1">
      <c r="A11" s="908" t="s">
        <v>188</v>
      </c>
      <c r="B11" s="909"/>
      <c r="Q11" s="59"/>
      <c r="R11" s="835"/>
      <c r="S11" s="59"/>
      <c r="T11" s="205" t="s">
        <v>64</v>
      </c>
      <c r="U11" s="195"/>
      <c r="V11" s="838"/>
    </row>
    <row r="12" spans="1:35" ht="18" customHeight="1">
      <c r="A12" s="908" t="s">
        <v>189</v>
      </c>
      <c r="B12" s="909"/>
      <c r="Q12" s="59"/>
      <c r="R12" s="835"/>
      <c r="S12" s="59"/>
      <c r="T12" s="205" t="s">
        <v>65</v>
      </c>
      <c r="U12" s="195"/>
      <c r="V12" s="838"/>
    </row>
    <row r="13" spans="1:35" ht="18" customHeight="1">
      <c r="A13" s="908" t="s">
        <v>126</v>
      </c>
      <c r="B13" s="909"/>
      <c r="Q13" s="59"/>
      <c r="R13" s="835"/>
      <c r="S13" s="59"/>
      <c r="T13" s="205" t="s">
        <v>66</v>
      </c>
      <c r="U13" s="195"/>
      <c r="V13" s="838"/>
    </row>
    <row r="14" spans="1:35" ht="18" customHeight="1">
      <c r="A14" s="908" t="s">
        <v>127</v>
      </c>
      <c r="B14" s="909"/>
      <c r="Q14" s="59"/>
      <c r="R14" s="835"/>
      <c r="S14" s="59"/>
      <c r="T14" s="205" t="s">
        <v>72</v>
      </c>
      <c r="U14" s="195"/>
      <c r="V14" s="838"/>
    </row>
    <row r="15" spans="1:35" ht="18" customHeight="1">
      <c r="A15" s="908" t="s">
        <v>128</v>
      </c>
      <c r="B15" s="909"/>
      <c r="Q15" s="59"/>
      <c r="R15" s="835"/>
      <c r="S15" s="59"/>
      <c r="T15" s="205" t="s">
        <v>73</v>
      </c>
      <c r="U15" s="195"/>
      <c r="V15" s="838"/>
    </row>
    <row r="16" spans="1:35" ht="18" customHeight="1">
      <c r="A16" s="908" t="s">
        <v>129</v>
      </c>
      <c r="B16" s="909"/>
      <c r="Q16" s="59"/>
      <c r="R16" s="835"/>
      <c r="S16" s="59"/>
      <c r="T16" s="205" t="s">
        <v>74</v>
      </c>
      <c r="U16" s="196"/>
      <c r="V16" s="59"/>
    </row>
    <row r="17" spans="1:35" ht="18" customHeight="1" thickBot="1">
      <c r="A17" s="910" t="s">
        <v>201</v>
      </c>
      <c r="B17" s="911"/>
      <c r="Q17" s="59"/>
      <c r="R17" s="835"/>
      <c r="S17" s="59"/>
      <c r="T17" s="205" t="s">
        <v>75</v>
      </c>
      <c r="U17" s="196"/>
      <c r="V17" s="59"/>
    </row>
    <row r="18" spans="1:35" ht="13.5" thickBot="1">
      <c r="Q18" s="59"/>
      <c r="R18" s="835"/>
      <c r="S18" s="59"/>
      <c r="T18" s="205" t="s">
        <v>70</v>
      </c>
      <c r="U18" s="196"/>
      <c r="V18" s="59"/>
    </row>
    <row r="19" spans="1:35" ht="15.75" thickBot="1">
      <c r="A19" s="901" t="s">
        <v>62</v>
      </c>
      <c r="B19" s="902"/>
      <c r="Q19" s="59"/>
      <c r="R19" s="835"/>
      <c r="S19" s="59"/>
      <c r="T19" s="842" t="s">
        <v>71</v>
      </c>
      <c r="U19" s="197"/>
      <c r="V19" s="59"/>
    </row>
    <row r="20" spans="1:35" ht="15" customHeight="1">
      <c r="A20" s="204" t="s">
        <v>63</v>
      </c>
      <c r="B20" s="194"/>
      <c r="Q20" s="59"/>
      <c r="R20" s="835"/>
      <c r="S20" s="59"/>
      <c r="T20" s="843" t="s">
        <v>202</v>
      </c>
      <c r="U20" s="197"/>
      <c r="V20" s="59"/>
    </row>
    <row r="21" spans="1:35" ht="15" customHeight="1">
      <c r="A21" s="205" t="s">
        <v>64</v>
      </c>
      <c r="B21" s="841"/>
      <c r="Q21" s="59"/>
      <c r="R21" s="835"/>
      <c r="S21" s="59"/>
      <c r="T21" s="843" t="s">
        <v>203</v>
      </c>
      <c r="U21" s="197"/>
      <c r="V21" s="59"/>
    </row>
    <row r="22" spans="1:35" ht="15" customHeight="1">
      <c r="A22" s="205" t="s">
        <v>65</v>
      </c>
      <c r="B22" s="841"/>
      <c r="Q22" s="59"/>
      <c r="R22" s="835"/>
      <c r="S22" s="59"/>
      <c r="T22" s="843" t="s">
        <v>204</v>
      </c>
      <c r="U22" s="197"/>
      <c r="V22" s="59"/>
    </row>
    <row r="23" spans="1:35" ht="15" customHeight="1">
      <c r="A23" s="205" t="s">
        <v>66</v>
      </c>
      <c r="B23" s="841"/>
      <c r="Q23" s="59"/>
      <c r="R23" s="835"/>
      <c r="S23" s="59"/>
      <c r="T23" s="843" t="s">
        <v>205</v>
      </c>
      <c r="U23" s="197"/>
      <c r="V23" s="59"/>
    </row>
    <row r="24" spans="1:35" ht="15" customHeight="1">
      <c r="A24" s="205" t="s">
        <v>72</v>
      </c>
      <c r="B24" s="841"/>
      <c r="Q24" s="59"/>
      <c r="R24" s="835"/>
      <c r="S24" s="59"/>
      <c r="T24" s="843" t="s">
        <v>206</v>
      </c>
      <c r="U24" s="197"/>
      <c r="V24" s="59"/>
    </row>
    <row r="25" spans="1:35" ht="15" customHeight="1">
      <c r="A25" s="205" t="s">
        <v>73</v>
      </c>
      <c r="B25" s="841"/>
      <c r="Q25" s="59"/>
      <c r="R25" s="835"/>
      <c r="S25" s="59"/>
      <c r="T25" s="843" t="s">
        <v>207</v>
      </c>
      <c r="U25" s="197"/>
      <c r="V25" s="59"/>
    </row>
    <row r="26" spans="1:35" ht="15" customHeight="1">
      <c r="A26" s="312" t="s">
        <v>74</v>
      </c>
      <c r="B26" s="841"/>
      <c r="Q26" s="59"/>
      <c r="R26" s="835"/>
      <c r="S26" s="59"/>
      <c r="T26" s="843" t="s">
        <v>208</v>
      </c>
      <c r="U26" s="197"/>
      <c r="V26" s="59"/>
    </row>
    <row r="27" spans="1:35" ht="15" customHeight="1">
      <c r="A27" s="312" t="s">
        <v>75</v>
      </c>
      <c r="B27" s="841"/>
      <c r="Q27" s="59"/>
      <c r="R27" s="835"/>
      <c r="S27" s="59"/>
      <c r="T27" s="843" t="s">
        <v>209</v>
      </c>
      <c r="U27" s="197"/>
      <c r="V27" s="59"/>
    </row>
    <row r="28" spans="1:35" ht="15" customHeight="1" thickBot="1">
      <c r="A28" s="312" t="s">
        <v>70</v>
      </c>
      <c r="B28" s="195"/>
      <c r="G28" s="46" t="s">
        <v>136</v>
      </c>
      <c r="K28" s="272"/>
      <c r="Q28" s="59"/>
      <c r="R28" s="835"/>
      <c r="S28" s="59"/>
      <c r="T28" s="844" t="s">
        <v>210</v>
      </c>
      <c r="U28" s="198"/>
      <c r="V28" s="59"/>
    </row>
    <row r="29" spans="1:35" ht="15" customHeight="1">
      <c r="A29" s="313" t="s">
        <v>71</v>
      </c>
      <c r="B29" s="195"/>
      <c r="E29" s="268">
        <v>1</v>
      </c>
      <c r="F29" s="268">
        <v>2</v>
      </c>
      <c r="G29" s="268">
        <v>3</v>
      </c>
      <c r="H29" s="268">
        <v>4</v>
      </c>
      <c r="I29" s="268">
        <v>5</v>
      </c>
      <c r="J29" s="268">
        <v>6</v>
      </c>
      <c r="K29" s="268">
        <v>7</v>
      </c>
      <c r="L29" s="268">
        <v>8</v>
      </c>
      <c r="M29" s="268">
        <v>9</v>
      </c>
      <c r="N29" s="268">
        <v>10</v>
      </c>
      <c r="O29" s="268">
        <v>11</v>
      </c>
      <c r="P29" s="268">
        <v>12</v>
      </c>
      <c r="Q29" s="59"/>
      <c r="R29" s="835"/>
      <c r="S29" s="59"/>
      <c r="T29" s="59"/>
    </row>
    <row r="30" spans="1:35" ht="15" customHeight="1">
      <c r="A30" s="314" t="s">
        <v>76</v>
      </c>
      <c r="B30" s="195"/>
      <c r="D30" s="301"/>
      <c r="E30" s="201"/>
      <c r="F30" s="201"/>
      <c r="G30" s="201"/>
      <c r="H30" s="201"/>
      <c r="I30" s="201"/>
      <c r="J30" s="201"/>
      <c r="K30" s="201"/>
      <c r="L30" s="201"/>
      <c r="M30" s="201"/>
      <c r="N30" s="201"/>
      <c r="O30" s="201"/>
      <c r="P30" s="201"/>
      <c r="Q30" s="59"/>
      <c r="R30" s="835"/>
      <c r="S30" s="59"/>
      <c r="T30" s="59"/>
    </row>
    <row r="31" spans="1:35" ht="15" customHeight="1">
      <c r="A31" s="314" t="s">
        <v>78</v>
      </c>
      <c r="B31" s="195"/>
      <c r="D31" s="202"/>
      <c r="E31" s="203"/>
      <c r="F31" s="203"/>
      <c r="G31" s="203"/>
      <c r="H31" s="203"/>
      <c r="I31" s="203"/>
      <c r="J31" s="203"/>
      <c r="K31" s="203"/>
      <c r="L31" s="203"/>
      <c r="M31" s="203"/>
      <c r="N31" s="203"/>
      <c r="O31" s="203"/>
      <c r="P31" s="203"/>
      <c r="Q31" s="59"/>
      <c r="R31" s="835"/>
      <c r="S31" s="59"/>
      <c r="T31" s="59"/>
      <c r="AC31" s="836" t="s">
        <v>60</v>
      </c>
    </row>
    <row r="32" spans="1:35" ht="15" customHeight="1" thickBot="1">
      <c r="A32" s="171"/>
      <c r="B32" s="195"/>
      <c r="D32" s="430"/>
      <c r="I32" s="827" t="s">
        <v>187</v>
      </c>
      <c r="J32" s="827"/>
      <c r="K32" s="827"/>
      <c r="Q32" s="59"/>
      <c r="R32" s="835"/>
      <c r="S32" s="59"/>
      <c r="T32" s="59"/>
      <c r="X32" s="199">
        <v>1</v>
      </c>
      <c r="Y32" s="199">
        <v>2</v>
      </c>
      <c r="Z32" s="199">
        <v>3</v>
      </c>
      <c r="AA32" s="199">
        <v>4</v>
      </c>
      <c r="AB32" s="199">
        <v>5</v>
      </c>
      <c r="AC32" s="199">
        <v>6</v>
      </c>
      <c r="AD32" s="199">
        <v>7</v>
      </c>
      <c r="AE32" s="199">
        <v>8</v>
      </c>
      <c r="AF32" s="199">
        <v>9</v>
      </c>
      <c r="AG32" s="199">
        <v>10</v>
      </c>
      <c r="AH32" s="199">
        <v>11</v>
      </c>
      <c r="AI32" s="199">
        <v>12</v>
      </c>
    </row>
    <row r="33" spans="1:35" ht="13.5" thickBot="1">
      <c r="A33" s="171"/>
      <c r="B33" s="845"/>
      <c r="E33" s="199">
        <v>1</v>
      </c>
      <c r="F33" s="199">
        <v>2</v>
      </c>
      <c r="G33" s="199">
        <v>3</v>
      </c>
      <c r="H33" s="199">
        <v>4</v>
      </c>
      <c r="I33" s="199">
        <v>5</v>
      </c>
      <c r="J33" s="199">
        <v>6</v>
      </c>
      <c r="K33" s="199">
        <v>7</v>
      </c>
      <c r="L33" s="199">
        <v>8</v>
      </c>
      <c r="M33" s="199">
        <v>9</v>
      </c>
      <c r="N33" s="199">
        <v>10</v>
      </c>
      <c r="O33" s="199">
        <v>11</v>
      </c>
      <c r="P33" s="199">
        <v>12</v>
      </c>
      <c r="Q33" s="59"/>
      <c r="R33" s="835"/>
      <c r="S33" s="59"/>
      <c r="T33" s="59"/>
      <c r="W33" s="434" t="s">
        <v>52</v>
      </c>
      <c r="X33" s="435" t="s">
        <v>30</v>
      </c>
      <c r="Y33" s="435" t="s">
        <v>31</v>
      </c>
      <c r="Z33" s="435" t="s">
        <v>32</v>
      </c>
      <c r="AA33" s="435" t="s">
        <v>33</v>
      </c>
      <c r="AB33" s="435" t="s">
        <v>34</v>
      </c>
      <c r="AC33" s="435" t="s">
        <v>35</v>
      </c>
      <c r="AD33" s="435" t="s">
        <v>36</v>
      </c>
      <c r="AE33" s="435" t="s">
        <v>37</v>
      </c>
      <c r="AF33" s="435" t="s">
        <v>38</v>
      </c>
      <c r="AG33" s="435" t="s">
        <v>39</v>
      </c>
      <c r="AH33" s="435" t="s">
        <v>40</v>
      </c>
      <c r="AI33" s="435" t="s">
        <v>41</v>
      </c>
    </row>
    <row r="34" spans="1:35" ht="15" thickBot="1">
      <c r="A34" s="171"/>
      <c r="B34" s="845"/>
      <c r="D34" s="434" t="s">
        <v>52</v>
      </c>
      <c r="E34" s="435" t="s">
        <v>30</v>
      </c>
      <c r="F34" s="435" t="s">
        <v>31</v>
      </c>
      <c r="G34" s="435" t="s">
        <v>32</v>
      </c>
      <c r="H34" s="435" t="s">
        <v>33</v>
      </c>
      <c r="I34" s="435" t="s">
        <v>34</v>
      </c>
      <c r="J34" s="435" t="s">
        <v>35</v>
      </c>
      <c r="K34" s="435" t="s">
        <v>36</v>
      </c>
      <c r="L34" s="435" t="s">
        <v>37</v>
      </c>
      <c r="M34" s="435" t="s">
        <v>38</v>
      </c>
      <c r="N34" s="435" t="s">
        <v>39</v>
      </c>
      <c r="O34" s="435" t="s">
        <v>40</v>
      </c>
      <c r="P34" s="435" t="s">
        <v>41</v>
      </c>
      <c r="Q34" s="59"/>
      <c r="R34" s="835"/>
      <c r="S34" s="59"/>
      <c r="T34" s="59"/>
      <c r="W34" s="432" t="s">
        <v>134</v>
      </c>
      <c r="X34" s="433">
        <f>VLOOKUP(X32,'Suivi trésorerie LUBRIFIANTS'!$AJ$15:$AK$26,2,0)</f>
        <v>500</v>
      </c>
      <c r="Y34" s="433">
        <f>VLOOKUP(Y32,'Suivi trésorerie LUBRIFIANTS'!$AJ$15:$AK$26,2,0)</f>
        <v>0</v>
      </c>
      <c r="Z34" s="433">
        <f>VLOOKUP(Z32,'Suivi trésorerie LUBRIFIANTS'!$AJ$15:$AK$26,2,0)</f>
        <v>0</v>
      </c>
      <c r="AA34" s="433">
        <f>VLOOKUP(AA32,'Suivi trésorerie LUBRIFIANTS'!$AJ$15:$AK$26,2,0)</f>
        <v>0</v>
      </c>
      <c r="AB34" s="433">
        <f>VLOOKUP(AB32,'Suivi trésorerie LUBRIFIANTS'!$AJ$15:$AK$26,2,0)</f>
        <v>0</v>
      </c>
      <c r="AC34" s="433">
        <f>VLOOKUP(AC32,'Suivi trésorerie LUBRIFIANTS'!$AJ$15:$AK$26,2,0)</f>
        <v>0</v>
      </c>
      <c r="AD34" s="433">
        <f>VLOOKUP(AD32,'Suivi trésorerie LUBRIFIANTS'!$AJ$15:$AK$26,2,0)</f>
        <v>0</v>
      </c>
      <c r="AE34" s="433">
        <f>VLOOKUP(AE32,'Suivi trésorerie LUBRIFIANTS'!$AJ$15:$AK$26,2,0)</f>
        <v>0</v>
      </c>
      <c r="AF34" s="433">
        <f>VLOOKUP(AF32,'Suivi trésorerie LUBRIFIANTS'!$AJ$15:$AK$26,2,0)</f>
        <v>0</v>
      </c>
      <c r="AG34" s="433">
        <f>VLOOKUP(AG32,'Suivi trésorerie LUBRIFIANTS'!$AJ$15:$AK$26,2,0)</f>
        <v>0</v>
      </c>
      <c r="AH34" s="433">
        <f>VLOOKUP(AH32,'Suivi trésorerie LUBRIFIANTS'!$AJ$15:$AK$26,2,0)</f>
        <v>0</v>
      </c>
      <c r="AI34" s="433">
        <f>VLOOKUP(AI32,'Suivi trésorerie LUBRIFIANTS'!$AJ$15:$AK$26,2,0)</f>
        <v>0</v>
      </c>
    </row>
    <row r="35" spans="1:35" ht="18" customHeight="1" thickBot="1">
      <c r="A35" s="171"/>
      <c r="B35" s="845"/>
      <c r="D35" s="432" t="s">
        <v>134</v>
      </c>
      <c r="E35" s="433">
        <f>VLOOKUP(E33,'Gestion - Solde'!$S$8:$T$19,2,0)</f>
        <v>0</v>
      </c>
      <c r="F35" s="433">
        <f>VLOOKUP(F33,'Gestion - Solde'!$S$8:$T$19,2,0)</f>
        <v>0</v>
      </c>
      <c r="G35" s="433">
        <f>VLOOKUP(G33,'Gestion - Solde'!$S$8:$T$19,2,0)</f>
        <v>0</v>
      </c>
      <c r="H35" s="433">
        <f>VLOOKUP(H33,'Gestion - Solde'!$S$8:$T$19,2,0)</f>
        <v>0</v>
      </c>
      <c r="I35" s="433">
        <f>VLOOKUP(I33,'Gestion - Solde'!$S$8:$T$19,2,0)</f>
        <v>0</v>
      </c>
      <c r="J35" s="433">
        <f>VLOOKUP(J33,'Gestion - Solde'!$S$8:$T$19,2,0)</f>
        <v>0</v>
      </c>
      <c r="K35" s="433">
        <f>VLOOKUP(K33,'Gestion - Solde'!$S$8:$T$19,2,0)</f>
        <v>0</v>
      </c>
      <c r="L35" s="433">
        <f>VLOOKUP(L33,'Gestion - Solde'!$S$8:$T$19,2,0)</f>
        <v>0</v>
      </c>
      <c r="M35" s="433">
        <f>VLOOKUP(M33,'Gestion - Solde'!$S$8:$T$19,2,0)</f>
        <v>0</v>
      </c>
      <c r="N35" s="433">
        <f>VLOOKUP(N33,'Gestion - Solde'!$S$8:$T$19,2,0)</f>
        <v>0</v>
      </c>
      <c r="O35" s="433">
        <f>VLOOKUP(O33,'Gestion - Solde'!$S$8:$T$19,2,0)</f>
        <v>0</v>
      </c>
      <c r="P35" s="433">
        <f>VLOOKUP(P33,'Gestion - Solde'!$S$8:$T$19,2,0)</f>
        <v>0</v>
      </c>
      <c r="Q35" s="59"/>
      <c r="R35" s="835"/>
      <c r="S35" s="59"/>
      <c r="T35" s="59"/>
    </row>
    <row r="36" spans="1:35">
      <c r="A36" s="171"/>
      <c r="B36" s="846"/>
      <c r="Q36" s="59"/>
      <c r="R36" s="835"/>
      <c r="S36" s="59"/>
      <c r="T36" s="59"/>
    </row>
    <row r="37" spans="1:35">
      <c r="A37" s="171"/>
      <c r="B37" s="846"/>
      <c r="Q37" s="59"/>
      <c r="R37" s="835"/>
      <c r="S37" s="59"/>
      <c r="T37" s="59"/>
    </row>
    <row r="38" spans="1:35" ht="13.5" thickBot="1">
      <c r="A38" s="171"/>
      <c r="B38" s="847"/>
      <c r="Q38" s="59"/>
      <c r="R38" s="835"/>
      <c r="S38" s="59"/>
      <c r="T38" s="59"/>
    </row>
    <row r="39" spans="1:35">
      <c r="Q39" s="59"/>
      <c r="R39" s="835"/>
      <c r="S39" s="59"/>
      <c r="T39" s="59"/>
    </row>
    <row r="40" spans="1:35" ht="13.5" thickBot="1">
      <c r="Q40" s="59"/>
      <c r="R40" s="835"/>
      <c r="S40" s="59"/>
      <c r="T40" s="59"/>
    </row>
    <row r="41" spans="1:35" ht="13.5" thickBot="1">
      <c r="B41" s="903" t="s">
        <v>77</v>
      </c>
      <c r="C41" s="903"/>
      <c r="Q41" s="59"/>
      <c r="R41" s="835"/>
      <c r="S41" s="59"/>
      <c r="T41" s="59"/>
    </row>
    <row r="42" spans="1:35" ht="13.5" thickBot="1">
      <c r="A42" s="59"/>
      <c r="B42" s="339" t="s">
        <v>1</v>
      </c>
      <c r="C42" s="339" t="s">
        <v>2</v>
      </c>
      <c r="Q42" s="59"/>
      <c r="R42" s="835"/>
      <c r="S42" s="59"/>
      <c r="T42" s="59"/>
    </row>
    <row r="43" spans="1:35">
      <c r="A43" s="206" t="s">
        <v>68</v>
      </c>
      <c r="B43" s="196"/>
      <c r="C43" s="196"/>
      <c r="Q43" s="59"/>
      <c r="R43" s="835"/>
      <c r="S43" s="59"/>
      <c r="T43" s="59"/>
    </row>
    <row r="44" spans="1:35" ht="13.5" thickBot="1">
      <c r="A44" s="198" t="s">
        <v>69</v>
      </c>
      <c r="B44" s="198"/>
      <c r="C44" s="198"/>
      <c r="Q44" s="59"/>
      <c r="R44" s="835"/>
      <c r="S44" s="59"/>
      <c r="T44" s="59"/>
    </row>
    <row r="45" spans="1:35">
      <c r="Q45" s="59"/>
      <c r="R45" s="835"/>
      <c r="S45" s="59"/>
      <c r="T45" s="59"/>
    </row>
    <row r="46" spans="1:35">
      <c r="Q46" s="59"/>
      <c r="R46" s="835"/>
      <c r="S46" s="59"/>
      <c r="T46" s="59"/>
    </row>
    <row r="47" spans="1:35">
      <c r="Q47" s="59"/>
      <c r="R47" s="835"/>
      <c r="S47" s="59"/>
      <c r="T47" s="59"/>
    </row>
    <row r="48" spans="1:35" ht="15">
      <c r="I48" s="827" t="s">
        <v>186</v>
      </c>
      <c r="J48" s="827"/>
      <c r="K48" s="827"/>
      <c r="L48" s="827"/>
      <c r="Q48" s="59"/>
      <c r="R48" s="835"/>
      <c r="S48" s="59"/>
      <c r="T48" s="59"/>
      <c r="AC48" s="827" t="s">
        <v>199</v>
      </c>
    </row>
    <row r="49" spans="4:35" ht="13.5" thickBot="1">
      <c r="E49" s="191">
        <v>1</v>
      </c>
      <c r="F49" s="191">
        <v>2</v>
      </c>
      <c r="G49" s="191">
        <v>3</v>
      </c>
      <c r="H49" s="191">
        <v>4</v>
      </c>
      <c r="I49" s="191">
        <v>5</v>
      </c>
      <c r="J49" s="191">
        <v>6</v>
      </c>
      <c r="K49" s="191">
        <v>7</v>
      </c>
      <c r="L49" s="191">
        <v>8</v>
      </c>
      <c r="M49" s="191">
        <v>9</v>
      </c>
      <c r="N49" s="191">
        <v>10</v>
      </c>
      <c r="O49" s="191">
        <v>11</v>
      </c>
      <c r="P49" s="191">
        <v>12</v>
      </c>
      <c r="Q49" s="59"/>
      <c r="R49" s="835"/>
      <c r="S49" s="59"/>
      <c r="T49" s="59"/>
      <c r="X49" s="191">
        <v>1</v>
      </c>
      <c r="Y49" s="191">
        <v>2</v>
      </c>
      <c r="Z49" s="191">
        <v>3</v>
      </c>
      <c r="AA49" s="191">
        <v>4</v>
      </c>
      <c r="AB49" s="191">
        <v>5</v>
      </c>
      <c r="AC49" s="191">
        <v>6</v>
      </c>
      <c r="AD49" s="191">
        <v>7</v>
      </c>
      <c r="AE49" s="191">
        <v>8</v>
      </c>
      <c r="AF49" s="191">
        <v>9</v>
      </c>
      <c r="AG49" s="191">
        <v>10</v>
      </c>
      <c r="AH49" s="191">
        <v>11</v>
      </c>
      <c r="AI49" s="191">
        <v>12</v>
      </c>
    </row>
    <row r="50" spans="4:35" ht="15.75" thickBot="1">
      <c r="D50" s="440" t="s">
        <v>52</v>
      </c>
      <c r="E50" s="441" t="s">
        <v>30</v>
      </c>
      <c r="F50" s="441" t="s">
        <v>31</v>
      </c>
      <c r="G50" s="441" t="s">
        <v>32</v>
      </c>
      <c r="H50" s="441" t="s">
        <v>33</v>
      </c>
      <c r="I50" s="441" t="s">
        <v>34</v>
      </c>
      <c r="J50" s="441" t="s">
        <v>35</v>
      </c>
      <c r="K50" s="441" t="s">
        <v>36</v>
      </c>
      <c r="L50" s="441" t="s">
        <v>37</v>
      </c>
      <c r="M50" s="441" t="s">
        <v>38</v>
      </c>
      <c r="N50" s="441" t="s">
        <v>39</v>
      </c>
      <c r="O50" s="441" t="s">
        <v>40</v>
      </c>
      <c r="P50" s="441" t="s">
        <v>41</v>
      </c>
      <c r="Q50" s="59"/>
      <c r="R50" s="835"/>
      <c r="S50" s="59"/>
      <c r="T50" s="59"/>
      <c r="W50" s="440" t="s">
        <v>52</v>
      </c>
      <c r="X50" s="441" t="s">
        <v>30</v>
      </c>
      <c r="Y50" s="441" t="s">
        <v>31</v>
      </c>
      <c r="Z50" s="441" t="s">
        <v>32</v>
      </c>
      <c r="AA50" s="441" t="s">
        <v>33</v>
      </c>
      <c r="AB50" s="441" t="s">
        <v>34</v>
      </c>
      <c r="AC50" s="441" t="s">
        <v>35</v>
      </c>
      <c r="AD50" s="441" t="s">
        <v>36</v>
      </c>
      <c r="AE50" s="441" t="s">
        <v>37</v>
      </c>
      <c r="AF50" s="441" t="s">
        <v>38</v>
      </c>
      <c r="AG50" s="441" t="s">
        <v>39</v>
      </c>
      <c r="AH50" s="441" t="s">
        <v>40</v>
      </c>
      <c r="AI50" s="441" t="s">
        <v>41</v>
      </c>
    </row>
    <row r="51" spans="4:35" ht="15.75" thickBot="1">
      <c r="D51" s="438" t="s">
        <v>135</v>
      </c>
      <c r="E51" s="439">
        <f>VLOOKUP(E49,'Suivi - vente - Gaz - Prix ORYX'!$AF$13:$AG$24,2,0)</f>
        <v>0</v>
      </c>
      <c r="F51" s="439">
        <f>VLOOKUP(F49,'Suivi - vente - Gaz - Prix ORYX'!$AF$13:$AG$24,2,0)</f>
        <v>0</v>
      </c>
      <c r="G51" s="439">
        <f>VLOOKUP(G49,'Suivi - vente - Gaz - Prix ORYX'!$AF$13:$AG$24,2,0)</f>
        <v>0</v>
      </c>
      <c r="H51" s="439">
        <f>VLOOKUP(H49,'Suivi - vente - Gaz - Prix ORYX'!$AF$13:$AG$24,2,0)</f>
        <v>0</v>
      </c>
      <c r="I51" s="439">
        <f>VLOOKUP(I49,'Suivi - vente - Gaz - Prix ORYX'!$AF$13:$AG$24,2,0)</f>
        <v>0</v>
      </c>
      <c r="J51" s="439">
        <f>VLOOKUP(J49,'Suivi - vente - Gaz - Prix ORYX'!$AF$13:$AG$24,2,0)</f>
        <v>0</v>
      </c>
      <c r="K51" s="439">
        <f>VLOOKUP(K49,'Suivi - vente - Gaz - Prix ORYX'!$AF$13:$AG$24,2,0)</f>
        <v>0</v>
      </c>
      <c r="L51" s="439">
        <f>VLOOKUP(L49,'Suivi - vente - Gaz - Prix ORYX'!$AF$13:$AG$24,2,0)</f>
        <v>0</v>
      </c>
      <c r="M51" s="439">
        <f>VLOOKUP(M49,'Suivi - vente - Gaz - Prix ORYX'!$AF$13:$AG$24,2,0)</f>
        <v>0</v>
      </c>
      <c r="N51" s="439">
        <f>VLOOKUP(N49,'Suivi - vente - Gaz - Prix ORYX'!$AF$13:$AG$24,2,0)</f>
        <v>688365</v>
      </c>
      <c r="O51" s="439">
        <f>VLOOKUP(O49,'Suivi - vente - Gaz - Prix ORYX'!$AF$13:$AG$24,2,0)</f>
        <v>0</v>
      </c>
      <c r="P51" s="439">
        <f>VLOOKUP(P49,'Suivi - vente - Gaz - Prix ORYX'!$AF$13:$AG$24,2,0)</f>
        <v>0</v>
      </c>
      <c r="Q51" s="59"/>
      <c r="R51" s="835"/>
      <c r="S51" s="59"/>
      <c r="T51" s="59"/>
      <c r="W51" s="438" t="s">
        <v>135</v>
      </c>
      <c r="X51" s="439">
        <f>VLOOKUP(X49,'Suivi - vente - LUBRIFIANTS'!$BU$13:$BV$24,2,0)</f>
        <v>0</v>
      </c>
      <c r="Y51" s="439">
        <f>VLOOKUP(Y49,'Suivi - vente - LUBRIFIANTS'!$BU$13:$BV$24,2,0)</f>
        <v>0</v>
      </c>
      <c r="Z51" s="439">
        <f>VLOOKUP(Z49,'Suivi - vente - LUBRIFIANTS'!$BU$13:$BV$24,2,0)</f>
        <v>0</v>
      </c>
      <c r="AA51" s="439">
        <f>VLOOKUP(AA49,'Suivi - vente - LUBRIFIANTS'!$BU$13:$BV$24,2,0)</f>
        <v>0</v>
      </c>
      <c r="AB51" s="439">
        <f>VLOOKUP(AB49,'Suivi - vente - LUBRIFIANTS'!$BU$13:$BV$24,2,0)</f>
        <v>0</v>
      </c>
      <c r="AC51" s="439">
        <f>VLOOKUP(AC49,'Suivi - vente - LUBRIFIANTS'!$BU$13:$BV$24,2,0)</f>
        <v>0</v>
      </c>
      <c r="AD51" s="439">
        <f>VLOOKUP(AD49,'Suivi - vente - LUBRIFIANTS'!$BU$13:$BV$24,2,0)</f>
        <v>0</v>
      </c>
      <c r="AE51" s="439">
        <f>VLOOKUP(AE49,'Suivi - vente - LUBRIFIANTS'!$BU$13:$BV$24,2,0)</f>
        <v>0</v>
      </c>
      <c r="AF51" s="439">
        <f>VLOOKUP(AF49,'Suivi - vente - LUBRIFIANTS'!$BU$13:$BV$24,2,0)</f>
        <v>0</v>
      </c>
      <c r="AG51" s="439">
        <f>VLOOKUP(AG49,'Suivi - vente - LUBRIFIANTS'!$BU$13:$BV$24,2,0)</f>
        <v>237000</v>
      </c>
      <c r="AH51" s="439">
        <f>VLOOKUP(AH49,'Suivi - vente - LUBRIFIANTS'!$BU$13:$BV$24,2,0)</f>
        <v>0</v>
      </c>
      <c r="AI51" s="439">
        <f>VLOOKUP(AI49,'Suivi - vente - LUBRIFIANTS'!$BU$13:$BV$24,2,0)</f>
        <v>0</v>
      </c>
    </row>
    <row r="52" spans="4:35">
      <c r="Q52" s="59"/>
      <c r="R52" s="835"/>
      <c r="S52" s="59"/>
      <c r="T52" s="59"/>
    </row>
    <row r="53" spans="4:35">
      <c r="Q53" s="59"/>
      <c r="R53" s="835"/>
      <c r="S53" s="59"/>
      <c r="T53" s="59"/>
    </row>
    <row r="54" spans="4:35">
      <c r="Q54" s="59"/>
      <c r="R54" s="835"/>
      <c r="S54" s="59"/>
      <c r="T54" s="59"/>
    </row>
    <row r="55" spans="4:35">
      <c r="Q55" s="59"/>
      <c r="R55" s="835"/>
      <c r="S55" s="59"/>
      <c r="T55" s="59"/>
    </row>
    <row r="56" spans="4:35">
      <c r="Q56" s="59"/>
      <c r="R56" s="835"/>
      <c r="S56" s="59"/>
      <c r="T56" s="59"/>
    </row>
    <row r="57" spans="4:35">
      <c r="Q57" s="59"/>
      <c r="R57" s="835"/>
      <c r="S57" s="59"/>
      <c r="T57" s="59"/>
    </row>
    <row r="58" spans="4:35">
      <c r="Q58" s="59"/>
      <c r="R58" s="835"/>
      <c r="S58" s="59"/>
      <c r="T58" s="59"/>
    </row>
    <row r="59" spans="4:35">
      <c r="Q59" s="59"/>
      <c r="R59" s="835"/>
      <c r="S59" s="59"/>
      <c r="T59" s="59"/>
    </row>
    <row r="60" spans="4:35">
      <c r="Q60" s="59"/>
      <c r="R60" s="835"/>
      <c r="S60" s="59"/>
      <c r="T60" s="59"/>
    </row>
  </sheetData>
  <mergeCells count="14">
    <mergeCell ref="T9:U9"/>
    <mergeCell ref="A19:B19"/>
    <mergeCell ref="B41:C41"/>
    <mergeCell ref="A7:B7"/>
    <mergeCell ref="A8:B8"/>
    <mergeCell ref="A9:B9"/>
    <mergeCell ref="A10:B10"/>
    <mergeCell ref="A13:B13"/>
    <mergeCell ref="A14:B14"/>
    <mergeCell ref="A15:B15"/>
    <mergeCell ref="A16:B16"/>
    <mergeCell ref="A17:B17"/>
    <mergeCell ref="A11:B11"/>
    <mergeCell ref="A12:B12"/>
  </mergeCells>
  <hyperlinks>
    <hyperlink ref="A8:B8" location="'Gest. - Comm. - ORYX 2'!A1" display="Gestion - Commande" xr:uid="{00000000-0004-0000-0000-000000000000}"/>
    <hyperlink ref="A9:B9" location="'Gestion - solde'!A1" display="Gestion - Solde" xr:uid="{00000000-0004-0000-0000-000001000000}"/>
    <hyperlink ref="A10:B10" location="'Suivi - vente - Gaz - Prix ORYX'!Impression_des_titres" display="Suivi - Vente Gaz (Prix Oryx)" xr:uid="{00000000-0004-0000-0000-000002000000}"/>
    <hyperlink ref="A13:B13" location="Mouvements!A1" display="Mouvements" xr:uid="{00000000-0004-0000-0000-000003000000}"/>
    <hyperlink ref="A14:B14" location="Stock!A1" display="Stocks" xr:uid="{00000000-0004-0000-0000-000004000000}"/>
    <hyperlink ref="A15:B15" location="'Etat - Dépenses - 2018'!A1" display="Etat Dépenses" xr:uid="{00000000-0004-0000-0000-000005000000}"/>
    <hyperlink ref="A16:B16" location="'Tableau - Comparatif'!A1" display="Tableau Comparatif" xr:uid="{00000000-0004-0000-0000-000006000000}"/>
    <hyperlink ref="A11:B11" location="'Suivi - vente - LUBRIFIANTS'!Impression_des_titres" display="Suivi Vente - LUBRIFIANTS" xr:uid="{00000000-0004-0000-0000-000007000000}"/>
    <hyperlink ref="A12:B12" location="'Suivi trésorerie LUBRIFIANTS'!Impression_des_titres" display="Suivi trésorerie LUBRIFIANTS" xr:uid="{00000000-0004-0000-0000-000008000000}"/>
    <hyperlink ref="A17:B17" location="'Gest. - Comm. - LUB'!recdec" display="Gestion Commande LUBRIFIANTS" xr:uid="{00000000-0004-0000-0000-000009000000}"/>
  </hyperlink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3:Y456"/>
  <sheetViews>
    <sheetView showGridLines="0" tabSelected="1" workbookViewId="0">
      <pane ySplit="9" topLeftCell="A340" activePane="bottomLeft" state="frozen"/>
      <selection pane="bottomLeft" activeCell="I345" sqref="I345"/>
    </sheetView>
  </sheetViews>
  <sheetFormatPr baseColWidth="10" defaultRowHeight="15"/>
  <cols>
    <col min="2" max="2" width="9.140625" customWidth="1"/>
    <col min="3" max="3" width="17.140625" customWidth="1"/>
    <col min="4" max="5" width="16" customWidth="1"/>
    <col min="6" max="6" width="15.140625" customWidth="1"/>
    <col min="11" max="11" width="16" customWidth="1"/>
    <col min="13" max="13" width="12.85546875" customWidth="1"/>
  </cols>
  <sheetData>
    <row r="3" spans="1:23" ht="19.5">
      <c r="E3" s="867" t="s">
        <v>219</v>
      </c>
    </row>
    <row r="5" spans="1:23" ht="18.75">
      <c r="F5" s="866" t="s">
        <v>224</v>
      </c>
      <c r="Q5" s="868" t="s">
        <v>123</v>
      </c>
      <c r="R5" s="868"/>
    </row>
    <row r="6" spans="1:23" ht="15.75" thickBot="1">
      <c r="K6" s="46"/>
      <c r="L6" s="191">
        <v>1</v>
      </c>
      <c r="M6" s="191">
        <v>2</v>
      </c>
      <c r="N6" s="191">
        <v>3</v>
      </c>
      <c r="O6" s="191">
        <v>4</v>
      </c>
      <c r="P6" s="191">
        <v>5</v>
      </c>
      <c r="Q6" s="191">
        <v>6</v>
      </c>
      <c r="R6" s="191">
        <v>7</v>
      </c>
      <c r="S6" s="191">
        <v>8</v>
      </c>
      <c r="T6" s="191">
        <v>9</v>
      </c>
      <c r="U6" s="191">
        <v>10</v>
      </c>
      <c r="V6" s="191">
        <v>11</v>
      </c>
      <c r="W6" s="191">
        <v>12</v>
      </c>
    </row>
    <row r="7" spans="1:23" ht="15.75" thickBot="1">
      <c r="K7" s="436" t="s">
        <v>52</v>
      </c>
      <c r="L7" s="192" t="s">
        <v>30</v>
      </c>
      <c r="M7" s="192" t="s">
        <v>31</v>
      </c>
      <c r="N7" s="192" t="s">
        <v>32</v>
      </c>
      <c r="O7" s="192" t="s">
        <v>33</v>
      </c>
      <c r="P7" s="192" t="s">
        <v>34</v>
      </c>
      <c r="Q7" s="192" t="s">
        <v>35</v>
      </c>
      <c r="R7" s="192" t="s">
        <v>36</v>
      </c>
      <c r="S7" s="192" t="s">
        <v>37</v>
      </c>
      <c r="T7" s="192" t="s">
        <v>38</v>
      </c>
      <c r="U7" s="192" t="s">
        <v>39</v>
      </c>
      <c r="V7" s="192" t="s">
        <v>40</v>
      </c>
      <c r="W7" s="192" t="s">
        <v>41</v>
      </c>
    </row>
    <row r="8" spans="1:23" ht="15.75" thickBot="1">
      <c r="A8" s="367"/>
      <c r="B8" s="366"/>
      <c r="C8" s="366"/>
      <c r="D8" s="366"/>
      <c r="E8" s="366"/>
      <c r="F8" s="365"/>
      <c r="K8" s="193" t="s">
        <v>222</v>
      </c>
      <c r="L8" s="437">
        <f>VLOOKUP(L6,'Suivi - vente - Gaz - Prix ORYX'!$AK$16:$AL$27,2,0)</f>
        <v>0</v>
      </c>
      <c r="M8" s="437">
        <f>VLOOKUP(M6,'Suivi - vente - Gaz - Prix ORYX'!$AK$16:$AL$27,2,0)</f>
        <v>0</v>
      </c>
      <c r="N8" s="437">
        <f>VLOOKUP(N6,'Suivi - vente - Gaz - Prix ORYX'!$AK$16:$AL$27,2,0)</f>
        <v>0</v>
      </c>
      <c r="O8" s="437">
        <f>VLOOKUP(O6,'Suivi - vente - Gaz - Prix ORYX'!$AK$16:$AL$27,2,0)</f>
        <v>0</v>
      </c>
      <c r="P8" s="437">
        <f>VLOOKUP(P6,'Suivi - vente - Gaz - Prix ORYX'!$AK$16:$AL$27,2,0)</f>
        <v>0</v>
      </c>
      <c r="Q8" s="437">
        <f>VLOOKUP(Q6,'Suivi - vente - Gaz - Prix ORYX'!$AK$16:$AL$27,2,0)</f>
        <v>0</v>
      </c>
      <c r="R8" s="437">
        <f>VLOOKUP(R6,'Suivi - vente - Gaz - Prix ORYX'!$AK$16:$AL$27,2,0)</f>
        <v>0</v>
      </c>
      <c r="S8" s="437">
        <f>VLOOKUP(S6,'Suivi - vente - Gaz - Prix ORYX'!$AK$16:$AL$27,2,0)</f>
        <v>0</v>
      </c>
      <c r="T8" s="437">
        <f>VLOOKUP(T6,'Suivi - vente - Gaz - Prix ORYX'!$AK$16:$AL$27,2,0)</f>
        <v>0</v>
      </c>
      <c r="U8" s="437">
        <f>VLOOKUP(U6,'Suivi - vente - Gaz - Prix ORYX'!$AK$16:$AL$27,2,0)</f>
        <v>33020</v>
      </c>
      <c r="V8" s="437">
        <f>VLOOKUP(V6,'Suivi - vente - Gaz - Prix ORYX'!$AK$16:$AL$27,2,0)</f>
        <v>0</v>
      </c>
      <c r="W8" s="437">
        <f>VLOOKUP(W6,'Suivi - vente - Gaz - Prix ORYX'!$AK$16:$AL$27,2,0)</f>
        <v>0</v>
      </c>
    </row>
    <row r="9" spans="1:23" ht="33">
      <c r="A9" s="51" t="s">
        <v>25</v>
      </c>
      <c r="B9" s="52" t="s">
        <v>26</v>
      </c>
      <c r="C9" s="52" t="s">
        <v>217</v>
      </c>
      <c r="D9" s="52" t="s">
        <v>123</v>
      </c>
      <c r="E9" s="52" t="s">
        <v>218</v>
      </c>
      <c r="F9" s="54" t="s">
        <v>29</v>
      </c>
    </row>
    <row r="10" spans="1:23" ht="16.5">
      <c r="A10" s="55"/>
      <c r="B10" s="56"/>
      <c r="C10" s="57"/>
      <c r="D10" s="55"/>
      <c r="E10" s="55"/>
      <c r="F10" s="58"/>
    </row>
    <row r="11" spans="1:23">
      <c r="A11" s="60"/>
      <c r="B11" s="61"/>
      <c r="C11" s="62" t="s">
        <v>30</v>
      </c>
      <c r="D11" s="63"/>
      <c r="E11" s="63"/>
      <c r="F11" s="64"/>
    </row>
    <row r="12" spans="1:23">
      <c r="A12" s="73"/>
      <c r="B12" s="69"/>
      <c r="C12" s="363"/>
      <c r="D12" s="850"/>
      <c r="E12" s="89" t="str">
        <f>IF(A12="","",C12+D12)</f>
        <v/>
      </c>
      <c r="F12" s="67"/>
    </row>
    <row r="13" spans="1:23">
      <c r="A13" s="73"/>
      <c r="B13" s="69"/>
      <c r="C13" s="363"/>
      <c r="D13" s="850"/>
      <c r="E13" s="89" t="str">
        <f t="shared" ref="E13:E76" si="0">IF(A13="","",C13+D13)</f>
        <v/>
      </c>
      <c r="F13" s="851"/>
    </row>
    <row r="14" spans="1:23">
      <c r="A14" s="73"/>
      <c r="B14" s="69"/>
      <c r="C14" s="363"/>
      <c r="D14" s="850"/>
      <c r="E14" s="89" t="str">
        <f t="shared" si="0"/>
        <v/>
      </c>
      <c r="F14" s="851"/>
    </row>
    <row r="15" spans="1:23">
      <c r="A15" s="73"/>
      <c r="B15" s="69"/>
      <c r="C15" s="363"/>
      <c r="D15" s="850"/>
      <c r="E15" s="89" t="str">
        <f t="shared" si="0"/>
        <v/>
      </c>
      <c r="F15" s="851"/>
    </row>
    <row r="16" spans="1:23">
      <c r="A16" s="73"/>
      <c r="B16" s="69"/>
      <c r="C16" s="74"/>
      <c r="D16" s="78"/>
      <c r="E16" s="89" t="str">
        <f t="shared" si="0"/>
        <v/>
      </c>
      <c r="F16" s="851"/>
    </row>
    <row r="17" spans="1:23">
      <c r="A17" s="73"/>
      <c r="B17" s="69"/>
      <c r="C17" s="74"/>
      <c r="D17" s="78"/>
      <c r="E17" s="89" t="str">
        <f t="shared" si="0"/>
        <v/>
      </c>
      <c r="F17" s="851"/>
    </row>
    <row r="18" spans="1:23">
      <c r="A18" s="73"/>
      <c r="B18" s="69"/>
      <c r="C18" s="74"/>
      <c r="D18" s="78"/>
      <c r="E18" s="89" t="str">
        <f t="shared" si="0"/>
        <v/>
      </c>
      <c r="F18" s="851"/>
    </row>
    <row r="19" spans="1:23">
      <c r="A19" s="73"/>
      <c r="B19" s="69"/>
      <c r="C19" s="74"/>
      <c r="D19" s="78"/>
      <c r="E19" s="89" t="str">
        <f t="shared" si="0"/>
        <v/>
      </c>
      <c r="F19" s="851"/>
    </row>
    <row r="20" spans="1:23" ht="15.75">
      <c r="A20" s="73"/>
      <c r="B20" s="69"/>
      <c r="C20" s="74"/>
      <c r="D20" s="78"/>
      <c r="E20" s="89" t="str">
        <f t="shared" si="0"/>
        <v/>
      </c>
      <c r="F20" s="851"/>
      <c r="Q20" s="869" t="s">
        <v>217</v>
      </c>
    </row>
    <row r="21" spans="1:23" ht="15.75" thickBot="1">
      <c r="A21" s="73"/>
      <c r="B21" s="69"/>
      <c r="C21" s="74"/>
      <c r="D21" s="78"/>
      <c r="E21" s="89" t="str">
        <f t="shared" si="0"/>
        <v/>
      </c>
      <c r="F21" s="851"/>
      <c r="K21" s="46"/>
      <c r="L21" s="191">
        <v>1</v>
      </c>
      <c r="M21" s="191">
        <v>2</v>
      </c>
      <c r="N21" s="191">
        <v>3</v>
      </c>
      <c r="O21" s="191">
        <v>4</v>
      </c>
      <c r="P21" s="191">
        <v>5</v>
      </c>
      <c r="Q21" s="191">
        <v>6</v>
      </c>
      <c r="R21" s="191">
        <v>7</v>
      </c>
      <c r="S21" s="191">
        <v>8</v>
      </c>
      <c r="T21" s="191">
        <v>9</v>
      </c>
      <c r="U21" s="191">
        <v>10</v>
      </c>
      <c r="V21" s="191">
        <v>11</v>
      </c>
      <c r="W21" s="191">
        <v>12</v>
      </c>
    </row>
    <row r="22" spans="1:23" ht="15.75" thickBot="1">
      <c r="A22" s="73"/>
      <c r="B22" s="69"/>
      <c r="C22" s="74"/>
      <c r="D22" s="78"/>
      <c r="E22" s="89" t="str">
        <f t="shared" si="0"/>
        <v/>
      </c>
      <c r="F22" s="851"/>
      <c r="K22" s="436" t="s">
        <v>52</v>
      </c>
      <c r="L22" s="192" t="s">
        <v>30</v>
      </c>
      <c r="M22" s="192" t="s">
        <v>31</v>
      </c>
      <c r="N22" s="192" t="s">
        <v>32</v>
      </c>
      <c r="O22" s="192" t="s">
        <v>33</v>
      </c>
      <c r="P22" s="192" t="s">
        <v>34</v>
      </c>
      <c r="Q22" s="192" t="s">
        <v>35</v>
      </c>
      <c r="R22" s="192" t="s">
        <v>36</v>
      </c>
      <c r="S22" s="192" t="s">
        <v>37</v>
      </c>
      <c r="T22" s="192" t="s">
        <v>38</v>
      </c>
      <c r="U22" s="192" t="s">
        <v>39</v>
      </c>
      <c r="V22" s="192" t="s">
        <v>40</v>
      </c>
      <c r="W22" s="192" t="s">
        <v>41</v>
      </c>
    </row>
    <row r="23" spans="1:23" ht="15.75" thickBot="1">
      <c r="A23" s="73"/>
      <c r="B23" s="69"/>
      <c r="C23" s="74"/>
      <c r="D23" s="78"/>
      <c r="E23" s="89" t="str">
        <f t="shared" si="0"/>
        <v/>
      </c>
      <c r="F23" s="851"/>
      <c r="K23" s="193" t="s">
        <v>222</v>
      </c>
      <c r="L23" s="437">
        <f>VLOOKUP(L21,'Suivi - vente - LUBRIFIANTS'!$CB$18:$CC$29,2,0)</f>
        <v>0</v>
      </c>
      <c r="M23" s="437">
        <f>VLOOKUP(M21,'Suivi - vente - LUBRIFIANTS'!$CB$18:$CC$29,2,0)</f>
        <v>0</v>
      </c>
      <c r="N23" s="437">
        <f>VLOOKUP(N21,'Suivi - vente - LUBRIFIANTS'!$CB$18:$CC$29,2,0)</f>
        <v>0</v>
      </c>
      <c r="O23" s="437">
        <f>VLOOKUP(O21,'Suivi - vente - LUBRIFIANTS'!$CB$18:$CC$29,2,0)</f>
        <v>0</v>
      </c>
      <c r="P23" s="437">
        <f>VLOOKUP(P21,'Suivi - vente - LUBRIFIANTS'!$CB$18:$CC$29,2,0)</f>
        <v>0</v>
      </c>
      <c r="Q23" s="437">
        <f>VLOOKUP(Q21,'Suivi - vente - LUBRIFIANTS'!$CB$18:$CC$29,2,0)</f>
        <v>0</v>
      </c>
      <c r="R23" s="437">
        <f>VLOOKUP(R21,'Suivi - vente - LUBRIFIANTS'!$CB$18:$CC$29,2,0)</f>
        <v>0</v>
      </c>
      <c r="S23" s="437">
        <f>VLOOKUP(S21,'Suivi - vente - LUBRIFIANTS'!$CB$18:$CC$29,2,0)</f>
        <v>0</v>
      </c>
      <c r="T23" s="437">
        <f>VLOOKUP(T21,'Suivi - vente - LUBRIFIANTS'!$CB$18:$CC$29,2,0)</f>
        <v>0</v>
      </c>
      <c r="U23" s="437">
        <f>VLOOKUP(U21,'Suivi - vente - LUBRIFIANTS'!$CB$18:$CC$29,2,0)</f>
        <v>18850</v>
      </c>
      <c r="V23" s="437">
        <f>VLOOKUP(V21,'Suivi - vente - LUBRIFIANTS'!$CB$18:$CC$29,2,0)</f>
        <v>0</v>
      </c>
      <c r="W23" s="437">
        <f>VLOOKUP(W21,'Suivi - vente - LUBRIFIANTS'!$CB$18:$CC$29,2,0)</f>
        <v>0</v>
      </c>
    </row>
    <row r="24" spans="1:23">
      <c r="A24" s="73"/>
      <c r="B24" s="69"/>
      <c r="C24" s="74"/>
      <c r="D24" s="78"/>
      <c r="E24" s="89" t="str">
        <f t="shared" si="0"/>
        <v/>
      </c>
      <c r="F24" s="851"/>
    </row>
    <row r="25" spans="1:23">
      <c r="A25" s="73"/>
      <c r="B25" s="69"/>
      <c r="C25" s="74"/>
      <c r="D25" s="78"/>
      <c r="E25" s="89" t="str">
        <f t="shared" si="0"/>
        <v/>
      </c>
      <c r="F25" s="851"/>
    </row>
    <row r="26" spans="1:23">
      <c r="A26" s="73"/>
      <c r="B26" s="69"/>
      <c r="C26" s="74"/>
      <c r="D26" s="78"/>
      <c r="E26" s="89" t="str">
        <f t="shared" si="0"/>
        <v/>
      </c>
      <c r="F26" s="851"/>
    </row>
    <row r="27" spans="1:23">
      <c r="A27" s="73"/>
      <c r="B27" s="69"/>
      <c r="C27" s="74"/>
      <c r="D27" s="78"/>
      <c r="E27" s="89" t="str">
        <f t="shared" si="0"/>
        <v/>
      </c>
      <c r="F27" s="851"/>
    </row>
    <row r="28" spans="1:23">
      <c r="A28" s="73"/>
      <c r="B28" s="69"/>
      <c r="C28" s="74"/>
      <c r="D28" s="78"/>
      <c r="E28" s="89" t="str">
        <f t="shared" si="0"/>
        <v/>
      </c>
      <c r="F28" s="851"/>
    </row>
    <row r="29" spans="1:23">
      <c r="A29" s="73"/>
      <c r="B29" s="69"/>
      <c r="C29" s="74"/>
      <c r="D29" s="78"/>
      <c r="E29" s="89" t="str">
        <f t="shared" si="0"/>
        <v/>
      </c>
      <c r="F29" s="851"/>
    </row>
    <row r="30" spans="1:23">
      <c r="A30" s="73"/>
      <c r="B30" s="69"/>
      <c r="C30" s="74"/>
      <c r="D30" s="78"/>
      <c r="E30" s="89" t="str">
        <f t="shared" si="0"/>
        <v/>
      </c>
      <c r="F30" s="851"/>
    </row>
    <row r="31" spans="1:23">
      <c r="A31" s="73"/>
      <c r="B31" s="69"/>
      <c r="C31" s="74"/>
      <c r="D31" s="78"/>
      <c r="E31" s="89" t="str">
        <f t="shared" si="0"/>
        <v/>
      </c>
      <c r="F31" s="851"/>
    </row>
    <row r="32" spans="1:23">
      <c r="A32" s="73"/>
      <c r="B32" s="69"/>
      <c r="C32" s="74"/>
      <c r="D32" s="78"/>
      <c r="E32" s="89" t="str">
        <f t="shared" si="0"/>
        <v/>
      </c>
      <c r="F32" s="851"/>
    </row>
    <row r="33" spans="1:23">
      <c r="A33" s="73"/>
      <c r="B33" s="69"/>
      <c r="C33" s="74"/>
      <c r="D33" s="78"/>
      <c r="E33" s="89" t="str">
        <f t="shared" si="0"/>
        <v/>
      </c>
      <c r="F33" s="851"/>
    </row>
    <row r="34" spans="1:23">
      <c r="A34" s="73"/>
      <c r="B34" s="69"/>
      <c r="C34" s="74"/>
      <c r="D34" s="78"/>
      <c r="E34" s="89" t="str">
        <f t="shared" si="0"/>
        <v/>
      </c>
      <c r="F34" s="851"/>
    </row>
    <row r="35" spans="1:23">
      <c r="A35" s="73"/>
      <c r="B35" s="69"/>
      <c r="C35" s="74"/>
      <c r="D35" s="78"/>
      <c r="E35" s="89" t="str">
        <f t="shared" si="0"/>
        <v/>
      </c>
      <c r="F35" s="851"/>
      <c r="Q35" s="875" t="s">
        <v>225</v>
      </c>
    </row>
    <row r="36" spans="1:23" ht="15.75" thickBot="1">
      <c r="A36" s="73"/>
      <c r="B36" s="69"/>
      <c r="C36" s="74"/>
      <c r="D36" s="78"/>
      <c r="E36" s="89" t="str">
        <f t="shared" si="0"/>
        <v/>
      </c>
      <c r="F36" s="851"/>
      <c r="K36" s="46"/>
      <c r="L36" s="191">
        <v>1</v>
      </c>
      <c r="M36" s="191">
        <v>2</v>
      </c>
      <c r="N36" s="191">
        <v>3</v>
      </c>
      <c r="O36" s="191">
        <v>4</v>
      </c>
      <c r="P36" s="191">
        <v>5</v>
      </c>
      <c r="Q36" s="191">
        <v>6</v>
      </c>
      <c r="R36" s="191">
        <v>7</v>
      </c>
      <c r="S36" s="191">
        <v>8</v>
      </c>
      <c r="T36" s="191">
        <v>9</v>
      </c>
      <c r="U36" s="191">
        <v>10</v>
      </c>
      <c r="V36" s="191">
        <v>11</v>
      </c>
      <c r="W36" s="191">
        <v>12</v>
      </c>
    </row>
    <row r="37" spans="1:23" ht="15.75" thickBot="1">
      <c r="A37" s="73"/>
      <c r="B37" s="69"/>
      <c r="C37" s="74"/>
      <c r="D37" s="78"/>
      <c r="E37" s="89" t="str">
        <f t="shared" si="0"/>
        <v/>
      </c>
      <c r="F37" s="851"/>
      <c r="K37" s="436" t="s">
        <v>52</v>
      </c>
      <c r="L37" s="192" t="s">
        <v>30</v>
      </c>
      <c r="M37" s="192" t="s">
        <v>31</v>
      </c>
      <c r="N37" s="192" t="s">
        <v>32</v>
      </c>
      <c r="O37" s="192" t="s">
        <v>33</v>
      </c>
      <c r="P37" s="192" t="s">
        <v>34</v>
      </c>
      <c r="Q37" s="192" t="s">
        <v>35</v>
      </c>
      <c r="R37" s="192" t="s">
        <v>36</v>
      </c>
      <c r="S37" s="192" t="s">
        <v>37</v>
      </c>
      <c r="T37" s="192" t="s">
        <v>38</v>
      </c>
      <c r="U37" s="192" t="s">
        <v>39</v>
      </c>
      <c r="V37" s="192" t="s">
        <v>40</v>
      </c>
      <c r="W37" s="192" t="s">
        <v>41</v>
      </c>
    </row>
    <row r="38" spans="1:23" ht="15.75" thickBot="1">
      <c r="A38" s="73"/>
      <c r="B38" s="69"/>
      <c r="C38" s="74"/>
      <c r="D38" s="78"/>
      <c r="E38" s="89" t="str">
        <f t="shared" si="0"/>
        <v/>
      </c>
      <c r="F38" s="851"/>
      <c r="K38" s="193" t="s">
        <v>223</v>
      </c>
      <c r="L38" s="437">
        <f>VLOOKUP(L36,$I$45:$J$56,2,0)</f>
        <v>0</v>
      </c>
      <c r="M38" s="437">
        <f t="shared" ref="M38:W38" si="1">VLOOKUP(M36,$I$45:$J$56,2,0)</f>
        <v>0</v>
      </c>
      <c r="N38" s="437">
        <f t="shared" si="1"/>
        <v>0</v>
      </c>
      <c r="O38" s="437">
        <f t="shared" si="1"/>
        <v>0</v>
      </c>
      <c r="P38" s="437">
        <f t="shared" si="1"/>
        <v>0</v>
      </c>
      <c r="Q38" s="437">
        <f t="shared" si="1"/>
        <v>0</v>
      </c>
      <c r="R38" s="437">
        <f t="shared" si="1"/>
        <v>0</v>
      </c>
      <c r="S38" s="437">
        <f t="shared" si="1"/>
        <v>0</v>
      </c>
      <c r="T38" s="437">
        <f t="shared" si="1"/>
        <v>0</v>
      </c>
      <c r="U38" s="437" t="s">
        <v>220</v>
      </c>
      <c r="V38" s="437">
        <f t="shared" si="1"/>
        <v>0</v>
      </c>
      <c r="W38" s="437">
        <f t="shared" si="1"/>
        <v>0</v>
      </c>
    </row>
    <row r="39" spans="1:23">
      <c r="A39" s="75"/>
      <c r="B39" s="76"/>
      <c r="C39" s="77"/>
      <c r="D39" s="78"/>
      <c r="E39" s="89" t="str">
        <f t="shared" si="0"/>
        <v/>
      </c>
      <c r="F39" s="67"/>
    </row>
    <row r="40" spans="1:23">
      <c r="A40" s="245"/>
      <c r="B40" s="393"/>
      <c r="C40" s="246"/>
      <c r="D40" s="78"/>
      <c r="E40" s="89" t="str">
        <f t="shared" si="0"/>
        <v/>
      </c>
      <c r="F40" s="67"/>
    </row>
    <row r="41" spans="1:23">
      <c r="A41" s="79"/>
      <c r="B41" s="80"/>
      <c r="C41" s="862">
        <f>SUM(C12:C40)</f>
        <v>0</v>
      </c>
      <c r="D41" s="82">
        <f>SUM(D12:D40)</f>
        <v>0</v>
      </c>
      <c r="E41" s="858">
        <f>SUM(E12:E40)</f>
        <v>0</v>
      </c>
      <c r="F41" s="852">
        <f>E41</f>
        <v>0</v>
      </c>
    </row>
    <row r="42" spans="1:23">
      <c r="A42" s="84"/>
      <c r="B42" s="85"/>
      <c r="C42" s="86" t="s">
        <v>31</v>
      </c>
      <c r="D42" s="87"/>
      <c r="E42" s="87"/>
      <c r="F42" s="848"/>
      <c r="H42" s="423" t="s">
        <v>52</v>
      </c>
      <c r="I42" s="423" t="s">
        <v>26</v>
      </c>
      <c r="J42" s="423" t="s">
        <v>44</v>
      </c>
    </row>
    <row r="43" spans="1:23" ht="16.5">
      <c r="A43" s="73"/>
      <c r="B43" s="69"/>
      <c r="C43" s="74"/>
      <c r="D43" s="850"/>
      <c r="E43" s="89" t="str">
        <f t="shared" si="0"/>
        <v/>
      </c>
      <c r="F43" s="848"/>
      <c r="H43" s="166"/>
      <c r="I43" s="167"/>
      <c r="J43" s="168"/>
    </row>
    <row r="44" spans="1:23">
      <c r="A44" s="73"/>
      <c r="B44" s="69"/>
      <c r="C44" s="74"/>
      <c r="D44" s="850"/>
      <c r="E44" s="89" t="str">
        <f t="shared" si="0"/>
        <v/>
      </c>
      <c r="F44" s="67"/>
      <c r="H44" s="169"/>
      <c r="I44" s="169"/>
      <c r="J44" s="169"/>
    </row>
    <row r="45" spans="1:23">
      <c r="A45" s="73"/>
      <c r="B45" s="69"/>
      <c r="C45" s="74"/>
      <c r="D45" s="850"/>
      <c r="E45" s="89" t="str">
        <f t="shared" si="0"/>
        <v/>
      </c>
      <c r="F45" s="67"/>
      <c r="H45" s="310" t="s">
        <v>30</v>
      </c>
      <c r="I45" s="310">
        <v>1</v>
      </c>
      <c r="J45" s="311">
        <f>TTJ</f>
        <v>0</v>
      </c>
    </row>
    <row r="46" spans="1:23">
      <c r="A46" s="73"/>
      <c r="B46" s="69"/>
      <c r="C46" s="74"/>
      <c r="D46" s="850"/>
      <c r="E46" s="89" t="str">
        <f t="shared" si="0"/>
        <v/>
      </c>
      <c r="F46" s="67"/>
      <c r="H46" s="310" t="s">
        <v>31</v>
      </c>
      <c r="I46" s="310">
        <f>I45+1</f>
        <v>2</v>
      </c>
      <c r="J46" s="311">
        <f>TTF</f>
        <v>0</v>
      </c>
    </row>
    <row r="47" spans="1:23">
      <c r="A47" s="73"/>
      <c r="B47" s="69"/>
      <c r="C47" s="74"/>
      <c r="D47" s="850"/>
      <c r="E47" s="89" t="str">
        <f t="shared" si="0"/>
        <v/>
      </c>
      <c r="F47" s="67"/>
      <c r="H47" s="310" t="s">
        <v>32</v>
      </c>
      <c r="I47" s="310">
        <f t="shared" ref="I47:I49" si="2">I46+1</f>
        <v>3</v>
      </c>
      <c r="J47" s="311">
        <f>TTM</f>
        <v>0</v>
      </c>
    </row>
    <row r="48" spans="1:23">
      <c r="A48" s="73"/>
      <c r="B48" s="69"/>
      <c r="C48" s="74"/>
      <c r="D48" s="850"/>
      <c r="E48" s="89" t="str">
        <f t="shared" si="0"/>
        <v/>
      </c>
      <c r="F48" s="67"/>
      <c r="H48" s="310" t="s">
        <v>33</v>
      </c>
      <c r="I48" s="310">
        <f t="shared" si="2"/>
        <v>4</v>
      </c>
      <c r="J48" s="311">
        <f>TTA</f>
        <v>0</v>
      </c>
    </row>
    <row r="49" spans="1:25">
      <c r="A49" s="73"/>
      <c r="B49" s="69"/>
      <c r="C49" s="363"/>
      <c r="D49" s="850"/>
      <c r="E49" s="89" t="str">
        <f t="shared" si="0"/>
        <v/>
      </c>
      <c r="F49" s="67"/>
      <c r="H49" s="310" t="s">
        <v>34</v>
      </c>
      <c r="I49" s="310">
        <f t="shared" si="2"/>
        <v>5</v>
      </c>
      <c r="J49" s="311">
        <f>TTMA</f>
        <v>0</v>
      </c>
    </row>
    <row r="50" spans="1:25">
      <c r="A50" s="73"/>
      <c r="B50" s="69"/>
      <c r="C50" s="363"/>
      <c r="D50" s="850"/>
      <c r="E50" s="89" t="str">
        <f t="shared" si="0"/>
        <v/>
      </c>
      <c r="F50" s="67"/>
      <c r="H50" s="310" t="s">
        <v>35</v>
      </c>
      <c r="I50" s="310">
        <f>I49+1</f>
        <v>6</v>
      </c>
      <c r="J50" s="311">
        <f>TTJU</f>
        <v>0</v>
      </c>
    </row>
    <row r="51" spans="1:25">
      <c r="A51" s="73"/>
      <c r="B51" s="69"/>
      <c r="C51" s="74"/>
      <c r="D51" s="850"/>
      <c r="E51" s="89" t="str">
        <f t="shared" si="0"/>
        <v/>
      </c>
      <c r="F51" s="67"/>
      <c r="H51" s="310" t="s">
        <v>36</v>
      </c>
      <c r="I51" s="310">
        <f t="shared" ref="I51:I54" si="3">I50+1</f>
        <v>7</v>
      </c>
      <c r="J51" s="311">
        <f>TTJUI</f>
        <v>0</v>
      </c>
    </row>
    <row r="52" spans="1:25" ht="15.75" thickBot="1">
      <c r="A52" s="73"/>
      <c r="B52" s="69"/>
      <c r="C52" s="74"/>
      <c r="D52" s="850"/>
      <c r="E52" s="89" t="str">
        <f t="shared" si="0"/>
        <v/>
      </c>
      <c r="F52" s="67"/>
      <c r="H52" s="310" t="s">
        <v>37</v>
      </c>
      <c r="I52" s="310">
        <f t="shared" si="3"/>
        <v>8</v>
      </c>
      <c r="J52" s="311">
        <f>TTAO</f>
        <v>0</v>
      </c>
      <c r="M52" s="46"/>
      <c r="N52" s="191">
        <v>1</v>
      </c>
      <c r="O52" s="191">
        <v>2</v>
      </c>
      <c r="P52" s="191">
        <v>3</v>
      </c>
      <c r="Q52" s="191">
        <v>4</v>
      </c>
      <c r="R52" s="191">
        <v>5</v>
      </c>
      <c r="S52" s="191">
        <v>6</v>
      </c>
      <c r="T52" s="191">
        <v>7</v>
      </c>
      <c r="U52" s="191">
        <v>8</v>
      </c>
      <c r="V52" s="191">
        <v>9</v>
      </c>
      <c r="W52" s="191">
        <v>10</v>
      </c>
      <c r="X52" s="191">
        <v>11</v>
      </c>
      <c r="Y52" s="191">
        <v>12</v>
      </c>
    </row>
    <row r="53" spans="1:25" ht="15.75" thickBot="1">
      <c r="A53" s="73"/>
      <c r="B53" s="69"/>
      <c r="C53" s="363"/>
      <c r="D53" s="850"/>
      <c r="E53" s="89" t="str">
        <f t="shared" si="0"/>
        <v/>
      </c>
      <c r="F53" s="67"/>
      <c r="H53" s="310" t="s">
        <v>38</v>
      </c>
      <c r="I53" s="310">
        <f t="shared" si="3"/>
        <v>9</v>
      </c>
      <c r="J53" s="311">
        <f>TTSE</f>
        <v>0</v>
      </c>
      <c r="M53" s="874" t="s">
        <v>52</v>
      </c>
      <c r="N53" s="192" t="s">
        <v>30</v>
      </c>
      <c r="O53" s="192" t="s">
        <v>31</v>
      </c>
      <c r="P53" s="192" t="s">
        <v>32</v>
      </c>
      <c r="Q53" s="192" t="s">
        <v>33</v>
      </c>
      <c r="R53" s="192" t="s">
        <v>34</v>
      </c>
      <c r="S53" s="192" t="s">
        <v>35</v>
      </c>
      <c r="T53" s="192" t="s">
        <v>36</v>
      </c>
      <c r="U53" s="192" t="s">
        <v>37</v>
      </c>
      <c r="V53" s="192" t="s">
        <v>38</v>
      </c>
      <c r="W53" s="192" t="s">
        <v>39</v>
      </c>
      <c r="X53" s="192" t="s">
        <v>40</v>
      </c>
      <c r="Y53" s="192" t="s">
        <v>41</v>
      </c>
    </row>
    <row r="54" spans="1:25" ht="15.75" thickBot="1">
      <c r="A54" s="122"/>
      <c r="B54" s="69"/>
      <c r="C54" s="74"/>
      <c r="D54" s="850"/>
      <c r="E54" s="89" t="str">
        <f t="shared" si="0"/>
        <v/>
      </c>
      <c r="F54" s="67"/>
      <c r="H54" s="310" t="s">
        <v>39</v>
      </c>
      <c r="I54" s="310">
        <f t="shared" si="3"/>
        <v>10</v>
      </c>
      <c r="J54" s="311">
        <f>TTOC</f>
        <v>6930</v>
      </c>
      <c r="M54" s="873" t="s">
        <v>217</v>
      </c>
      <c r="N54" s="870">
        <f>VLOOKUP(N52,'Suivi - vente - LUBRIFIANTS'!$CB$18:$CC$29,2,0)</f>
        <v>0</v>
      </c>
      <c r="O54" s="870">
        <f>VLOOKUP(O52,'Suivi - vente - LUBRIFIANTS'!$CB$18:$CC$29,2,0)</f>
        <v>0</v>
      </c>
      <c r="P54" s="870">
        <f>VLOOKUP(P52,'Suivi - vente - LUBRIFIANTS'!$CB$18:$CC$29,2,0)</f>
        <v>0</v>
      </c>
      <c r="Q54" s="870">
        <f>VLOOKUP(Q52,'Suivi - vente - LUBRIFIANTS'!$CB$18:$CC$29,2,0)</f>
        <v>0</v>
      </c>
      <c r="R54" s="870">
        <f>VLOOKUP(R52,'Suivi - vente - LUBRIFIANTS'!$CB$18:$CC$29,2,0)</f>
        <v>0</v>
      </c>
      <c r="S54" s="870">
        <f>VLOOKUP(S52,'Suivi - vente - LUBRIFIANTS'!$CB$18:$CC$29,2,0)</f>
        <v>0</v>
      </c>
      <c r="T54" s="870">
        <f>VLOOKUP(T52,'Suivi - vente - LUBRIFIANTS'!$CB$18:$CC$29,2,0)</f>
        <v>0</v>
      </c>
      <c r="U54" s="870">
        <f>VLOOKUP(U52,'Suivi - vente - LUBRIFIANTS'!$CB$18:$CC$29,2,0)</f>
        <v>0</v>
      </c>
      <c r="V54" s="870">
        <f>VLOOKUP(V52,'Suivi - vente - LUBRIFIANTS'!$CB$18:$CC$29,2,0)</f>
        <v>0</v>
      </c>
      <c r="W54" s="870">
        <f>VLOOKUP(W52,'Suivi - vente - LUBRIFIANTS'!$CB$18:$CC$29,2,0)</f>
        <v>18850</v>
      </c>
      <c r="X54" s="870">
        <f>VLOOKUP(X52,'Suivi - vente - LUBRIFIANTS'!$CB$18:$CC$29,2,0)</f>
        <v>0</v>
      </c>
      <c r="Y54" s="870">
        <f>VLOOKUP(Y52,'Suivi - vente - LUBRIFIANTS'!$CB$18:$CC$29,2,0)</f>
        <v>0</v>
      </c>
    </row>
    <row r="55" spans="1:25" ht="15.75" thickBot="1">
      <c r="A55" s="122"/>
      <c r="B55" s="69"/>
      <c r="C55" s="74"/>
      <c r="D55" s="78"/>
      <c r="E55" s="89" t="str">
        <f t="shared" si="0"/>
        <v/>
      </c>
      <c r="F55" s="67"/>
      <c r="H55" s="310" t="s">
        <v>40</v>
      </c>
      <c r="I55" s="310">
        <f>I54+1</f>
        <v>11</v>
      </c>
      <c r="J55" s="311">
        <f>TTNO</f>
        <v>0</v>
      </c>
      <c r="M55" s="871" t="s">
        <v>123</v>
      </c>
      <c r="N55" s="872">
        <f>VLOOKUP(N52,'Suivi - vente - Gaz - Prix ORYX'!$AK$16:$AL$27,2,0)</f>
        <v>0</v>
      </c>
      <c r="O55" s="872">
        <f>VLOOKUP(O52,'Suivi - vente - Gaz - Prix ORYX'!$AK$16:$AL$27,2,0)</f>
        <v>0</v>
      </c>
      <c r="P55" s="872">
        <f>VLOOKUP(P52,'Suivi - vente - Gaz - Prix ORYX'!$AK$16:$AL$27,2,0)</f>
        <v>0</v>
      </c>
      <c r="Q55" s="872">
        <f>VLOOKUP(Q52,'Suivi - vente - Gaz - Prix ORYX'!$AK$16:$AL$27,2,0)</f>
        <v>0</v>
      </c>
      <c r="R55" s="872">
        <f>VLOOKUP(R52,'Suivi - vente - Gaz - Prix ORYX'!$AK$16:$AL$27,2,0)</f>
        <v>0</v>
      </c>
      <c r="S55" s="872">
        <f>VLOOKUP(S52,'Suivi - vente - Gaz - Prix ORYX'!$AK$16:$AL$27,2,0)</f>
        <v>0</v>
      </c>
      <c r="T55" s="872">
        <f>VLOOKUP(T52,'Suivi - vente - Gaz - Prix ORYX'!$AK$16:$AL$27,2,0)</f>
        <v>0</v>
      </c>
      <c r="U55" s="872">
        <f>VLOOKUP(U52,'Suivi - vente - Gaz - Prix ORYX'!$AK$16:$AL$27,2,0)</f>
        <v>0</v>
      </c>
      <c r="V55" s="872">
        <f>VLOOKUP(V52,'Suivi - vente - Gaz - Prix ORYX'!$AK$16:$AL$27,2,0)</f>
        <v>0</v>
      </c>
      <c r="W55" s="872">
        <f>VLOOKUP(W52,'Suivi - vente - Gaz - Prix ORYX'!$AK$16:$AL$27,2,0)</f>
        <v>33020</v>
      </c>
      <c r="X55" s="872">
        <f>VLOOKUP(X52,'Suivi - vente - Gaz - Prix ORYX'!$AK$16:$AL$27,2,0)</f>
        <v>0</v>
      </c>
      <c r="Y55" s="872">
        <f>VLOOKUP(Y52,'Suivi - vente - Gaz - Prix ORYX'!$AK$16:$AL$27,2,0)</f>
        <v>0</v>
      </c>
    </row>
    <row r="56" spans="1:25">
      <c r="A56" s="122"/>
      <c r="B56" s="69"/>
      <c r="C56" s="74"/>
      <c r="D56" s="78"/>
      <c r="E56" s="89" t="str">
        <f t="shared" si="0"/>
        <v/>
      </c>
      <c r="F56" s="67"/>
      <c r="H56" s="310" t="s">
        <v>41</v>
      </c>
      <c r="I56" s="310">
        <v>12</v>
      </c>
      <c r="J56" s="311">
        <f>TTDEC</f>
        <v>0</v>
      </c>
    </row>
    <row r="57" spans="1:25" ht="18.75">
      <c r="A57" s="122"/>
      <c r="B57" s="69"/>
      <c r="C57" s="74"/>
      <c r="D57" s="78"/>
      <c r="E57" s="89" t="str">
        <f t="shared" si="0"/>
        <v/>
      </c>
      <c r="F57" s="67"/>
      <c r="H57" s="912" t="s">
        <v>15</v>
      </c>
      <c r="I57" s="913"/>
      <c r="J57" s="429">
        <f>SUM(J45:J56)</f>
        <v>6930</v>
      </c>
    </row>
    <row r="58" spans="1:25">
      <c r="A58" s="122"/>
      <c r="B58" s="69"/>
      <c r="C58" s="74"/>
      <c r="D58" s="78"/>
      <c r="E58" s="89" t="str">
        <f t="shared" si="0"/>
        <v/>
      </c>
      <c r="F58" s="67"/>
    </row>
    <row r="59" spans="1:25">
      <c r="A59" s="122"/>
      <c r="B59" s="69"/>
      <c r="C59" s="74"/>
      <c r="D59" s="78"/>
      <c r="E59" s="89" t="str">
        <f t="shared" si="0"/>
        <v/>
      </c>
      <c r="F59" s="67"/>
    </row>
    <row r="60" spans="1:25">
      <c r="A60" s="122"/>
      <c r="B60" s="69"/>
      <c r="C60" s="74"/>
      <c r="D60" s="78"/>
      <c r="E60" s="89" t="str">
        <f t="shared" si="0"/>
        <v/>
      </c>
      <c r="F60" s="67"/>
    </row>
    <row r="61" spans="1:25">
      <c r="A61" s="122"/>
      <c r="B61" s="69"/>
      <c r="C61" s="74"/>
      <c r="D61" s="78"/>
      <c r="E61" s="89" t="str">
        <f t="shared" si="0"/>
        <v/>
      </c>
      <c r="F61" s="67"/>
    </row>
    <row r="62" spans="1:25">
      <c r="A62" s="122"/>
      <c r="B62" s="69"/>
      <c r="C62" s="74"/>
      <c r="D62" s="78"/>
      <c r="E62" s="89" t="str">
        <f t="shared" si="0"/>
        <v/>
      </c>
      <c r="F62" s="67"/>
    </row>
    <row r="63" spans="1:25">
      <c r="A63" s="122"/>
      <c r="B63" s="69"/>
      <c r="C63" s="74"/>
      <c r="D63" s="78"/>
      <c r="E63" s="89" t="str">
        <f t="shared" si="0"/>
        <v/>
      </c>
      <c r="F63" s="67"/>
    </row>
    <row r="64" spans="1:25">
      <c r="A64" s="122"/>
      <c r="B64" s="69"/>
      <c r="C64" s="74"/>
      <c r="D64" s="78"/>
      <c r="E64" s="89" t="str">
        <f t="shared" si="0"/>
        <v/>
      </c>
      <c r="F64" s="67"/>
    </row>
    <row r="65" spans="1:6">
      <c r="A65" s="122"/>
      <c r="B65" s="69"/>
      <c r="C65" s="74"/>
      <c r="D65" s="78"/>
      <c r="E65" s="89" t="str">
        <f t="shared" si="0"/>
        <v/>
      </c>
      <c r="F65" s="67"/>
    </row>
    <row r="66" spans="1:6">
      <c r="A66" s="122"/>
      <c r="B66" s="69"/>
      <c r="C66" s="74"/>
      <c r="D66" s="78"/>
      <c r="E66" s="89" t="str">
        <f t="shared" si="0"/>
        <v/>
      </c>
      <c r="F66" s="67"/>
    </row>
    <row r="67" spans="1:6">
      <c r="A67" s="122"/>
      <c r="B67" s="69"/>
      <c r="C67" s="74"/>
      <c r="D67" s="78"/>
      <c r="E67" s="89" t="str">
        <f t="shared" si="0"/>
        <v/>
      </c>
      <c r="F67" s="67"/>
    </row>
    <row r="68" spans="1:6">
      <c r="A68" s="122"/>
      <c r="B68" s="69"/>
      <c r="C68" s="74"/>
      <c r="D68" s="78"/>
      <c r="E68" s="89" t="str">
        <f t="shared" si="0"/>
        <v/>
      </c>
      <c r="F68" s="67"/>
    </row>
    <row r="69" spans="1:6">
      <c r="A69" s="122"/>
      <c r="B69" s="69"/>
      <c r="C69" s="74"/>
      <c r="D69" s="850"/>
      <c r="E69" s="89" t="str">
        <f t="shared" si="0"/>
        <v/>
      </c>
      <c r="F69" s="67"/>
    </row>
    <row r="70" spans="1:6">
      <c r="A70" s="122"/>
      <c r="B70" s="69"/>
      <c r="C70" s="74"/>
      <c r="D70" s="78"/>
      <c r="E70" s="89" t="str">
        <f t="shared" si="0"/>
        <v/>
      </c>
      <c r="F70" s="67"/>
    </row>
    <row r="71" spans="1:6">
      <c r="A71" s="122"/>
      <c r="B71" s="69"/>
      <c r="C71" s="74"/>
      <c r="D71" s="78"/>
      <c r="E71" s="89" t="str">
        <f t="shared" si="0"/>
        <v/>
      </c>
      <c r="F71" s="67"/>
    </row>
    <row r="72" spans="1:6">
      <c r="A72" s="122"/>
      <c r="B72" s="69"/>
      <c r="C72" s="74"/>
      <c r="D72" s="78"/>
      <c r="E72" s="89" t="str">
        <f t="shared" si="0"/>
        <v/>
      </c>
      <c r="F72" s="67"/>
    </row>
    <row r="73" spans="1:6">
      <c r="A73" s="122"/>
      <c r="B73" s="69"/>
      <c r="C73" s="74"/>
      <c r="D73" s="78"/>
      <c r="E73" s="89" t="str">
        <f t="shared" si="0"/>
        <v/>
      </c>
      <c r="F73" s="67"/>
    </row>
    <row r="74" spans="1:6">
      <c r="A74" s="122"/>
      <c r="B74" s="69"/>
      <c r="C74" s="74"/>
      <c r="D74" s="78"/>
      <c r="E74" s="89" t="str">
        <f t="shared" si="0"/>
        <v/>
      </c>
      <c r="F74" s="67"/>
    </row>
    <row r="75" spans="1:6">
      <c r="A75" s="122"/>
      <c r="B75" s="69"/>
      <c r="C75" s="74"/>
      <c r="D75" s="78"/>
      <c r="E75" s="89" t="str">
        <f t="shared" si="0"/>
        <v/>
      </c>
      <c r="F75" s="67"/>
    </row>
    <row r="76" spans="1:6">
      <c r="A76" s="122"/>
      <c r="B76" s="69"/>
      <c r="C76" s="74"/>
      <c r="D76" s="78"/>
      <c r="E76" s="89" t="str">
        <f t="shared" si="0"/>
        <v/>
      </c>
      <c r="F76" s="67"/>
    </row>
    <row r="77" spans="1:6">
      <c r="A77" s="122"/>
      <c r="B77" s="69"/>
      <c r="C77" s="74"/>
      <c r="D77" s="78"/>
      <c r="E77" s="89" t="str">
        <f t="shared" ref="E77:E140" si="4">IF(A77="","",C77+D77)</f>
        <v/>
      </c>
      <c r="F77" s="67"/>
    </row>
    <row r="78" spans="1:6">
      <c r="A78" s="122"/>
      <c r="B78" s="69"/>
      <c r="C78" s="74"/>
      <c r="D78" s="78"/>
      <c r="E78" s="89" t="str">
        <f t="shared" si="4"/>
        <v/>
      </c>
      <c r="F78" s="67"/>
    </row>
    <row r="79" spans="1:6">
      <c r="A79" s="122"/>
      <c r="B79" s="69"/>
      <c r="C79" s="74"/>
      <c r="D79" s="78"/>
      <c r="E79" s="89" t="str">
        <f t="shared" si="4"/>
        <v/>
      </c>
      <c r="F79" s="67"/>
    </row>
    <row r="80" spans="1:6">
      <c r="A80" s="90"/>
      <c r="B80" s="66"/>
      <c r="C80" s="71"/>
      <c r="D80" s="72"/>
      <c r="E80" s="89" t="str">
        <f t="shared" si="4"/>
        <v/>
      </c>
      <c r="F80" s="67"/>
    </row>
    <row r="81" spans="1:6">
      <c r="A81" s="90"/>
      <c r="B81" s="66"/>
      <c r="C81" s="71"/>
      <c r="D81" s="72"/>
      <c r="E81" s="89" t="str">
        <f t="shared" si="4"/>
        <v/>
      </c>
      <c r="F81" s="67"/>
    </row>
    <row r="82" spans="1:6">
      <c r="A82" s="90"/>
      <c r="B82" s="66"/>
      <c r="C82" s="71"/>
      <c r="D82" s="72"/>
      <c r="E82" s="89" t="str">
        <f t="shared" si="4"/>
        <v/>
      </c>
      <c r="F82" s="67"/>
    </row>
    <row r="83" spans="1:6">
      <c r="A83" s="90"/>
      <c r="B83" s="66"/>
      <c r="C83" s="71"/>
      <c r="D83" s="72"/>
      <c r="E83" s="89" t="str">
        <f t="shared" si="4"/>
        <v/>
      </c>
      <c r="F83" s="67"/>
    </row>
    <row r="84" spans="1:6">
      <c r="A84" s="90"/>
      <c r="B84" s="66"/>
      <c r="C84" s="71"/>
      <c r="D84" s="72"/>
      <c r="E84" s="89" t="str">
        <f t="shared" si="4"/>
        <v/>
      </c>
      <c r="F84" s="67"/>
    </row>
    <row r="85" spans="1:6">
      <c r="A85" s="79"/>
      <c r="B85" s="91"/>
      <c r="C85" s="862">
        <f>SUM(C45:C84)</f>
        <v>0</v>
      </c>
      <c r="D85" s="82">
        <f>SUM(D45:D84)</f>
        <v>0</v>
      </c>
      <c r="E85" s="858">
        <f>SUM(E43:E84)</f>
        <v>0</v>
      </c>
      <c r="F85" s="852">
        <f>E85</f>
        <v>0</v>
      </c>
    </row>
    <row r="86" spans="1:6">
      <c r="A86" s="92"/>
      <c r="B86" s="85"/>
      <c r="C86" s="93" t="s">
        <v>32</v>
      </c>
      <c r="D86" s="87"/>
      <c r="E86" s="87"/>
      <c r="F86" s="848"/>
    </row>
    <row r="87" spans="1:6">
      <c r="A87" s="70"/>
      <c r="B87" s="66"/>
      <c r="C87" s="102"/>
      <c r="D87" s="94"/>
      <c r="E87" s="89" t="str">
        <f t="shared" si="4"/>
        <v/>
      </c>
      <c r="F87" s="67"/>
    </row>
    <row r="88" spans="1:6">
      <c r="A88" s="70"/>
      <c r="B88" s="66"/>
      <c r="C88" s="102"/>
      <c r="D88" s="94"/>
      <c r="E88" s="89" t="str">
        <f t="shared" si="4"/>
        <v/>
      </c>
      <c r="F88" s="67"/>
    </row>
    <row r="89" spans="1:6">
      <c r="A89" s="70"/>
      <c r="B89" s="66"/>
      <c r="C89" s="102"/>
      <c r="D89" s="94"/>
      <c r="E89" s="89" t="str">
        <f t="shared" si="4"/>
        <v/>
      </c>
      <c r="F89" s="67"/>
    </row>
    <row r="90" spans="1:6">
      <c r="A90" s="70"/>
      <c r="B90" s="66"/>
      <c r="C90" s="71"/>
      <c r="D90" s="72"/>
      <c r="E90" s="89" t="str">
        <f t="shared" si="4"/>
        <v/>
      </c>
      <c r="F90" s="67"/>
    </row>
    <row r="91" spans="1:6">
      <c r="A91" s="90"/>
      <c r="B91" s="66"/>
      <c r="C91" s="71"/>
      <c r="D91" s="72"/>
      <c r="E91" s="89" t="str">
        <f t="shared" si="4"/>
        <v/>
      </c>
      <c r="F91" s="67"/>
    </row>
    <row r="92" spans="1:6">
      <c r="A92" s="90"/>
      <c r="B92" s="66"/>
      <c r="C92" s="71"/>
      <c r="D92" s="72"/>
      <c r="E92" s="89" t="str">
        <f t="shared" si="4"/>
        <v/>
      </c>
      <c r="F92" s="67"/>
    </row>
    <row r="93" spans="1:6">
      <c r="A93" s="90"/>
      <c r="B93" s="66"/>
      <c r="C93" s="71"/>
      <c r="D93" s="72"/>
      <c r="E93" s="89" t="str">
        <f t="shared" si="4"/>
        <v/>
      </c>
      <c r="F93" s="67"/>
    </row>
    <row r="94" spans="1:6">
      <c r="A94" s="90"/>
      <c r="B94" s="66"/>
      <c r="C94" s="71"/>
      <c r="D94" s="72"/>
      <c r="E94" s="89" t="str">
        <f t="shared" si="4"/>
        <v/>
      </c>
      <c r="F94" s="67"/>
    </row>
    <row r="95" spans="1:6">
      <c r="A95" s="90"/>
      <c r="B95" s="66"/>
      <c r="C95" s="71"/>
      <c r="D95" s="72"/>
      <c r="E95" s="89" t="str">
        <f t="shared" si="4"/>
        <v/>
      </c>
      <c r="F95" s="67"/>
    </row>
    <row r="96" spans="1:6">
      <c r="A96" s="90"/>
      <c r="B96" s="66"/>
      <c r="C96" s="71"/>
      <c r="D96" s="72"/>
      <c r="E96" s="89" t="str">
        <f t="shared" si="4"/>
        <v/>
      </c>
      <c r="F96" s="67"/>
    </row>
    <row r="97" spans="1:6">
      <c r="A97" s="90"/>
      <c r="B97" s="66"/>
      <c r="C97" s="71"/>
      <c r="D97" s="72"/>
      <c r="E97" s="89" t="str">
        <f t="shared" si="4"/>
        <v/>
      </c>
      <c r="F97" s="67"/>
    </row>
    <row r="98" spans="1:6">
      <c r="A98" s="90"/>
      <c r="B98" s="66"/>
      <c r="C98" s="71"/>
      <c r="D98" s="72"/>
      <c r="E98" s="89" t="str">
        <f t="shared" si="4"/>
        <v/>
      </c>
      <c r="F98" s="67"/>
    </row>
    <row r="99" spans="1:6">
      <c r="A99" s="90"/>
      <c r="B99" s="66"/>
      <c r="C99" s="71"/>
      <c r="D99" s="72"/>
      <c r="E99" s="89" t="str">
        <f t="shared" si="4"/>
        <v/>
      </c>
      <c r="F99" s="67"/>
    </row>
    <row r="100" spans="1:6">
      <c r="A100" s="90"/>
      <c r="B100" s="66"/>
      <c r="C100" s="71"/>
      <c r="D100" s="72"/>
      <c r="E100" s="89" t="str">
        <f t="shared" si="4"/>
        <v/>
      </c>
      <c r="F100" s="67"/>
    </row>
    <row r="101" spans="1:6">
      <c r="A101" s="90"/>
      <c r="B101" s="66"/>
      <c r="C101" s="71"/>
      <c r="D101" s="72"/>
      <c r="E101" s="89" t="str">
        <f t="shared" si="4"/>
        <v/>
      </c>
      <c r="F101" s="67"/>
    </row>
    <row r="102" spans="1:6">
      <c r="A102" s="90"/>
      <c r="B102" s="66"/>
      <c r="C102" s="71"/>
      <c r="D102" s="72"/>
      <c r="E102" s="89" t="str">
        <f t="shared" si="4"/>
        <v/>
      </c>
      <c r="F102" s="67"/>
    </row>
    <row r="103" spans="1:6">
      <c r="A103" s="90"/>
      <c r="B103" s="66"/>
      <c r="C103" s="71"/>
      <c r="D103" s="72"/>
      <c r="E103" s="89" t="str">
        <f t="shared" si="4"/>
        <v/>
      </c>
      <c r="F103" s="67"/>
    </row>
    <row r="104" spans="1:6">
      <c r="A104" s="90"/>
      <c r="B104" s="66"/>
      <c r="C104" s="71"/>
      <c r="D104" s="72"/>
      <c r="E104" s="89" t="str">
        <f t="shared" si="4"/>
        <v/>
      </c>
      <c r="F104" s="67"/>
    </row>
    <row r="105" spans="1:6">
      <c r="A105" s="90"/>
      <c r="B105" s="66"/>
      <c r="C105" s="71"/>
      <c r="D105" s="72"/>
      <c r="E105" s="89" t="str">
        <f t="shared" si="4"/>
        <v/>
      </c>
      <c r="F105" s="67"/>
    </row>
    <row r="106" spans="1:6">
      <c r="A106" s="90"/>
      <c r="B106" s="66"/>
      <c r="C106" s="71"/>
      <c r="D106" s="72"/>
      <c r="E106" s="89" t="str">
        <f t="shared" si="4"/>
        <v/>
      </c>
      <c r="F106" s="67"/>
    </row>
    <row r="107" spans="1:6">
      <c r="A107" s="90"/>
      <c r="B107" s="66"/>
      <c r="C107" s="71"/>
      <c r="D107" s="72"/>
      <c r="E107" s="89" t="str">
        <f t="shared" si="4"/>
        <v/>
      </c>
      <c r="F107" s="67"/>
    </row>
    <row r="108" spans="1:6">
      <c r="A108" s="90"/>
      <c r="B108" s="66"/>
      <c r="C108" s="71"/>
      <c r="D108" s="72"/>
      <c r="E108" s="89" t="str">
        <f t="shared" si="4"/>
        <v/>
      </c>
      <c r="F108" s="67"/>
    </row>
    <row r="109" spans="1:6">
      <c r="A109" s="90"/>
      <c r="B109" s="66"/>
      <c r="C109" s="71"/>
      <c r="D109" s="72"/>
      <c r="E109" s="89" t="str">
        <f t="shared" si="4"/>
        <v/>
      </c>
      <c r="F109" s="67"/>
    </row>
    <row r="110" spans="1:6">
      <c r="A110" s="90"/>
      <c r="B110" s="66"/>
      <c r="C110" s="71"/>
      <c r="D110" s="72"/>
      <c r="E110" s="89" t="str">
        <f t="shared" si="4"/>
        <v/>
      </c>
      <c r="F110" s="67"/>
    </row>
    <row r="111" spans="1:6">
      <c r="A111" s="90"/>
      <c r="B111" s="66"/>
      <c r="C111" s="71"/>
      <c r="D111" s="72"/>
      <c r="E111" s="89" t="str">
        <f t="shared" si="4"/>
        <v/>
      </c>
      <c r="F111" s="67"/>
    </row>
    <row r="112" spans="1:6">
      <c r="A112" s="90"/>
      <c r="B112" s="66"/>
      <c r="C112" s="71"/>
      <c r="D112" s="72"/>
      <c r="E112" s="89" t="str">
        <f t="shared" si="4"/>
        <v/>
      </c>
      <c r="F112" s="67"/>
    </row>
    <row r="113" spans="1:6">
      <c r="A113" s="90"/>
      <c r="B113" s="66"/>
      <c r="C113" s="71"/>
      <c r="D113" s="72"/>
      <c r="E113" s="89" t="str">
        <f t="shared" si="4"/>
        <v/>
      </c>
      <c r="F113" s="67"/>
    </row>
    <row r="114" spans="1:6">
      <c r="A114" s="90"/>
      <c r="B114" s="66"/>
      <c r="C114" s="71"/>
      <c r="D114" s="72"/>
      <c r="E114" s="89" t="str">
        <f t="shared" si="4"/>
        <v/>
      </c>
      <c r="F114" s="67"/>
    </row>
    <row r="115" spans="1:6">
      <c r="A115" s="90"/>
      <c r="B115" s="66"/>
      <c r="C115" s="71"/>
      <c r="D115" s="72"/>
      <c r="E115" s="89" t="str">
        <f t="shared" si="4"/>
        <v/>
      </c>
      <c r="F115" s="67"/>
    </row>
    <row r="116" spans="1:6">
      <c r="A116" s="90"/>
      <c r="B116" s="66"/>
      <c r="C116" s="71"/>
      <c r="D116" s="72"/>
      <c r="E116" s="89" t="str">
        <f t="shared" si="4"/>
        <v/>
      </c>
      <c r="F116" s="67"/>
    </row>
    <row r="117" spans="1:6">
      <c r="A117" s="90"/>
      <c r="B117" s="66"/>
      <c r="C117" s="71"/>
      <c r="D117" s="72"/>
      <c r="E117" s="89" t="str">
        <f t="shared" si="4"/>
        <v/>
      </c>
      <c r="F117" s="67"/>
    </row>
    <row r="118" spans="1:6">
      <c r="A118" s="90"/>
      <c r="B118" s="66"/>
      <c r="C118" s="71"/>
      <c r="D118" s="72"/>
      <c r="E118" s="89" t="str">
        <f t="shared" si="4"/>
        <v/>
      </c>
      <c r="F118" s="67"/>
    </row>
    <row r="119" spans="1:6">
      <c r="A119" s="90"/>
      <c r="B119" s="66"/>
      <c r="C119" s="71"/>
      <c r="D119" s="72"/>
      <c r="E119" s="89" t="str">
        <f t="shared" si="4"/>
        <v/>
      </c>
      <c r="F119" s="67"/>
    </row>
    <row r="120" spans="1:6">
      <c r="A120" s="90"/>
      <c r="B120" s="66"/>
      <c r="C120" s="71"/>
      <c r="D120" s="72"/>
      <c r="E120" s="89" t="str">
        <f t="shared" si="4"/>
        <v/>
      </c>
      <c r="F120" s="67"/>
    </row>
    <row r="121" spans="1:6">
      <c r="A121" s="79"/>
      <c r="B121" s="91"/>
      <c r="C121" s="862">
        <f>SUM(C87:C120)</f>
        <v>0</v>
      </c>
      <c r="D121" s="82">
        <f>SUM(D87:D120)</f>
        <v>0</v>
      </c>
      <c r="E121" s="858">
        <f>SUM(E87:E120)</f>
        <v>0</v>
      </c>
      <c r="F121" s="852">
        <f>E121</f>
        <v>0</v>
      </c>
    </row>
    <row r="122" spans="1:6">
      <c r="A122" s="92"/>
      <c r="B122" s="85"/>
      <c r="C122" s="93" t="s">
        <v>33</v>
      </c>
      <c r="D122" s="87"/>
      <c r="E122" s="87"/>
      <c r="F122" s="848"/>
    </row>
    <row r="123" spans="1:6">
      <c r="A123" s="70"/>
      <c r="B123" s="66"/>
      <c r="C123" s="71"/>
      <c r="D123" s="94"/>
      <c r="E123" s="89" t="str">
        <f t="shared" si="4"/>
        <v/>
      </c>
      <c r="F123" s="67"/>
    </row>
    <row r="124" spans="1:6">
      <c r="A124" s="70"/>
      <c r="B124" s="66"/>
      <c r="C124" s="71"/>
      <c r="D124" s="72"/>
      <c r="E124" s="89" t="str">
        <f t="shared" si="4"/>
        <v/>
      </c>
      <c r="F124" s="67"/>
    </row>
    <row r="125" spans="1:6">
      <c r="A125" s="70"/>
      <c r="B125" s="66"/>
      <c r="C125" s="71"/>
      <c r="D125" s="72"/>
      <c r="E125" s="89" t="str">
        <f t="shared" si="4"/>
        <v/>
      </c>
      <c r="F125" s="67"/>
    </row>
    <row r="126" spans="1:6">
      <c r="A126" s="70"/>
      <c r="B126" s="66"/>
      <c r="C126" s="71"/>
      <c r="D126" s="72"/>
      <c r="E126" s="89" t="str">
        <f t="shared" si="4"/>
        <v/>
      </c>
      <c r="F126" s="67"/>
    </row>
    <row r="127" spans="1:6">
      <c r="A127" s="70"/>
      <c r="B127" s="66"/>
      <c r="C127" s="71"/>
      <c r="D127" s="72"/>
      <c r="E127" s="89" t="str">
        <f t="shared" si="4"/>
        <v/>
      </c>
      <c r="F127" s="67"/>
    </row>
    <row r="128" spans="1:6">
      <c r="A128" s="70"/>
      <c r="B128" s="66"/>
      <c r="C128" s="71"/>
      <c r="D128" s="72"/>
      <c r="E128" s="89" t="str">
        <f t="shared" si="4"/>
        <v/>
      </c>
      <c r="F128" s="67"/>
    </row>
    <row r="129" spans="1:6">
      <c r="A129" s="70"/>
      <c r="B129" s="66"/>
      <c r="C129" s="71"/>
      <c r="D129" s="72"/>
      <c r="E129" s="89" t="str">
        <f t="shared" si="4"/>
        <v/>
      </c>
      <c r="F129" s="67"/>
    </row>
    <row r="130" spans="1:6">
      <c r="A130" s="70"/>
      <c r="B130" s="66"/>
      <c r="C130" s="71"/>
      <c r="D130" s="72"/>
      <c r="E130" s="89" t="str">
        <f t="shared" si="4"/>
        <v/>
      </c>
      <c r="F130" s="67"/>
    </row>
    <row r="131" spans="1:6">
      <c r="A131" s="70"/>
      <c r="B131" s="66"/>
      <c r="C131" s="71"/>
      <c r="D131" s="72"/>
      <c r="E131" s="89" t="str">
        <f t="shared" si="4"/>
        <v/>
      </c>
      <c r="F131" s="67"/>
    </row>
    <row r="132" spans="1:6">
      <c r="A132" s="70"/>
      <c r="B132" s="66"/>
      <c r="C132" s="71"/>
      <c r="D132" s="72"/>
      <c r="E132" s="89" t="str">
        <f t="shared" si="4"/>
        <v/>
      </c>
      <c r="F132" s="67"/>
    </row>
    <row r="133" spans="1:6">
      <c r="A133" s="70"/>
      <c r="B133" s="66"/>
      <c r="C133" s="71"/>
      <c r="D133" s="72"/>
      <c r="E133" s="89" t="str">
        <f t="shared" si="4"/>
        <v/>
      </c>
      <c r="F133" s="67"/>
    </row>
    <row r="134" spans="1:6">
      <c r="A134" s="70"/>
      <c r="B134" s="66"/>
      <c r="C134" s="71"/>
      <c r="D134" s="72"/>
      <c r="E134" s="89" t="str">
        <f t="shared" si="4"/>
        <v/>
      </c>
      <c r="F134" s="67"/>
    </row>
    <row r="135" spans="1:6">
      <c r="A135" s="70"/>
      <c r="B135" s="66"/>
      <c r="C135" s="71"/>
      <c r="D135" s="72"/>
      <c r="E135" s="89" t="str">
        <f t="shared" si="4"/>
        <v/>
      </c>
      <c r="F135" s="67"/>
    </row>
    <row r="136" spans="1:6">
      <c r="A136" s="70"/>
      <c r="B136" s="66"/>
      <c r="C136" s="71"/>
      <c r="D136" s="72"/>
      <c r="E136" s="89" t="str">
        <f t="shared" si="4"/>
        <v/>
      </c>
      <c r="F136" s="67"/>
    </row>
    <row r="137" spans="1:6">
      <c r="A137" s="70"/>
      <c r="B137" s="66"/>
      <c r="C137" s="71"/>
      <c r="D137" s="72"/>
      <c r="E137" s="89" t="str">
        <f t="shared" si="4"/>
        <v/>
      </c>
      <c r="F137" s="67"/>
    </row>
    <row r="138" spans="1:6">
      <c r="A138" s="70"/>
      <c r="B138" s="66"/>
      <c r="C138" s="71"/>
      <c r="D138" s="72"/>
      <c r="E138" s="89" t="str">
        <f t="shared" si="4"/>
        <v/>
      </c>
      <c r="F138" s="67"/>
    </row>
    <row r="139" spans="1:6">
      <c r="A139" s="70"/>
      <c r="B139" s="66"/>
      <c r="C139" s="71"/>
      <c r="D139" s="72"/>
      <c r="E139" s="89" t="str">
        <f t="shared" si="4"/>
        <v/>
      </c>
      <c r="F139" s="67"/>
    </row>
    <row r="140" spans="1:6">
      <c r="A140" s="70"/>
      <c r="B140" s="66"/>
      <c r="C140" s="71"/>
      <c r="D140" s="72"/>
      <c r="E140" s="89" t="str">
        <f t="shared" si="4"/>
        <v/>
      </c>
      <c r="F140" s="67"/>
    </row>
    <row r="141" spans="1:6">
      <c r="A141" s="70"/>
      <c r="B141" s="66"/>
      <c r="C141" s="71"/>
      <c r="D141" s="72"/>
      <c r="E141" s="89" t="str">
        <f t="shared" ref="E141:E204" si="5">IF(A141="","",C141+D141)</f>
        <v/>
      </c>
      <c r="F141" s="67"/>
    </row>
    <row r="142" spans="1:6">
      <c r="A142" s="70"/>
      <c r="B142" s="66"/>
      <c r="C142" s="71"/>
      <c r="D142" s="72"/>
      <c r="E142" s="89" t="str">
        <f t="shared" si="5"/>
        <v/>
      </c>
      <c r="F142" s="67"/>
    </row>
    <row r="143" spans="1:6">
      <c r="A143" s="70"/>
      <c r="B143" s="66"/>
      <c r="C143" s="71"/>
      <c r="D143" s="72"/>
      <c r="E143" s="89" t="str">
        <f t="shared" si="5"/>
        <v/>
      </c>
      <c r="F143" s="67"/>
    </row>
    <row r="144" spans="1:6">
      <c r="A144" s="70"/>
      <c r="B144" s="66"/>
      <c r="C144" s="71"/>
      <c r="D144" s="72"/>
      <c r="E144" s="89" t="str">
        <f t="shared" si="5"/>
        <v/>
      </c>
      <c r="F144" s="67"/>
    </row>
    <row r="145" spans="1:6">
      <c r="A145" s="70"/>
      <c r="B145" s="66"/>
      <c r="C145" s="71"/>
      <c r="D145" s="72"/>
      <c r="E145" s="89" t="str">
        <f t="shared" si="5"/>
        <v/>
      </c>
      <c r="F145" s="67"/>
    </row>
    <row r="146" spans="1:6">
      <c r="A146" s="70"/>
      <c r="B146" s="66"/>
      <c r="C146" s="71"/>
      <c r="D146" s="72"/>
      <c r="E146" s="89" t="str">
        <f t="shared" si="5"/>
        <v/>
      </c>
      <c r="F146" s="67"/>
    </row>
    <row r="147" spans="1:6">
      <c r="A147" s="70"/>
      <c r="B147" s="66"/>
      <c r="C147" s="71"/>
      <c r="D147" s="72"/>
      <c r="E147" s="89" t="str">
        <f t="shared" si="5"/>
        <v/>
      </c>
      <c r="F147" s="67"/>
    </row>
    <row r="148" spans="1:6">
      <c r="A148" s="70"/>
      <c r="B148" s="66"/>
      <c r="C148" s="71"/>
      <c r="D148" s="72"/>
      <c r="E148" s="89" t="str">
        <f t="shared" si="5"/>
        <v/>
      </c>
      <c r="F148" s="67"/>
    </row>
    <row r="149" spans="1:6">
      <c r="A149" s="70"/>
      <c r="B149" s="66"/>
      <c r="C149" s="71"/>
      <c r="D149" s="72"/>
      <c r="E149" s="89" t="str">
        <f t="shared" si="5"/>
        <v/>
      </c>
      <c r="F149" s="67"/>
    </row>
    <row r="150" spans="1:6">
      <c r="A150" s="70"/>
      <c r="B150" s="66"/>
      <c r="C150" s="71"/>
      <c r="D150" s="72"/>
      <c r="E150" s="89" t="str">
        <f t="shared" si="5"/>
        <v/>
      </c>
      <c r="F150" s="67"/>
    </row>
    <row r="151" spans="1:6">
      <c r="A151" s="70"/>
      <c r="B151" s="66"/>
      <c r="C151" s="71"/>
      <c r="D151" s="72"/>
      <c r="E151" s="89" t="str">
        <f t="shared" si="5"/>
        <v/>
      </c>
      <c r="F151" s="67"/>
    </row>
    <row r="152" spans="1:6">
      <c r="A152" s="70"/>
      <c r="B152" s="66"/>
      <c r="C152" s="71"/>
      <c r="D152" s="72"/>
      <c r="E152" s="89" t="str">
        <f t="shared" si="5"/>
        <v/>
      </c>
      <c r="F152" s="67"/>
    </row>
    <row r="153" spans="1:6">
      <c r="A153" s="70"/>
      <c r="B153" s="66"/>
      <c r="C153" s="71"/>
      <c r="D153" s="72"/>
      <c r="E153" s="89" t="str">
        <f t="shared" si="5"/>
        <v/>
      </c>
      <c r="F153" s="67"/>
    </row>
    <row r="154" spans="1:6">
      <c r="A154" s="70"/>
      <c r="B154" s="66"/>
      <c r="C154" s="71"/>
      <c r="D154" s="72"/>
      <c r="E154" s="89" t="str">
        <f t="shared" si="5"/>
        <v/>
      </c>
      <c r="F154" s="67"/>
    </row>
    <row r="155" spans="1:6">
      <c r="A155" s="70"/>
      <c r="B155" s="66"/>
      <c r="C155" s="71"/>
      <c r="D155" s="72"/>
      <c r="E155" s="89" t="str">
        <f t="shared" si="5"/>
        <v/>
      </c>
      <c r="F155" s="67"/>
    </row>
    <row r="156" spans="1:6">
      <c r="A156" s="70"/>
      <c r="B156" s="66"/>
      <c r="C156" s="71"/>
      <c r="D156" s="72"/>
      <c r="E156" s="89" t="str">
        <f t="shared" si="5"/>
        <v/>
      </c>
      <c r="F156" s="67"/>
    </row>
    <row r="157" spans="1:6">
      <c r="A157" s="70"/>
      <c r="B157" s="66"/>
      <c r="C157" s="71"/>
      <c r="D157" s="72"/>
      <c r="E157" s="89" t="str">
        <f t="shared" si="5"/>
        <v/>
      </c>
      <c r="F157" s="67"/>
    </row>
    <row r="158" spans="1:6">
      <c r="A158" s="70"/>
      <c r="B158" s="66"/>
      <c r="C158" s="71"/>
      <c r="D158" s="72"/>
      <c r="E158" s="89" t="str">
        <f t="shared" si="5"/>
        <v/>
      </c>
      <c r="F158" s="67"/>
    </row>
    <row r="159" spans="1:6">
      <c r="A159" s="70"/>
      <c r="B159" s="66"/>
      <c r="C159" s="71"/>
      <c r="D159" s="72"/>
      <c r="E159" s="89" t="str">
        <f t="shared" si="5"/>
        <v/>
      </c>
      <c r="F159" s="67"/>
    </row>
    <row r="160" spans="1:6">
      <c r="A160" s="358"/>
      <c r="B160" s="66"/>
      <c r="C160" s="71"/>
      <c r="D160" s="357"/>
      <c r="E160" s="89" t="str">
        <f t="shared" si="5"/>
        <v/>
      </c>
      <c r="F160" s="851"/>
    </row>
    <row r="161" spans="1:6">
      <c r="A161" s="79"/>
      <c r="B161" s="91"/>
      <c r="C161" s="862">
        <f>SUM(C123:C160)</f>
        <v>0</v>
      </c>
      <c r="D161" s="82">
        <f>SUM(D123:D160)</f>
        <v>0</v>
      </c>
      <c r="E161" s="858">
        <f>SUM(E123:E160)</f>
        <v>0</v>
      </c>
      <c r="F161" s="852">
        <f>E161</f>
        <v>0</v>
      </c>
    </row>
    <row r="162" spans="1:6">
      <c r="A162" s="92"/>
      <c r="B162" s="85"/>
      <c r="C162" s="93" t="s">
        <v>34</v>
      </c>
      <c r="D162" s="87"/>
      <c r="E162" s="87"/>
      <c r="F162" s="848"/>
    </row>
    <row r="163" spans="1:6">
      <c r="A163" s="70"/>
      <c r="B163" s="66"/>
      <c r="C163" s="71"/>
      <c r="D163" s="72"/>
      <c r="E163" s="89" t="str">
        <f t="shared" si="5"/>
        <v/>
      </c>
      <c r="F163" s="67"/>
    </row>
    <row r="164" spans="1:6">
      <c r="A164" s="70"/>
      <c r="B164" s="66"/>
      <c r="C164" s="71"/>
      <c r="D164" s="72"/>
      <c r="E164" s="89" t="str">
        <f t="shared" si="5"/>
        <v/>
      </c>
      <c r="F164" s="67"/>
    </row>
    <row r="165" spans="1:6">
      <c r="A165" s="70"/>
      <c r="B165" s="66"/>
      <c r="C165" s="71"/>
      <c r="D165" s="72"/>
      <c r="E165" s="89" t="str">
        <f t="shared" si="5"/>
        <v/>
      </c>
      <c r="F165" s="67"/>
    </row>
    <row r="166" spans="1:6">
      <c r="A166" s="70"/>
      <c r="B166" s="66"/>
      <c r="C166" s="71"/>
      <c r="D166" s="72"/>
      <c r="E166" s="89" t="str">
        <f t="shared" si="5"/>
        <v/>
      </c>
      <c r="F166" s="67"/>
    </row>
    <row r="167" spans="1:6">
      <c r="A167" s="70"/>
      <c r="B167" s="66"/>
      <c r="C167" s="71"/>
      <c r="D167" s="72"/>
      <c r="E167" s="89" t="str">
        <f t="shared" si="5"/>
        <v/>
      </c>
      <c r="F167" s="67"/>
    </row>
    <row r="168" spans="1:6">
      <c r="A168" s="70"/>
      <c r="B168" s="66"/>
      <c r="C168" s="71"/>
      <c r="D168" s="72"/>
      <c r="E168" s="89" t="str">
        <f t="shared" si="5"/>
        <v/>
      </c>
      <c r="F168" s="67"/>
    </row>
    <row r="169" spans="1:6">
      <c r="A169" s="70"/>
      <c r="B169" s="66"/>
      <c r="C169" s="71"/>
      <c r="D169" s="72"/>
      <c r="E169" s="89" t="str">
        <f t="shared" si="5"/>
        <v/>
      </c>
      <c r="F169" s="67"/>
    </row>
    <row r="170" spans="1:6">
      <c r="A170" s="70"/>
      <c r="B170" s="66"/>
      <c r="C170" s="71"/>
      <c r="D170" s="72"/>
      <c r="E170" s="89" t="str">
        <f t="shared" si="5"/>
        <v/>
      </c>
      <c r="F170" s="67"/>
    </row>
    <row r="171" spans="1:6">
      <c r="A171" s="70"/>
      <c r="B171" s="66"/>
      <c r="C171" s="71"/>
      <c r="D171" s="72"/>
      <c r="E171" s="89" t="str">
        <f t="shared" si="5"/>
        <v/>
      </c>
      <c r="F171" s="67"/>
    </row>
    <row r="172" spans="1:6">
      <c r="A172" s="70"/>
      <c r="B172" s="66"/>
      <c r="C172" s="71"/>
      <c r="D172" s="72"/>
      <c r="E172" s="89" t="str">
        <f t="shared" si="5"/>
        <v/>
      </c>
      <c r="F172" s="67"/>
    </row>
    <row r="173" spans="1:6">
      <c r="A173" s="70"/>
      <c r="B173" s="66"/>
      <c r="C173" s="71"/>
      <c r="D173" s="72"/>
      <c r="E173" s="89" t="str">
        <f t="shared" si="5"/>
        <v/>
      </c>
      <c r="F173" s="67"/>
    </row>
    <row r="174" spans="1:6">
      <c r="A174" s="70"/>
      <c r="B174" s="66"/>
      <c r="C174" s="71"/>
      <c r="D174" s="72"/>
      <c r="E174" s="89" t="str">
        <f t="shared" si="5"/>
        <v/>
      </c>
      <c r="F174" s="67"/>
    </row>
    <row r="175" spans="1:6">
      <c r="A175" s="70"/>
      <c r="B175" s="66"/>
      <c r="C175" s="71"/>
      <c r="D175" s="72"/>
      <c r="E175" s="89" t="str">
        <f t="shared" si="5"/>
        <v/>
      </c>
      <c r="F175" s="67"/>
    </row>
    <row r="176" spans="1:6">
      <c r="A176" s="70"/>
      <c r="B176" s="66"/>
      <c r="C176" s="71"/>
      <c r="D176" s="72"/>
      <c r="E176" s="89" t="str">
        <f t="shared" si="5"/>
        <v/>
      </c>
      <c r="F176" s="67"/>
    </row>
    <row r="177" spans="1:6">
      <c r="A177" s="70"/>
      <c r="B177" s="66"/>
      <c r="C177" s="71"/>
      <c r="D177" s="72"/>
      <c r="E177" s="89" t="str">
        <f t="shared" si="5"/>
        <v/>
      </c>
      <c r="F177" s="67"/>
    </row>
    <row r="178" spans="1:6">
      <c r="A178" s="70"/>
      <c r="B178" s="66"/>
      <c r="C178" s="71"/>
      <c r="D178" s="72"/>
      <c r="E178" s="89" t="str">
        <f t="shared" si="5"/>
        <v/>
      </c>
      <c r="F178" s="67"/>
    </row>
    <row r="179" spans="1:6">
      <c r="A179" s="70"/>
      <c r="B179" s="66"/>
      <c r="C179" s="71"/>
      <c r="D179" s="72"/>
      <c r="E179" s="89" t="str">
        <f t="shared" si="5"/>
        <v/>
      </c>
      <c r="F179" s="67"/>
    </row>
    <row r="180" spans="1:6">
      <c r="A180" s="70"/>
      <c r="B180" s="66"/>
      <c r="C180" s="71"/>
      <c r="D180" s="72"/>
      <c r="E180" s="89" t="str">
        <f t="shared" si="5"/>
        <v/>
      </c>
      <c r="F180" s="67"/>
    </row>
    <row r="181" spans="1:6">
      <c r="A181" s="70"/>
      <c r="B181" s="66"/>
      <c r="C181" s="71"/>
      <c r="D181" s="72"/>
      <c r="E181" s="89" t="str">
        <f t="shared" si="5"/>
        <v/>
      </c>
      <c r="F181" s="67"/>
    </row>
    <row r="182" spans="1:6">
      <c r="A182" s="70"/>
      <c r="B182" s="66"/>
      <c r="C182" s="71"/>
      <c r="D182" s="72"/>
      <c r="E182" s="89" t="str">
        <f t="shared" si="5"/>
        <v/>
      </c>
      <c r="F182" s="67"/>
    </row>
    <row r="183" spans="1:6">
      <c r="A183" s="70"/>
      <c r="B183" s="66"/>
      <c r="C183" s="71"/>
      <c r="D183" s="72"/>
      <c r="E183" s="89" t="str">
        <f t="shared" si="5"/>
        <v/>
      </c>
      <c r="F183" s="67"/>
    </row>
    <row r="184" spans="1:6">
      <c r="A184" s="70"/>
      <c r="B184" s="66"/>
      <c r="C184" s="71"/>
      <c r="D184" s="72"/>
      <c r="E184" s="89" t="str">
        <f t="shared" si="5"/>
        <v/>
      </c>
      <c r="F184" s="67"/>
    </row>
    <row r="185" spans="1:6">
      <c r="A185" s="70"/>
      <c r="B185" s="66"/>
      <c r="C185" s="71"/>
      <c r="D185" s="72"/>
      <c r="E185" s="89" t="str">
        <f t="shared" si="5"/>
        <v/>
      </c>
      <c r="F185" s="67"/>
    </row>
    <row r="186" spans="1:6">
      <c r="A186" s="70"/>
      <c r="B186" s="66"/>
      <c r="C186" s="71"/>
      <c r="D186" s="72"/>
      <c r="E186" s="89" t="str">
        <f t="shared" si="5"/>
        <v/>
      </c>
      <c r="F186" s="67"/>
    </row>
    <row r="187" spans="1:6">
      <c r="A187" s="70"/>
      <c r="B187" s="66"/>
      <c r="C187" s="71"/>
      <c r="D187" s="72"/>
      <c r="E187" s="89" t="str">
        <f t="shared" si="5"/>
        <v/>
      </c>
      <c r="F187" s="67"/>
    </row>
    <row r="188" spans="1:6">
      <c r="A188" s="70"/>
      <c r="B188" s="66"/>
      <c r="C188" s="71"/>
      <c r="D188" s="72"/>
      <c r="E188" s="89" t="str">
        <f t="shared" si="5"/>
        <v/>
      </c>
      <c r="F188" s="67"/>
    </row>
    <row r="189" spans="1:6">
      <c r="A189" s="70"/>
      <c r="B189" s="66"/>
      <c r="C189" s="71"/>
      <c r="D189" s="72"/>
      <c r="E189" s="89" t="str">
        <f t="shared" si="5"/>
        <v/>
      </c>
      <c r="F189" s="67"/>
    </row>
    <row r="190" spans="1:6">
      <c r="A190" s="70"/>
      <c r="B190" s="66"/>
      <c r="C190" s="71"/>
      <c r="D190" s="72"/>
      <c r="E190" s="89" t="str">
        <f t="shared" si="5"/>
        <v/>
      </c>
      <c r="F190" s="67"/>
    </row>
    <row r="191" spans="1:6">
      <c r="A191" s="70"/>
      <c r="B191" s="66"/>
      <c r="C191" s="71"/>
      <c r="D191" s="72"/>
      <c r="E191" s="89" t="str">
        <f t="shared" si="5"/>
        <v/>
      </c>
      <c r="F191" s="67"/>
    </row>
    <row r="192" spans="1:6">
      <c r="A192" s="70"/>
      <c r="B192" s="66"/>
      <c r="C192" s="71"/>
      <c r="D192" s="72"/>
      <c r="E192" s="89" t="str">
        <f t="shared" si="5"/>
        <v/>
      </c>
      <c r="F192" s="67"/>
    </row>
    <row r="193" spans="1:6">
      <c r="A193" s="70"/>
      <c r="B193" s="66"/>
      <c r="C193" s="71"/>
      <c r="D193" s="72"/>
      <c r="E193" s="89" t="str">
        <f t="shared" si="5"/>
        <v/>
      </c>
      <c r="F193" s="67"/>
    </row>
    <row r="194" spans="1:6">
      <c r="A194" s="70"/>
      <c r="B194" s="66"/>
      <c r="C194" s="71"/>
      <c r="D194" s="72"/>
      <c r="E194" s="89" t="str">
        <f t="shared" si="5"/>
        <v/>
      </c>
      <c r="F194" s="67"/>
    </row>
    <row r="195" spans="1:6">
      <c r="A195" s="70"/>
      <c r="B195" s="66"/>
      <c r="C195" s="71"/>
      <c r="D195" s="72"/>
      <c r="E195" s="89" t="str">
        <f t="shared" si="5"/>
        <v/>
      </c>
      <c r="F195" s="67"/>
    </row>
    <row r="196" spans="1:6">
      <c r="A196" s="70"/>
      <c r="B196" s="66"/>
      <c r="C196" s="71"/>
      <c r="D196" s="72"/>
      <c r="E196" s="89" t="str">
        <f t="shared" si="5"/>
        <v/>
      </c>
      <c r="F196" s="67"/>
    </row>
    <row r="197" spans="1:6">
      <c r="A197" s="70"/>
      <c r="B197" s="66"/>
      <c r="C197" s="71"/>
      <c r="D197" s="72"/>
      <c r="E197" s="89" t="str">
        <f t="shared" si="5"/>
        <v/>
      </c>
      <c r="F197" s="67"/>
    </row>
    <row r="198" spans="1:6">
      <c r="A198" s="70"/>
      <c r="B198" s="66"/>
      <c r="C198" s="71"/>
      <c r="D198" s="72"/>
      <c r="E198" s="89" t="str">
        <f t="shared" si="5"/>
        <v/>
      </c>
      <c r="F198" s="67"/>
    </row>
    <row r="199" spans="1:6">
      <c r="A199" s="70"/>
      <c r="B199" s="66"/>
      <c r="C199" s="71"/>
      <c r="D199" s="94"/>
      <c r="E199" s="89" t="str">
        <f t="shared" si="5"/>
        <v/>
      </c>
      <c r="F199" s="67"/>
    </row>
    <row r="200" spans="1:6">
      <c r="A200" s="70"/>
      <c r="B200" s="66"/>
      <c r="C200" s="71"/>
      <c r="D200" s="72"/>
      <c r="E200" s="89" t="str">
        <f t="shared" si="5"/>
        <v/>
      </c>
      <c r="F200" s="67"/>
    </row>
    <row r="201" spans="1:6">
      <c r="A201" s="95"/>
      <c r="B201" s="96"/>
      <c r="C201" s="863">
        <f>SUM(C163:C200)</f>
        <v>0</v>
      </c>
      <c r="D201" s="98">
        <f>SUM(D163:D200)</f>
        <v>0</v>
      </c>
      <c r="E201" s="858">
        <f>SUM(E163:E200)</f>
        <v>0</v>
      </c>
      <c r="F201" s="853">
        <f>E201</f>
        <v>0</v>
      </c>
    </row>
    <row r="202" spans="1:6">
      <c r="A202" s="84"/>
      <c r="B202" s="85"/>
      <c r="C202" s="93" t="s">
        <v>35</v>
      </c>
      <c r="D202" s="87"/>
      <c r="E202" s="87"/>
      <c r="F202" s="848"/>
    </row>
    <row r="203" spans="1:6">
      <c r="A203" s="70"/>
      <c r="B203" s="66"/>
      <c r="C203" s="71"/>
      <c r="D203" s="72"/>
      <c r="E203" s="89" t="str">
        <f t="shared" si="5"/>
        <v/>
      </c>
      <c r="F203" s="67"/>
    </row>
    <row r="204" spans="1:6">
      <c r="A204" s="70"/>
      <c r="B204" s="66"/>
      <c r="C204" s="71"/>
      <c r="D204" s="72"/>
      <c r="E204" s="89" t="str">
        <f t="shared" si="5"/>
        <v/>
      </c>
      <c r="F204" s="67"/>
    </row>
    <row r="205" spans="1:6">
      <c r="A205" s="70"/>
      <c r="B205" s="66"/>
      <c r="C205" s="71"/>
      <c r="D205" s="72"/>
      <c r="E205" s="89" t="str">
        <f t="shared" ref="E205:E268" si="6">IF(A205="","",C205+D205)</f>
        <v/>
      </c>
      <c r="F205" s="67"/>
    </row>
    <row r="206" spans="1:6">
      <c r="A206" s="70"/>
      <c r="B206" s="66"/>
      <c r="C206" s="71"/>
      <c r="D206" s="72"/>
      <c r="E206" s="89" t="str">
        <f t="shared" si="6"/>
        <v/>
      </c>
      <c r="F206" s="67"/>
    </row>
    <row r="207" spans="1:6">
      <c r="A207" s="70"/>
      <c r="B207" s="66"/>
      <c r="C207" s="71"/>
      <c r="D207" s="72"/>
      <c r="E207" s="89" t="str">
        <f t="shared" si="6"/>
        <v/>
      </c>
      <c r="F207" s="67"/>
    </row>
    <row r="208" spans="1:6">
      <c r="A208" s="70"/>
      <c r="B208" s="66"/>
      <c r="C208" s="71"/>
      <c r="D208" s="72"/>
      <c r="E208" s="89" t="str">
        <f t="shared" si="6"/>
        <v/>
      </c>
      <c r="F208" s="67"/>
    </row>
    <row r="209" spans="1:6">
      <c r="A209" s="70"/>
      <c r="B209" s="66"/>
      <c r="C209" s="71"/>
      <c r="D209" s="72"/>
      <c r="E209" s="89" t="str">
        <f t="shared" si="6"/>
        <v/>
      </c>
      <c r="F209" s="67"/>
    </row>
    <row r="210" spans="1:6">
      <c r="A210" s="70"/>
      <c r="B210" s="66"/>
      <c r="C210" s="71"/>
      <c r="D210" s="72"/>
      <c r="E210" s="89" t="str">
        <f t="shared" si="6"/>
        <v/>
      </c>
      <c r="F210" s="67"/>
    </row>
    <row r="211" spans="1:6">
      <c r="A211" s="70"/>
      <c r="B211" s="66"/>
      <c r="C211" s="71"/>
      <c r="D211" s="72"/>
      <c r="E211" s="89" t="str">
        <f t="shared" si="6"/>
        <v/>
      </c>
      <c r="F211" s="67"/>
    </row>
    <row r="212" spans="1:6">
      <c r="A212" s="70"/>
      <c r="B212" s="66"/>
      <c r="C212" s="71"/>
      <c r="D212" s="72"/>
      <c r="E212" s="89" t="str">
        <f t="shared" si="6"/>
        <v/>
      </c>
      <c r="F212" s="67"/>
    </row>
    <row r="213" spans="1:6">
      <c r="A213" s="70"/>
      <c r="B213" s="66"/>
      <c r="C213" s="71"/>
      <c r="D213" s="72"/>
      <c r="E213" s="89" t="str">
        <f t="shared" si="6"/>
        <v/>
      </c>
      <c r="F213" s="67"/>
    </row>
    <row r="214" spans="1:6">
      <c r="A214" s="70"/>
      <c r="B214" s="66"/>
      <c r="C214" s="71"/>
      <c r="D214" s="72"/>
      <c r="E214" s="89" t="str">
        <f t="shared" si="6"/>
        <v/>
      </c>
      <c r="F214" s="67"/>
    </row>
    <row r="215" spans="1:6">
      <c r="A215" s="70"/>
      <c r="B215" s="66"/>
      <c r="C215" s="71"/>
      <c r="D215" s="72"/>
      <c r="E215" s="89" t="str">
        <f t="shared" si="6"/>
        <v/>
      </c>
      <c r="F215" s="67"/>
    </row>
    <row r="216" spans="1:6">
      <c r="A216" s="70"/>
      <c r="B216" s="66"/>
      <c r="C216" s="71"/>
      <c r="D216" s="72"/>
      <c r="E216" s="89" t="str">
        <f t="shared" si="6"/>
        <v/>
      </c>
      <c r="F216" s="67"/>
    </row>
    <row r="217" spans="1:6">
      <c r="A217" s="70"/>
      <c r="B217" s="66"/>
      <c r="C217" s="71"/>
      <c r="D217" s="72"/>
      <c r="E217" s="89" t="str">
        <f t="shared" si="6"/>
        <v/>
      </c>
      <c r="F217" s="67"/>
    </row>
    <row r="218" spans="1:6">
      <c r="A218" s="70"/>
      <c r="B218" s="66"/>
      <c r="C218" s="71"/>
      <c r="D218" s="72"/>
      <c r="E218" s="89" t="str">
        <f t="shared" si="6"/>
        <v/>
      </c>
      <c r="F218" s="67"/>
    </row>
    <row r="219" spans="1:6">
      <c r="A219" s="70"/>
      <c r="B219" s="66"/>
      <c r="C219" s="71"/>
      <c r="D219" s="72"/>
      <c r="E219" s="89" t="str">
        <f t="shared" si="6"/>
        <v/>
      </c>
      <c r="F219" s="67"/>
    </row>
    <row r="220" spans="1:6">
      <c r="A220" s="70"/>
      <c r="B220" s="66"/>
      <c r="C220" s="71"/>
      <c r="D220" s="72"/>
      <c r="E220" s="89" t="str">
        <f t="shared" si="6"/>
        <v/>
      </c>
      <c r="F220" s="67"/>
    </row>
    <row r="221" spans="1:6">
      <c r="A221" s="70"/>
      <c r="B221" s="66"/>
      <c r="C221" s="71"/>
      <c r="D221" s="72"/>
      <c r="E221" s="89" t="str">
        <f t="shared" si="6"/>
        <v/>
      </c>
      <c r="F221" s="67"/>
    </row>
    <row r="222" spans="1:6">
      <c r="A222" s="70"/>
      <c r="B222" s="66"/>
      <c r="C222" s="71"/>
      <c r="D222" s="72"/>
      <c r="E222" s="89" t="str">
        <f t="shared" si="6"/>
        <v/>
      </c>
      <c r="F222" s="67"/>
    </row>
    <row r="223" spans="1:6">
      <c r="A223" s="70"/>
      <c r="B223" s="66"/>
      <c r="C223" s="71"/>
      <c r="D223" s="72"/>
      <c r="E223" s="89" t="str">
        <f t="shared" si="6"/>
        <v/>
      </c>
      <c r="F223" s="67"/>
    </row>
    <row r="224" spans="1:6">
      <c r="A224" s="70"/>
      <c r="B224" s="66"/>
      <c r="C224" s="71"/>
      <c r="D224" s="72"/>
      <c r="E224" s="89" t="str">
        <f t="shared" si="6"/>
        <v/>
      </c>
      <c r="F224" s="67"/>
    </row>
    <row r="225" spans="1:6">
      <c r="A225" s="70"/>
      <c r="B225" s="66"/>
      <c r="C225" s="71"/>
      <c r="D225" s="72"/>
      <c r="E225" s="89" t="str">
        <f t="shared" si="6"/>
        <v/>
      </c>
      <c r="F225" s="67"/>
    </row>
    <row r="226" spans="1:6">
      <c r="A226" s="70"/>
      <c r="B226" s="66"/>
      <c r="C226" s="71"/>
      <c r="D226" s="72"/>
      <c r="E226" s="89" t="str">
        <f t="shared" si="6"/>
        <v/>
      </c>
      <c r="F226" s="67"/>
    </row>
    <row r="227" spans="1:6">
      <c r="A227" s="70"/>
      <c r="B227" s="66"/>
      <c r="C227" s="71"/>
      <c r="D227" s="72"/>
      <c r="E227" s="89" t="str">
        <f t="shared" si="6"/>
        <v/>
      </c>
      <c r="F227" s="67"/>
    </row>
    <row r="228" spans="1:6">
      <c r="A228" s="70"/>
      <c r="B228" s="66"/>
      <c r="C228" s="71"/>
      <c r="D228" s="72"/>
      <c r="E228" s="89" t="str">
        <f t="shared" si="6"/>
        <v/>
      </c>
      <c r="F228" s="67"/>
    </row>
    <row r="229" spans="1:6">
      <c r="A229" s="70"/>
      <c r="B229" s="66"/>
      <c r="C229" s="71"/>
      <c r="D229" s="72"/>
      <c r="E229" s="89" t="str">
        <f t="shared" si="6"/>
        <v/>
      </c>
      <c r="F229" s="67"/>
    </row>
    <row r="230" spans="1:6">
      <c r="A230" s="70"/>
      <c r="B230" s="66"/>
      <c r="C230" s="71"/>
      <c r="D230" s="72"/>
      <c r="E230" s="89" t="str">
        <f t="shared" si="6"/>
        <v/>
      </c>
      <c r="F230" s="67"/>
    </row>
    <row r="231" spans="1:6">
      <c r="A231" s="70"/>
      <c r="B231" s="66"/>
      <c r="C231" s="71"/>
      <c r="D231" s="72"/>
      <c r="E231" s="89" t="str">
        <f t="shared" si="6"/>
        <v/>
      </c>
      <c r="F231" s="67"/>
    </row>
    <row r="232" spans="1:6">
      <c r="A232" s="70"/>
      <c r="B232" s="66"/>
      <c r="C232" s="71"/>
      <c r="D232" s="94"/>
      <c r="E232" s="89" t="str">
        <f t="shared" si="6"/>
        <v/>
      </c>
      <c r="F232" s="67"/>
    </row>
    <row r="233" spans="1:6">
      <c r="A233" s="70"/>
      <c r="B233" s="66"/>
      <c r="C233" s="71"/>
      <c r="D233" s="72"/>
      <c r="E233" s="89" t="str">
        <f t="shared" si="6"/>
        <v/>
      </c>
      <c r="F233" s="67"/>
    </row>
    <row r="234" spans="1:6">
      <c r="A234" s="100"/>
      <c r="B234" s="91"/>
      <c r="C234" s="862">
        <f>SUM(C203:C233)</f>
        <v>0</v>
      </c>
      <c r="D234" s="82">
        <f>SUM(D203:D233)</f>
        <v>0</v>
      </c>
      <c r="E234" s="858">
        <f>SUM(E203:E233)</f>
        <v>0</v>
      </c>
      <c r="F234" s="852">
        <f>E234</f>
        <v>0</v>
      </c>
    </row>
    <row r="235" spans="1:6">
      <c r="A235" s="84"/>
      <c r="B235" s="85"/>
      <c r="C235" s="93" t="s">
        <v>36</v>
      </c>
      <c r="D235" s="87"/>
      <c r="E235" s="87"/>
      <c r="F235" s="848"/>
    </row>
    <row r="236" spans="1:6">
      <c r="A236" s="70"/>
      <c r="B236" s="66"/>
      <c r="C236" s="71"/>
      <c r="D236" s="72"/>
      <c r="E236" s="89" t="str">
        <f t="shared" si="6"/>
        <v/>
      </c>
      <c r="F236" s="67"/>
    </row>
    <row r="237" spans="1:6">
      <c r="A237" s="70"/>
      <c r="B237" s="66"/>
      <c r="C237" s="71"/>
      <c r="D237" s="72"/>
      <c r="E237" s="89" t="str">
        <f t="shared" si="6"/>
        <v/>
      </c>
      <c r="F237" s="67"/>
    </row>
    <row r="238" spans="1:6">
      <c r="A238" s="70"/>
      <c r="B238" s="66"/>
      <c r="C238" s="71"/>
      <c r="D238" s="72"/>
      <c r="E238" s="89" t="str">
        <f t="shared" si="6"/>
        <v/>
      </c>
      <c r="F238" s="67"/>
    </row>
    <row r="239" spans="1:6">
      <c r="A239" s="70"/>
      <c r="B239" s="66"/>
      <c r="C239" s="71"/>
      <c r="D239" s="72"/>
      <c r="E239" s="89" t="str">
        <f t="shared" si="6"/>
        <v/>
      </c>
      <c r="F239" s="67"/>
    </row>
    <row r="240" spans="1:6">
      <c r="A240" s="70"/>
      <c r="B240" s="66"/>
      <c r="C240" s="71"/>
      <c r="D240" s="72"/>
      <c r="E240" s="89" t="str">
        <f t="shared" si="6"/>
        <v/>
      </c>
      <c r="F240" s="67"/>
    </row>
    <row r="241" spans="1:6">
      <c r="A241" s="70"/>
      <c r="B241" s="66"/>
      <c r="C241" s="71"/>
      <c r="D241" s="72"/>
      <c r="E241" s="89" t="str">
        <f t="shared" si="6"/>
        <v/>
      </c>
      <c r="F241" s="67"/>
    </row>
    <row r="242" spans="1:6">
      <c r="A242" s="70"/>
      <c r="B242" s="66"/>
      <c r="C242" s="71"/>
      <c r="D242" s="72"/>
      <c r="E242" s="89" t="str">
        <f t="shared" si="6"/>
        <v/>
      </c>
      <c r="F242" s="67"/>
    </row>
    <row r="243" spans="1:6">
      <c r="A243" s="70"/>
      <c r="B243" s="66"/>
      <c r="C243" s="71"/>
      <c r="D243" s="72"/>
      <c r="E243" s="89" t="str">
        <f t="shared" si="6"/>
        <v/>
      </c>
      <c r="F243" s="67"/>
    </row>
    <row r="244" spans="1:6">
      <c r="A244" s="70"/>
      <c r="B244" s="66"/>
      <c r="C244" s="71"/>
      <c r="D244" s="72"/>
      <c r="E244" s="89" t="str">
        <f t="shared" si="6"/>
        <v/>
      </c>
      <c r="F244" s="67"/>
    </row>
    <row r="245" spans="1:6">
      <c r="A245" s="70"/>
      <c r="B245" s="66"/>
      <c r="C245" s="71"/>
      <c r="D245" s="72"/>
      <c r="E245" s="89" t="str">
        <f t="shared" si="6"/>
        <v/>
      </c>
      <c r="F245" s="67"/>
    </row>
    <row r="246" spans="1:6">
      <c r="A246" s="70"/>
      <c r="B246" s="66"/>
      <c r="C246" s="71"/>
      <c r="D246" s="72"/>
      <c r="E246" s="89" t="str">
        <f t="shared" si="6"/>
        <v/>
      </c>
      <c r="F246" s="67"/>
    </row>
    <row r="247" spans="1:6">
      <c r="A247" s="70"/>
      <c r="B247" s="66"/>
      <c r="C247" s="71"/>
      <c r="D247" s="72"/>
      <c r="E247" s="89" t="str">
        <f t="shared" si="6"/>
        <v/>
      </c>
      <c r="F247" s="67"/>
    </row>
    <row r="248" spans="1:6">
      <c r="A248" s="70"/>
      <c r="B248" s="66"/>
      <c r="C248" s="71"/>
      <c r="D248" s="72"/>
      <c r="E248" s="89" t="str">
        <f t="shared" si="6"/>
        <v/>
      </c>
      <c r="F248" s="67"/>
    </row>
    <row r="249" spans="1:6">
      <c r="A249" s="70"/>
      <c r="B249" s="66"/>
      <c r="C249" s="71"/>
      <c r="D249" s="72"/>
      <c r="E249" s="89" t="str">
        <f t="shared" si="6"/>
        <v/>
      </c>
      <c r="F249" s="67"/>
    </row>
    <row r="250" spans="1:6">
      <c r="A250" s="70"/>
      <c r="B250" s="66"/>
      <c r="C250" s="71"/>
      <c r="D250" s="72"/>
      <c r="E250" s="89" t="str">
        <f t="shared" si="6"/>
        <v/>
      </c>
      <c r="F250" s="67"/>
    </row>
    <row r="251" spans="1:6">
      <c r="A251" s="70"/>
      <c r="B251" s="66"/>
      <c r="C251" s="71"/>
      <c r="D251" s="72"/>
      <c r="E251" s="89" t="str">
        <f t="shared" si="6"/>
        <v/>
      </c>
      <c r="F251" s="67"/>
    </row>
    <row r="252" spans="1:6">
      <c r="A252" s="70"/>
      <c r="B252" s="66"/>
      <c r="C252" s="71"/>
      <c r="D252" s="72"/>
      <c r="E252" s="89" t="str">
        <f t="shared" si="6"/>
        <v/>
      </c>
      <c r="F252" s="67"/>
    </row>
    <row r="253" spans="1:6">
      <c r="A253" s="70"/>
      <c r="B253" s="66"/>
      <c r="C253" s="71"/>
      <c r="D253" s="72"/>
      <c r="E253" s="89" t="str">
        <f t="shared" si="6"/>
        <v/>
      </c>
      <c r="F253" s="67"/>
    </row>
    <row r="254" spans="1:6">
      <c r="A254" s="70"/>
      <c r="B254" s="66"/>
      <c r="C254" s="71"/>
      <c r="D254" s="72"/>
      <c r="E254" s="89" t="str">
        <f t="shared" si="6"/>
        <v/>
      </c>
      <c r="F254" s="67"/>
    </row>
    <row r="255" spans="1:6">
      <c r="A255" s="70"/>
      <c r="B255" s="66"/>
      <c r="C255" s="71"/>
      <c r="D255" s="72"/>
      <c r="E255" s="89" t="str">
        <f t="shared" si="6"/>
        <v/>
      </c>
      <c r="F255" s="67"/>
    </row>
    <row r="256" spans="1:6">
      <c r="A256" s="70"/>
      <c r="B256" s="66"/>
      <c r="C256" s="71"/>
      <c r="D256" s="72"/>
      <c r="E256" s="89" t="str">
        <f t="shared" si="6"/>
        <v/>
      </c>
      <c r="F256" s="67"/>
    </row>
    <row r="257" spans="1:6">
      <c r="A257" s="70"/>
      <c r="B257" s="66"/>
      <c r="C257" s="71"/>
      <c r="D257" s="72"/>
      <c r="E257" s="89" t="str">
        <f t="shared" si="6"/>
        <v/>
      </c>
      <c r="F257" s="67"/>
    </row>
    <row r="258" spans="1:6">
      <c r="A258" s="70"/>
      <c r="B258" s="66"/>
      <c r="C258" s="71"/>
      <c r="D258" s="72"/>
      <c r="E258" s="89" t="str">
        <f t="shared" si="6"/>
        <v/>
      </c>
      <c r="F258" s="67"/>
    </row>
    <row r="259" spans="1:6">
      <c r="A259" s="70"/>
      <c r="B259" s="66"/>
      <c r="C259" s="71"/>
      <c r="D259" s="72"/>
      <c r="E259" s="89" t="str">
        <f t="shared" si="6"/>
        <v/>
      </c>
      <c r="F259" s="67"/>
    </row>
    <row r="260" spans="1:6">
      <c r="A260" s="70"/>
      <c r="B260" s="66"/>
      <c r="C260" s="71"/>
      <c r="D260" s="72"/>
      <c r="E260" s="89" t="str">
        <f t="shared" si="6"/>
        <v/>
      </c>
      <c r="F260" s="67"/>
    </row>
    <row r="261" spans="1:6">
      <c r="A261" s="70"/>
      <c r="B261" s="66"/>
      <c r="C261" s="71"/>
      <c r="D261" s="72"/>
      <c r="E261" s="89" t="str">
        <f t="shared" si="6"/>
        <v/>
      </c>
      <c r="F261" s="67"/>
    </row>
    <row r="262" spans="1:6">
      <c r="A262" s="70"/>
      <c r="B262" s="66"/>
      <c r="C262" s="71"/>
      <c r="D262" s="72"/>
      <c r="E262" s="89" t="str">
        <f t="shared" si="6"/>
        <v/>
      </c>
      <c r="F262" s="67"/>
    </row>
    <row r="263" spans="1:6">
      <c r="A263" s="70"/>
      <c r="B263" s="66"/>
      <c r="C263" s="71"/>
      <c r="D263" s="72"/>
      <c r="E263" s="89" t="str">
        <f t="shared" si="6"/>
        <v/>
      </c>
      <c r="F263" s="67"/>
    </row>
    <row r="264" spans="1:6">
      <c r="A264" s="70"/>
      <c r="B264" s="66"/>
      <c r="C264" s="71"/>
      <c r="D264" s="72"/>
      <c r="E264" s="89" t="str">
        <f t="shared" si="6"/>
        <v/>
      </c>
      <c r="F264" s="67"/>
    </row>
    <row r="265" spans="1:6">
      <c r="A265" s="70"/>
      <c r="B265" s="66"/>
      <c r="C265" s="71"/>
      <c r="D265" s="72"/>
      <c r="E265" s="89" t="str">
        <f t="shared" si="6"/>
        <v/>
      </c>
      <c r="F265" s="67"/>
    </row>
    <row r="266" spans="1:6">
      <c r="A266" s="70"/>
      <c r="B266" s="66"/>
      <c r="C266" s="71"/>
      <c r="D266" s="72"/>
      <c r="E266" s="89" t="str">
        <f t="shared" si="6"/>
        <v/>
      </c>
      <c r="F266" s="67"/>
    </row>
    <row r="267" spans="1:6">
      <c r="A267" s="70"/>
      <c r="B267" s="66"/>
      <c r="C267" s="71"/>
      <c r="D267" s="72"/>
      <c r="E267" s="89" t="str">
        <f t="shared" si="6"/>
        <v/>
      </c>
      <c r="F267" s="67"/>
    </row>
    <row r="268" spans="1:6">
      <c r="A268" s="70"/>
      <c r="B268" s="66"/>
      <c r="C268" s="71"/>
      <c r="D268" s="72"/>
      <c r="E268" s="89" t="str">
        <f t="shared" si="6"/>
        <v/>
      </c>
      <c r="F268" s="67"/>
    </row>
    <row r="269" spans="1:6">
      <c r="A269" s="70"/>
      <c r="B269" s="66"/>
      <c r="C269" s="71"/>
      <c r="D269" s="72"/>
      <c r="E269" s="89" t="str">
        <f t="shared" ref="E269:E332" si="7">IF(A269="","",C269+D269)</f>
        <v/>
      </c>
      <c r="F269" s="67"/>
    </row>
    <row r="270" spans="1:6">
      <c r="A270" s="70"/>
      <c r="B270" s="66"/>
      <c r="C270" s="71"/>
      <c r="D270" s="72"/>
      <c r="E270" s="89" t="str">
        <f t="shared" si="7"/>
        <v/>
      </c>
      <c r="F270" s="67"/>
    </row>
    <row r="271" spans="1:6">
      <c r="A271" s="70"/>
      <c r="B271" s="66"/>
      <c r="C271" s="71"/>
      <c r="D271" s="72"/>
      <c r="E271" s="89" t="str">
        <f t="shared" si="7"/>
        <v/>
      </c>
      <c r="F271" s="67"/>
    </row>
    <row r="272" spans="1:6">
      <c r="A272" s="70"/>
      <c r="B272" s="66"/>
      <c r="C272" s="71"/>
      <c r="D272" s="72"/>
      <c r="E272" s="89" t="str">
        <f t="shared" si="7"/>
        <v/>
      </c>
      <c r="F272" s="67"/>
    </row>
    <row r="273" spans="1:6">
      <c r="A273" s="70"/>
      <c r="B273" s="66"/>
      <c r="C273" s="71"/>
      <c r="D273" s="72"/>
      <c r="E273" s="89" t="str">
        <f t="shared" si="7"/>
        <v/>
      </c>
      <c r="F273" s="67"/>
    </row>
    <row r="274" spans="1:6">
      <c r="A274" s="70"/>
      <c r="B274" s="66"/>
      <c r="C274" s="71"/>
      <c r="D274" s="72"/>
      <c r="E274" s="89" t="str">
        <f t="shared" si="7"/>
        <v/>
      </c>
      <c r="F274" s="67"/>
    </row>
    <row r="275" spans="1:6">
      <c r="A275" s="70"/>
      <c r="B275" s="66"/>
      <c r="C275" s="71"/>
      <c r="D275" s="72"/>
      <c r="E275" s="89" t="str">
        <f t="shared" si="7"/>
        <v/>
      </c>
      <c r="F275" s="67"/>
    </row>
    <row r="276" spans="1:6">
      <c r="A276" s="70"/>
      <c r="B276" s="66"/>
      <c r="C276" s="71"/>
      <c r="D276" s="72"/>
      <c r="E276" s="89" t="str">
        <f t="shared" si="7"/>
        <v/>
      </c>
      <c r="F276" s="67"/>
    </row>
    <row r="277" spans="1:6">
      <c r="A277" s="70"/>
      <c r="B277" s="355"/>
      <c r="C277" s="71"/>
      <c r="D277" s="72"/>
      <c r="E277" s="89" t="str">
        <f t="shared" si="7"/>
        <v/>
      </c>
      <c r="F277" s="67"/>
    </row>
    <row r="278" spans="1:6">
      <c r="A278" s="100"/>
      <c r="B278" s="91"/>
      <c r="C278" s="862">
        <f>SUM(C236:C277)</f>
        <v>0</v>
      </c>
      <c r="D278" s="82">
        <f>SUM(D236:D277)</f>
        <v>0</v>
      </c>
      <c r="E278" s="858">
        <f>SUM(E236:E277)</f>
        <v>0</v>
      </c>
      <c r="F278" s="852">
        <f>E278</f>
        <v>0</v>
      </c>
    </row>
    <row r="279" spans="1:6">
      <c r="A279" s="84"/>
      <c r="B279" s="101"/>
      <c r="C279" s="93" t="s">
        <v>37</v>
      </c>
      <c r="D279" s="87"/>
      <c r="E279" s="87"/>
      <c r="F279" s="848"/>
    </row>
    <row r="280" spans="1:6">
      <c r="A280" s="70"/>
      <c r="B280" s="66"/>
      <c r="C280" s="71"/>
      <c r="D280" s="72"/>
      <c r="E280" s="89" t="str">
        <f t="shared" si="7"/>
        <v/>
      </c>
      <c r="F280" s="67"/>
    </row>
    <row r="281" spans="1:6">
      <c r="A281" s="90"/>
      <c r="B281" s="66"/>
      <c r="C281" s="71"/>
      <c r="D281" s="72"/>
      <c r="E281" s="89" t="str">
        <f t="shared" si="7"/>
        <v/>
      </c>
      <c r="F281" s="67"/>
    </row>
    <row r="282" spans="1:6">
      <c r="A282" s="90"/>
      <c r="B282" s="66"/>
      <c r="C282" s="71"/>
      <c r="D282" s="72"/>
      <c r="E282" s="89" t="str">
        <f t="shared" si="7"/>
        <v/>
      </c>
      <c r="F282" s="67"/>
    </row>
    <row r="283" spans="1:6">
      <c r="A283" s="90"/>
      <c r="B283" s="66"/>
      <c r="C283" s="71"/>
      <c r="D283" s="72"/>
      <c r="E283" s="89" t="str">
        <f t="shared" si="7"/>
        <v/>
      </c>
      <c r="F283" s="67"/>
    </row>
    <row r="284" spans="1:6">
      <c r="A284" s="90"/>
      <c r="B284" s="66"/>
      <c r="C284" s="71"/>
      <c r="D284" s="72"/>
      <c r="E284" s="89" t="str">
        <f t="shared" si="7"/>
        <v/>
      </c>
      <c r="F284" s="67"/>
    </row>
    <row r="285" spans="1:6">
      <c r="A285" s="90"/>
      <c r="B285" s="66"/>
      <c r="C285" s="71"/>
      <c r="D285" s="72"/>
      <c r="E285" s="89" t="str">
        <f t="shared" si="7"/>
        <v/>
      </c>
      <c r="F285" s="67"/>
    </row>
    <row r="286" spans="1:6">
      <c r="A286" s="90"/>
      <c r="B286" s="66"/>
      <c r="C286" s="71"/>
      <c r="D286" s="72"/>
      <c r="E286" s="89" t="str">
        <f t="shared" si="7"/>
        <v/>
      </c>
      <c r="F286" s="67"/>
    </row>
    <row r="287" spans="1:6">
      <c r="A287" s="90"/>
      <c r="B287" s="66"/>
      <c r="C287" s="71"/>
      <c r="D287" s="72"/>
      <c r="E287" s="89" t="str">
        <f t="shared" si="7"/>
        <v/>
      </c>
      <c r="F287" s="67"/>
    </row>
    <row r="288" spans="1:6">
      <c r="A288" s="90"/>
      <c r="B288" s="66"/>
      <c r="C288" s="71"/>
      <c r="D288" s="72"/>
      <c r="E288" s="89" t="str">
        <f t="shared" si="7"/>
        <v/>
      </c>
      <c r="F288" s="67"/>
    </row>
    <row r="289" spans="1:6">
      <c r="A289" s="90"/>
      <c r="B289" s="66"/>
      <c r="C289" s="71"/>
      <c r="D289" s="72"/>
      <c r="E289" s="89" t="str">
        <f t="shared" si="7"/>
        <v/>
      </c>
      <c r="F289" s="67"/>
    </row>
    <row r="290" spans="1:6">
      <c r="A290" s="90"/>
      <c r="B290" s="66"/>
      <c r="C290" s="71"/>
      <c r="D290" s="72"/>
      <c r="E290" s="89" t="str">
        <f t="shared" si="7"/>
        <v/>
      </c>
      <c r="F290" s="67"/>
    </row>
    <row r="291" spans="1:6">
      <c r="A291" s="90"/>
      <c r="B291" s="66"/>
      <c r="C291" s="71"/>
      <c r="D291" s="72"/>
      <c r="E291" s="89" t="str">
        <f t="shared" si="7"/>
        <v/>
      </c>
      <c r="F291" s="67"/>
    </row>
    <row r="292" spans="1:6">
      <c r="A292" s="90"/>
      <c r="B292" s="66"/>
      <c r="C292" s="71"/>
      <c r="D292" s="72"/>
      <c r="E292" s="89" t="str">
        <f t="shared" si="7"/>
        <v/>
      </c>
      <c r="F292" s="67"/>
    </row>
    <row r="293" spans="1:6">
      <c r="A293" s="90"/>
      <c r="B293" s="66"/>
      <c r="C293" s="71"/>
      <c r="D293" s="72"/>
      <c r="E293" s="89" t="str">
        <f t="shared" si="7"/>
        <v/>
      </c>
      <c r="F293" s="67"/>
    </row>
    <row r="294" spans="1:6">
      <c r="A294" s="90"/>
      <c r="B294" s="66"/>
      <c r="C294" s="71"/>
      <c r="D294" s="72"/>
      <c r="E294" s="89" t="str">
        <f t="shared" si="7"/>
        <v/>
      </c>
      <c r="F294" s="67"/>
    </row>
    <row r="295" spans="1:6">
      <c r="A295" s="90"/>
      <c r="B295" s="66"/>
      <c r="C295" s="71"/>
      <c r="D295" s="72"/>
      <c r="E295" s="89" t="str">
        <f t="shared" si="7"/>
        <v/>
      </c>
      <c r="F295" s="67"/>
    </row>
    <row r="296" spans="1:6">
      <c r="A296" s="90"/>
      <c r="B296" s="66"/>
      <c r="C296" s="71"/>
      <c r="D296" s="72"/>
      <c r="E296" s="89" t="str">
        <f t="shared" si="7"/>
        <v/>
      </c>
      <c r="F296" s="67"/>
    </row>
    <row r="297" spans="1:6">
      <c r="A297" s="90"/>
      <c r="B297" s="66"/>
      <c r="C297" s="71"/>
      <c r="D297" s="72"/>
      <c r="E297" s="89" t="str">
        <f t="shared" si="7"/>
        <v/>
      </c>
      <c r="F297" s="67"/>
    </row>
    <row r="298" spans="1:6">
      <c r="A298" s="90"/>
      <c r="B298" s="66"/>
      <c r="C298" s="71"/>
      <c r="D298" s="72"/>
      <c r="E298" s="89" t="str">
        <f t="shared" si="7"/>
        <v/>
      </c>
      <c r="F298" s="67"/>
    </row>
    <row r="299" spans="1:6">
      <c r="A299" s="90"/>
      <c r="B299" s="66"/>
      <c r="C299" s="71"/>
      <c r="D299" s="72"/>
      <c r="E299" s="89" t="str">
        <f t="shared" si="7"/>
        <v/>
      </c>
      <c r="F299" s="67"/>
    </row>
    <row r="300" spans="1:6">
      <c r="A300" s="90"/>
      <c r="B300" s="66"/>
      <c r="C300" s="71"/>
      <c r="D300" s="72"/>
      <c r="E300" s="89" t="str">
        <f t="shared" si="7"/>
        <v/>
      </c>
      <c r="F300" s="67"/>
    </row>
    <row r="301" spans="1:6">
      <c r="A301" s="90"/>
      <c r="B301" s="66"/>
      <c r="C301" s="71"/>
      <c r="D301" s="72"/>
      <c r="E301" s="89" t="str">
        <f t="shared" si="7"/>
        <v/>
      </c>
      <c r="F301" s="67"/>
    </row>
    <row r="302" spans="1:6">
      <c r="A302" s="90"/>
      <c r="B302" s="66"/>
      <c r="C302" s="71"/>
      <c r="D302" s="72"/>
      <c r="E302" s="89" t="str">
        <f t="shared" si="7"/>
        <v/>
      </c>
      <c r="F302" s="67"/>
    </row>
    <row r="303" spans="1:6">
      <c r="A303" s="90"/>
      <c r="B303" s="66"/>
      <c r="C303" s="71"/>
      <c r="D303" s="72"/>
      <c r="E303" s="89" t="str">
        <f t="shared" si="7"/>
        <v/>
      </c>
      <c r="F303" s="67"/>
    </row>
    <row r="304" spans="1:6">
      <c r="A304" s="90"/>
      <c r="B304" s="66"/>
      <c r="C304" s="71"/>
      <c r="D304" s="72"/>
      <c r="E304" s="89" t="str">
        <f t="shared" si="7"/>
        <v/>
      </c>
      <c r="F304" s="67"/>
    </row>
    <row r="305" spans="1:6">
      <c r="A305" s="90"/>
      <c r="B305" s="66"/>
      <c r="C305" s="71"/>
      <c r="D305" s="72"/>
      <c r="E305" s="89" t="str">
        <f t="shared" si="7"/>
        <v/>
      </c>
      <c r="F305" s="67"/>
    </row>
    <row r="306" spans="1:6">
      <c r="A306" s="90"/>
      <c r="B306" s="66"/>
      <c r="C306" s="71"/>
      <c r="D306" s="72"/>
      <c r="E306" s="89" t="str">
        <f t="shared" si="7"/>
        <v/>
      </c>
      <c r="F306" s="67"/>
    </row>
    <row r="307" spans="1:6">
      <c r="A307" s="90"/>
      <c r="B307" s="66"/>
      <c r="C307" s="71"/>
      <c r="D307" s="72"/>
      <c r="E307" s="89" t="str">
        <f t="shared" si="7"/>
        <v/>
      </c>
      <c r="F307" s="67"/>
    </row>
    <row r="308" spans="1:6">
      <c r="A308" s="90"/>
      <c r="B308" s="66"/>
      <c r="C308" s="102"/>
      <c r="D308" s="72"/>
      <c r="E308" s="89" t="str">
        <f t="shared" si="7"/>
        <v/>
      </c>
      <c r="F308" s="67"/>
    </row>
    <row r="309" spans="1:6">
      <c r="A309" s="103"/>
      <c r="B309" s="96"/>
      <c r="C309" s="863">
        <f>SUM(C280:C308)</f>
        <v>0</v>
      </c>
      <c r="D309" s="98">
        <f>SUM(D280:D308)</f>
        <v>0</v>
      </c>
      <c r="E309" s="858">
        <f>SUM(E280:E308)</f>
        <v>0</v>
      </c>
      <c r="F309" s="853">
        <f>E309</f>
        <v>0</v>
      </c>
    </row>
    <row r="310" spans="1:6">
      <c r="A310" s="92"/>
      <c r="B310" s="85"/>
      <c r="C310" s="105" t="s">
        <v>38</v>
      </c>
      <c r="D310" s="87"/>
      <c r="E310" s="87"/>
      <c r="F310" s="848"/>
    </row>
    <row r="311" spans="1:6">
      <c r="A311" s="90"/>
      <c r="B311" s="354"/>
      <c r="C311" s="102"/>
      <c r="D311" s="72"/>
      <c r="E311" s="89" t="str">
        <f t="shared" si="7"/>
        <v/>
      </c>
      <c r="F311" s="67"/>
    </row>
    <row r="312" spans="1:6">
      <c r="A312" s="70"/>
      <c r="B312" s="66"/>
      <c r="C312" s="71"/>
      <c r="D312" s="72"/>
      <c r="E312" s="89" t="str">
        <f t="shared" si="7"/>
        <v/>
      </c>
      <c r="F312" s="67"/>
    </row>
    <row r="313" spans="1:6">
      <c r="A313" s="70"/>
      <c r="B313" s="66"/>
      <c r="C313" s="71"/>
      <c r="D313" s="72"/>
      <c r="E313" s="89" t="str">
        <f t="shared" si="7"/>
        <v/>
      </c>
      <c r="F313" s="67"/>
    </row>
    <row r="314" spans="1:6">
      <c r="A314" s="70"/>
      <c r="B314" s="66"/>
      <c r="C314" s="71"/>
      <c r="D314" s="72"/>
      <c r="E314" s="89" t="str">
        <f t="shared" si="7"/>
        <v/>
      </c>
      <c r="F314" s="67"/>
    </row>
    <row r="315" spans="1:6">
      <c r="A315" s="70"/>
      <c r="B315" s="66"/>
      <c r="C315" s="71"/>
      <c r="D315" s="72"/>
      <c r="E315" s="89" t="str">
        <f t="shared" si="7"/>
        <v/>
      </c>
      <c r="F315" s="67"/>
    </row>
    <row r="316" spans="1:6">
      <c r="A316" s="70"/>
      <c r="B316" s="66"/>
      <c r="C316" s="71"/>
      <c r="D316" s="72"/>
      <c r="E316" s="89" t="str">
        <f t="shared" si="7"/>
        <v/>
      </c>
      <c r="F316" s="67"/>
    </row>
    <row r="317" spans="1:6">
      <c r="A317" s="70"/>
      <c r="B317" s="66"/>
      <c r="C317" s="71"/>
      <c r="D317" s="72"/>
      <c r="E317" s="89" t="str">
        <f t="shared" si="7"/>
        <v/>
      </c>
      <c r="F317" s="67"/>
    </row>
    <row r="318" spans="1:6">
      <c r="A318" s="70"/>
      <c r="B318" s="66"/>
      <c r="C318" s="71"/>
      <c r="D318" s="72"/>
      <c r="E318" s="89" t="str">
        <f t="shared" si="7"/>
        <v/>
      </c>
      <c r="F318" s="67"/>
    </row>
    <row r="319" spans="1:6">
      <c r="A319" s="70"/>
      <c r="B319" s="66"/>
      <c r="C319" s="71"/>
      <c r="D319" s="72"/>
      <c r="E319" s="89" t="str">
        <f t="shared" si="7"/>
        <v/>
      </c>
      <c r="F319" s="67"/>
    </row>
    <row r="320" spans="1:6">
      <c r="A320" s="70"/>
      <c r="B320" s="66"/>
      <c r="C320" s="71"/>
      <c r="D320" s="72"/>
      <c r="E320" s="89" t="str">
        <f t="shared" si="7"/>
        <v/>
      </c>
      <c r="F320" s="67"/>
    </row>
    <row r="321" spans="1:6">
      <c r="A321" s="70"/>
      <c r="B321" s="66"/>
      <c r="C321" s="71"/>
      <c r="D321" s="72"/>
      <c r="E321" s="89" t="str">
        <f t="shared" si="7"/>
        <v/>
      </c>
      <c r="F321" s="67"/>
    </row>
    <row r="322" spans="1:6">
      <c r="A322" s="70"/>
      <c r="B322" s="66"/>
      <c r="C322" s="71"/>
      <c r="D322" s="72"/>
      <c r="E322" s="89" t="str">
        <f t="shared" si="7"/>
        <v/>
      </c>
      <c r="F322" s="67"/>
    </row>
    <row r="323" spans="1:6">
      <c r="A323" s="70"/>
      <c r="B323" s="66"/>
      <c r="C323" s="71"/>
      <c r="D323" s="72"/>
      <c r="E323" s="89" t="str">
        <f t="shared" si="7"/>
        <v/>
      </c>
      <c r="F323" s="67"/>
    </row>
    <row r="324" spans="1:6">
      <c r="A324" s="70"/>
      <c r="B324" s="66"/>
      <c r="C324" s="71"/>
      <c r="D324" s="72"/>
      <c r="E324" s="89" t="str">
        <f t="shared" si="7"/>
        <v/>
      </c>
      <c r="F324" s="67"/>
    </row>
    <row r="325" spans="1:6">
      <c r="A325" s="70"/>
      <c r="B325" s="66"/>
      <c r="C325" s="71"/>
      <c r="D325" s="72"/>
      <c r="E325" s="89" t="str">
        <f t="shared" si="7"/>
        <v/>
      </c>
      <c r="F325" s="67"/>
    </row>
    <row r="326" spans="1:6">
      <c r="A326" s="70"/>
      <c r="B326" s="66"/>
      <c r="C326" s="71"/>
      <c r="D326" s="72"/>
      <c r="E326" s="89" t="str">
        <f t="shared" si="7"/>
        <v/>
      </c>
      <c r="F326" s="67"/>
    </row>
    <row r="327" spans="1:6">
      <c r="A327" s="70"/>
      <c r="B327" s="66"/>
      <c r="C327" s="71"/>
      <c r="D327" s="72"/>
      <c r="E327" s="89" t="str">
        <f t="shared" si="7"/>
        <v/>
      </c>
      <c r="F327" s="67"/>
    </row>
    <row r="328" spans="1:6">
      <c r="A328" s="70"/>
      <c r="B328" s="66"/>
      <c r="C328" s="71"/>
      <c r="D328" s="72"/>
      <c r="E328" s="89" t="str">
        <f t="shared" si="7"/>
        <v/>
      </c>
      <c r="F328" s="67"/>
    </row>
    <row r="329" spans="1:6">
      <c r="A329" s="70"/>
      <c r="B329" s="66"/>
      <c r="C329" s="71"/>
      <c r="D329" s="72"/>
      <c r="E329" s="89" t="str">
        <f t="shared" si="7"/>
        <v/>
      </c>
      <c r="F329" s="67"/>
    </row>
    <row r="330" spans="1:6">
      <c r="A330" s="70"/>
      <c r="B330" s="66"/>
      <c r="C330" s="71"/>
      <c r="D330" s="72"/>
      <c r="E330" s="89" t="str">
        <f t="shared" si="7"/>
        <v/>
      </c>
      <c r="F330" s="67"/>
    </row>
    <row r="331" spans="1:6">
      <c r="A331" s="70"/>
      <c r="B331" s="66"/>
      <c r="C331" s="71"/>
      <c r="D331" s="72"/>
      <c r="E331" s="89" t="str">
        <f t="shared" si="7"/>
        <v/>
      </c>
      <c r="F331" s="67"/>
    </row>
    <row r="332" spans="1:6">
      <c r="A332" s="70"/>
      <c r="B332" s="66"/>
      <c r="C332" s="71"/>
      <c r="D332" s="72"/>
      <c r="E332" s="89" t="str">
        <f t="shared" si="7"/>
        <v/>
      </c>
      <c r="F332" s="67"/>
    </row>
    <row r="333" spans="1:6">
      <c r="A333" s="70"/>
      <c r="B333" s="66"/>
      <c r="C333" s="71"/>
      <c r="D333" s="72"/>
      <c r="E333" s="89" t="str">
        <f t="shared" ref="E333:E396" si="8">IF(A333="","",C333+D333)</f>
        <v/>
      </c>
      <c r="F333" s="67"/>
    </row>
    <row r="334" spans="1:6">
      <c r="A334" s="70"/>
      <c r="B334" s="66"/>
      <c r="C334" s="71"/>
      <c r="D334" s="72"/>
      <c r="E334" s="89" t="str">
        <f t="shared" si="8"/>
        <v/>
      </c>
      <c r="F334" s="67"/>
    </row>
    <row r="335" spans="1:6">
      <c r="A335" s="70"/>
      <c r="B335" s="66"/>
      <c r="C335" s="71"/>
      <c r="D335" s="72"/>
      <c r="E335" s="89" t="str">
        <f t="shared" si="8"/>
        <v/>
      </c>
      <c r="F335" s="67"/>
    </row>
    <row r="336" spans="1:6">
      <c r="A336" s="70"/>
      <c r="B336" s="66"/>
      <c r="C336" s="71"/>
      <c r="D336" s="72"/>
      <c r="E336" s="89" t="str">
        <f t="shared" si="8"/>
        <v/>
      </c>
      <c r="F336" s="67"/>
    </row>
    <row r="337" spans="1:6">
      <c r="A337" s="70"/>
      <c r="B337" s="66"/>
      <c r="C337" s="71"/>
      <c r="D337" s="72"/>
      <c r="E337" s="89" t="str">
        <f t="shared" si="8"/>
        <v/>
      </c>
      <c r="F337" s="67"/>
    </row>
    <row r="338" spans="1:6">
      <c r="A338" s="70"/>
      <c r="B338" s="66"/>
      <c r="C338" s="71"/>
      <c r="D338" s="72"/>
      <c r="E338" s="89" t="str">
        <f t="shared" si="8"/>
        <v/>
      </c>
      <c r="F338" s="67"/>
    </row>
    <row r="339" spans="1:6">
      <c r="A339" s="90"/>
      <c r="B339" s="353"/>
      <c r="C339" s="71"/>
      <c r="D339" s="72"/>
      <c r="E339" s="89" t="str">
        <f t="shared" si="8"/>
        <v/>
      </c>
      <c r="F339" s="67"/>
    </row>
    <row r="340" spans="1:6">
      <c r="A340" s="103"/>
      <c r="B340" s="96"/>
      <c r="C340" s="863">
        <f>SUM(C311:C339)</f>
        <v>0</v>
      </c>
      <c r="D340" s="98">
        <f>SUM(D311:D339)</f>
        <v>0</v>
      </c>
      <c r="E340" s="858">
        <f>SUM(E311:E339)</f>
        <v>0</v>
      </c>
      <c r="F340" s="853">
        <f>E340</f>
        <v>0</v>
      </c>
    </row>
    <row r="341" spans="1:6">
      <c r="A341" s="92"/>
      <c r="B341" s="61"/>
      <c r="C341" s="93" t="s">
        <v>39</v>
      </c>
      <c r="D341" s="87"/>
      <c r="E341" s="87"/>
      <c r="F341" s="848"/>
    </row>
    <row r="342" spans="1:6">
      <c r="A342" s="70" t="s">
        <v>137</v>
      </c>
      <c r="B342" s="66"/>
      <c r="C342" s="106">
        <f>IF(A342&lt;&gt;"",'Suivi - vente - LUBRIFIANTS'!I142,"")</f>
        <v>0</v>
      </c>
      <c r="D342" s="94">
        <f>IF(A342&lt;&gt;"",'Suivi - vente - Gaz - Prix ORYX'!AA142+'Suivi - vente - Gaz - Prix ORYX'!AA143,"")</f>
        <v>6930</v>
      </c>
      <c r="E342" s="89">
        <f t="shared" si="8"/>
        <v>6930</v>
      </c>
      <c r="F342" s="67"/>
    </row>
    <row r="343" spans="1:6">
      <c r="A343" s="70"/>
      <c r="B343" s="66"/>
      <c r="C343" s="861"/>
      <c r="D343" s="72"/>
      <c r="E343" s="89" t="str">
        <f t="shared" si="8"/>
        <v/>
      </c>
      <c r="F343" s="67"/>
    </row>
    <row r="344" spans="1:6">
      <c r="A344" s="70"/>
      <c r="B344" s="66"/>
      <c r="C344" s="861"/>
      <c r="D344" s="72"/>
      <c r="E344" s="89" t="str">
        <f t="shared" si="8"/>
        <v/>
      </c>
      <c r="F344" s="67"/>
    </row>
    <row r="345" spans="1:6">
      <c r="A345" s="70"/>
      <c r="B345" s="66"/>
      <c r="C345" s="861"/>
      <c r="D345" s="72"/>
      <c r="E345" s="89" t="str">
        <f t="shared" si="8"/>
        <v/>
      </c>
      <c r="F345" s="67"/>
    </row>
    <row r="346" spans="1:6">
      <c r="A346" s="70"/>
      <c r="B346" s="66"/>
      <c r="C346" s="861"/>
      <c r="D346" s="72"/>
      <c r="E346" s="89" t="str">
        <f t="shared" si="8"/>
        <v/>
      </c>
      <c r="F346" s="67"/>
    </row>
    <row r="347" spans="1:6">
      <c r="A347" s="70"/>
      <c r="B347" s="66"/>
      <c r="C347" s="861"/>
      <c r="D347" s="72"/>
      <c r="E347" s="89" t="str">
        <f t="shared" si="8"/>
        <v/>
      </c>
      <c r="F347" s="67"/>
    </row>
    <row r="348" spans="1:6">
      <c r="A348" s="70"/>
      <c r="B348" s="66"/>
      <c r="C348" s="861"/>
      <c r="D348" s="72"/>
      <c r="E348" s="89" t="str">
        <f t="shared" si="8"/>
        <v/>
      </c>
      <c r="F348" s="67"/>
    </row>
    <row r="349" spans="1:6">
      <c r="A349" s="70"/>
      <c r="B349" s="66"/>
      <c r="C349" s="861"/>
      <c r="D349" s="72"/>
      <c r="E349" s="89" t="str">
        <f t="shared" si="8"/>
        <v/>
      </c>
      <c r="F349" s="67"/>
    </row>
    <row r="350" spans="1:6">
      <c r="A350" s="70"/>
      <c r="B350" s="66"/>
      <c r="C350" s="861"/>
      <c r="D350" s="72"/>
      <c r="E350" s="89" t="str">
        <f t="shared" si="8"/>
        <v/>
      </c>
      <c r="F350" s="67"/>
    </row>
    <row r="351" spans="1:6">
      <c r="A351" s="70"/>
      <c r="B351" s="66"/>
      <c r="C351" s="861"/>
      <c r="D351" s="72"/>
      <c r="E351" s="89" t="str">
        <f t="shared" si="8"/>
        <v/>
      </c>
      <c r="F351" s="67"/>
    </row>
    <row r="352" spans="1:6">
      <c r="A352" s="70"/>
      <c r="B352" s="66"/>
      <c r="C352" s="861"/>
      <c r="D352" s="72"/>
      <c r="E352" s="89" t="str">
        <f t="shared" si="8"/>
        <v/>
      </c>
      <c r="F352" s="67"/>
    </row>
    <row r="353" spans="1:6">
      <c r="A353" s="70"/>
      <c r="B353" s="66"/>
      <c r="C353" s="861"/>
      <c r="D353" s="72"/>
      <c r="E353" s="89" t="str">
        <f t="shared" si="8"/>
        <v/>
      </c>
      <c r="F353" s="67"/>
    </row>
    <row r="354" spans="1:6">
      <c r="A354" s="70"/>
      <c r="B354" s="66"/>
      <c r="C354" s="861"/>
      <c r="D354" s="72"/>
      <c r="E354" s="89" t="str">
        <f t="shared" si="8"/>
        <v/>
      </c>
      <c r="F354" s="67"/>
    </row>
    <row r="355" spans="1:6">
      <c r="A355" s="70"/>
      <c r="B355" s="66"/>
      <c r="C355" s="861"/>
      <c r="D355" s="72"/>
      <c r="E355" s="89" t="str">
        <f t="shared" si="8"/>
        <v/>
      </c>
      <c r="F355" s="67"/>
    </row>
    <row r="356" spans="1:6">
      <c r="A356" s="70"/>
      <c r="B356" s="66"/>
      <c r="C356" s="861"/>
      <c r="D356" s="72"/>
      <c r="E356" s="89" t="str">
        <f t="shared" si="8"/>
        <v/>
      </c>
      <c r="F356" s="67"/>
    </row>
    <row r="357" spans="1:6">
      <c r="A357" s="70"/>
      <c r="B357" s="66"/>
      <c r="C357" s="861"/>
      <c r="D357" s="72"/>
      <c r="E357" s="89" t="str">
        <f t="shared" si="8"/>
        <v/>
      </c>
      <c r="F357" s="67"/>
    </row>
    <row r="358" spans="1:6">
      <c r="A358" s="70"/>
      <c r="B358" s="66"/>
      <c r="C358" s="861"/>
      <c r="D358" s="72"/>
      <c r="E358" s="89" t="str">
        <f t="shared" si="8"/>
        <v/>
      </c>
      <c r="F358" s="67"/>
    </row>
    <row r="359" spans="1:6">
      <c r="A359" s="70"/>
      <c r="B359" s="66"/>
      <c r="C359" s="861"/>
      <c r="D359" s="72"/>
      <c r="E359" s="89" t="str">
        <f t="shared" si="8"/>
        <v/>
      </c>
      <c r="F359" s="67"/>
    </row>
    <row r="360" spans="1:6">
      <c r="A360" s="70"/>
      <c r="B360" s="66"/>
      <c r="C360" s="861"/>
      <c r="D360" s="72"/>
      <c r="E360" s="89" t="str">
        <f t="shared" si="8"/>
        <v/>
      </c>
      <c r="F360" s="67"/>
    </row>
    <row r="361" spans="1:6">
      <c r="A361" s="70"/>
      <c r="B361" s="66"/>
      <c r="C361" s="861"/>
      <c r="D361" s="72"/>
      <c r="E361" s="89" t="str">
        <f t="shared" si="8"/>
        <v/>
      </c>
      <c r="F361" s="67"/>
    </row>
    <row r="362" spans="1:6">
      <c r="A362" s="70"/>
      <c r="B362" s="66"/>
      <c r="C362" s="861"/>
      <c r="D362" s="72"/>
      <c r="E362" s="89" t="str">
        <f t="shared" si="8"/>
        <v/>
      </c>
      <c r="F362" s="67"/>
    </row>
    <row r="363" spans="1:6">
      <c r="A363" s="70"/>
      <c r="B363" s="66"/>
      <c r="C363" s="861"/>
      <c r="D363" s="72"/>
      <c r="E363" s="89" t="str">
        <f t="shared" si="8"/>
        <v/>
      </c>
      <c r="F363" s="67"/>
    </row>
    <row r="364" spans="1:6">
      <c r="A364" s="70"/>
      <c r="B364" s="66"/>
      <c r="C364" s="861"/>
      <c r="D364" s="72"/>
      <c r="E364" s="89" t="str">
        <f t="shared" si="8"/>
        <v/>
      </c>
      <c r="F364" s="67"/>
    </row>
    <row r="365" spans="1:6">
      <c r="A365" s="70"/>
      <c r="B365" s="66"/>
      <c r="C365" s="861"/>
      <c r="D365" s="72"/>
      <c r="E365" s="89" t="str">
        <f t="shared" si="8"/>
        <v/>
      </c>
      <c r="F365" s="67"/>
    </row>
    <row r="366" spans="1:6">
      <c r="A366" s="70"/>
      <c r="B366" s="66"/>
      <c r="C366" s="861"/>
      <c r="D366" s="72"/>
      <c r="E366" s="89" t="str">
        <f t="shared" si="8"/>
        <v/>
      </c>
      <c r="F366" s="67"/>
    </row>
    <row r="367" spans="1:6">
      <c r="A367" s="70"/>
      <c r="B367" s="66"/>
      <c r="C367" s="861"/>
      <c r="D367" s="72"/>
      <c r="E367" s="89" t="str">
        <f t="shared" si="8"/>
        <v/>
      </c>
      <c r="F367" s="67"/>
    </row>
    <row r="368" spans="1:6">
      <c r="A368" s="70"/>
      <c r="B368" s="66"/>
      <c r="C368" s="861"/>
      <c r="D368" s="72"/>
      <c r="E368" s="89" t="str">
        <f t="shared" si="8"/>
        <v/>
      </c>
      <c r="F368" s="67"/>
    </row>
    <row r="369" spans="1:6">
      <c r="A369" s="70"/>
      <c r="B369" s="66"/>
      <c r="C369" s="861"/>
      <c r="D369" s="72"/>
      <c r="E369" s="89" t="str">
        <f t="shared" si="8"/>
        <v/>
      </c>
      <c r="F369" s="67"/>
    </row>
    <row r="370" spans="1:6">
      <c r="A370" s="70"/>
      <c r="B370" s="66"/>
      <c r="C370" s="861"/>
      <c r="D370" s="72"/>
      <c r="E370" s="89" t="str">
        <f t="shared" si="8"/>
        <v/>
      </c>
      <c r="F370" s="67"/>
    </row>
    <row r="371" spans="1:6">
      <c r="A371" s="70"/>
      <c r="B371" s="66"/>
      <c r="C371" s="861"/>
      <c r="D371" s="72"/>
      <c r="E371" s="89" t="str">
        <f t="shared" si="8"/>
        <v/>
      </c>
      <c r="F371" s="67"/>
    </row>
    <row r="372" spans="1:6">
      <c r="A372" s="70"/>
      <c r="B372" s="66"/>
      <c r="C372" s="861"/>
      <c r="D372" s="72"/>
      <c r="E372" s="89" t="str">
        <f t="shared" si="8"/>
        <v/>
      </c>
      <c r="F372" s="67"/>
    </row>
    <row r="373" spans="1:6">
      <c r="A373" s="70"/>
      <c r="B373" s="66"/>
      <c r="C373" s="861"/>
      <c r="D373" s="72"/>
      <c r="E373" s="89" t="str">
        <f t="shared" si="8"/>
        <v/>
      </c>
      <c r="F373" s="67"/>
    </row>
    <row r="374" spans="1:6">
      <c r="A374" s="70"/>
      <c r="B374" s="66"/>
      <c r="C374" s="71"/>
      <c r="D374" s="72"/>
      <c r="E374" s="89" t="str">
        <f t="shared" si="8"/>
        <v/>
      </c>
      <c r="F374" s="67"/>
    </row>
    <row r="375" spans="1:6">
      <c r="A375" s="351"/>
      <c r="B375" s="66"/>
      <c r="C375" s="71"/>
      <c r="D375" s="352"/>
      <c r="E375" s="89" t="str">
        <f t="shared" si="8"/>
        <v/>
      </c>
      <c r="F375" s="854"/>
    </row>
    <row r="376" spans="1:6">
      <c r="A376" s="351"/>
      <c r="B376" s="66"/>
      <c r="C376" s="71"/>
      <c r="D376" s="350"/>
      <c r="E376" s="89" t="str">
        <f t="shared" si="8"/>
        <v/>
      </c>
      <c r="F376" s="854"/>
    </row>
    <row r="377" spans="1:6">
      <c r="A377" s="70"/>
      <c r="B377" s="66"/>
      <c r="C377" s="71"/>
      <c r="D377" s="72"/>
      <c r="E377" s="89" t="str">
        <f t="shared" si="8"/>
        <v/>
      </c>
      <c r="F377" s="67"/>
    </row>
    <row r="378" spans="1:6">
      <c r="A378" s="70"/>
      <c r="B378" s="66"/>
      <c r="C378" s="71"/>
      <c r="D378" s="94"/>
      <c r="E378" s="89" t="str">
        <f t="shared" si="8"/>
        <v/>
      </c>
      <c r="F378" s="67"/>
    </row>
    <row r="379" spans="1:6">
      <c r="A379" s="95"/>
      <c r="B379" s="96"/>
      <c r="C379" s="864">
        <f>SUM(C342:C378)</f>
        <v>0</v>
      </c>
      <c r="D379" s="107">
        <f>SUM(D342:D378)</f>
        <v>6930</v>
      </c>
      <c r="E379" s="858">
        <f>SUM(E342:E378)</f>
        <v>6930</v>
      </c>
      <c r="F379" s="853">
        <f>E379</f>
        <v>6930</v>
      </c>
    </row>
    <row r="380" spans="1:6">
      <c r="A380" s="84"/>
      <c r="B380" s="85"/>
      <c r="C380" s="105" t="s">
        <v>40</v>
      </c>
      <c r="D380" s="108"/>
      <c r="E380" s="87"/>
      <c r="F380" s="848"/>
    </row>
    <row r="381" spans="1:6">
      <c r="A381" s="70"/>
      <c r="B381" s="66"/>
      <c r="C381" s="102"/>
      <c r="D381" s="94"/>
      <c r="E381" s="89" t="str">
        <f t="shared" si="8"/>
        <v/>
      </c>
      <c r="F381" s="67"/>
    </row>
    <row r="382" spans="1:6">
      <c r="A382" s="70"/>
      <c r="B382" s="66"/>
      <c r="C382" s="71"/>
      <c r="D382" s="94"/>
      <c r="E382" s="89" t="str">
        <f t="shared" si="8"/>
        <v/>
      </c>
      <c r="F382" s="67"/>
    </row>
    <row r="383" spans="1:6">
      <c r="A383" s="70"/>
      <c r="B383" s="66"/>
      <c r="C383" s="71"/>
      <c r="D383" s="94"/>
      <c r="E383" s="89" t="str">
        <f t="shared" si="8"/>
        <v/>
      </c>
      <c r="F383" s="67"/>
    </row>
    <row r="384" spans="1:6">
      <c r="A384" s="70"/>
      <c r="B384" s="66"/>
      <c r="C384" s="71"/>
      <c r="D384" s="94"/>
      <c r="E384" s="89" t="str">
        <f t="shared" si="8"/>
        <v/>
      </c>
      <c r="F384" s="67"/>
    </row>
    <row r="385" spans="1:6">
      <c r="A385" s="70"/>
      <c r="B385" s="66"/>
      <c r="C385" s="71"/>
      <c r="D385" s="94"/>
      <c r="E385" s="89" t="str">
        <f t="shared" si="8"/>
        <v/>
      </c>
      <c r="F385" s="67"/>
    </row>
    <row r="386" spans="1:6">
      <c r="A386" s="70"/>
      <c r="B386" s="66"/>
      <c r="C386" s="71"/>
      <c r="D386" s="94"/>
      <c r="E386" s="89" t="str">
        <f t="shared" si="8"/>
        <v/>
      </c>
      <c r="F386" s="67"/>
    </row>
    <row r="387" spans="1:6">
      <c r="A387" s="70"/>
      <c r="B387" s="66"/>
      <c r="C387" s="71"/>
      <c r="D387" s="94"/>
      <c r="E387" s="89" t="str">
        <f t="shared" si="8"/>
        <v/>
      </c>
      <c r="F387" s="67"/>
    </row>
    <row r="388" spans="1:6">
      <c r="A388" s="70"/>
      <c r="B388" s="66"/>
      <c r="C388" s="71"/>
      <c r="D388" s="94"/>
      <c r="E388" s="89" t="str">
        <f t="shared" si="8"/>
        <v/>
      </c>
      <c r="F388" s="67"/>
    </row>
    <row r="389" spans="1:6">
      <c r="A389" s="70"/>
      <c r="B389" s="66"/>
      <c r="C389" s="71"/>
      <c r="D389" s="94"/>
      <c r="E389" s="89" t="str">
        <f t="shared" si="8"/>
        <v/>
      </c>
      <c r="F389" s="67"/>
    </row>
    <row r="390" spans="1:6">
      <c r="A390" s="70"/>
      <c r="B390" s="66"/>
      <c r="C390" s="71"/>
      <c r="D390" s="94"/>
      <c r="E390" s="89" t="str">
        <f t="shared" si="8"/>
        <v/>
      </c>
      <c r="F390" s="67"/>
    </row>
    <row r="391" spans="1:6">
      <c r="A391" s="70"/>
      <c r="B391" s="66"/>
      <c r="C391" s="71"/>
      <c r="D391" s="94"/>
      <c r="E391" s="89" t="str">
        <f t="shared" si="8"/>
        <v/>
      </c>
      <c r="F391" s="67"/>
    </row>
    <row r="392" spans="1:6">
      <c r="A392" s="70"/>
      <c r="B392" s="66"/>
      <c r="C392" s="71"/>
      <c r="D392" s="94"/>
      <c r="E392" s="89" t="str">
        <f t="shared" si="8"/>
        <v/>
      </c>
      <c r="F392" s="67"/>
    </row>
    <row r="393" spans="1:6">
      <c r="A393" s="70"/>
      <c r="B393" s="66"/>
      <c r="C393" s="71"/>
      <c r="D393" s="94"/>
      <c r="E393" s="89" t="str">
        <f t="shared" si="8"/>
        <v/>
      </c>
      <c r="F393" s="67"/>
    </row>
    <row r="394" spans="1:6">
      <c r="A394" s="70"/>
      <c r="B394" s="66"/>
      <c r="C394" s="71"/>
      <c r="D394" s="94"/>
      <c r="E394" s="89" t="str">
        <f t="shared" si="8"/>
        <v/>
      </c>
      <c r="F394" s="67"/>
    </row>
    <row r="395" spans="1:6">
      <c r="A395" s="70"/>
      <c r="B395" s="66"/>
      <c r="C395" s="71"/>
      <c r="D395" s="94"/>
      <c r="E395" s="89" t="str">
        <f t="shared" si="8"/>
        <v/>
      </c>
      <c r="F395" s="67"/>
    </row>
    <row r="396" spans="1:6">
      <c r="A396" s="70"/>
      <c r="B396" s="66"/>
      <c r="C396" s="71"/>
      <c r="D396" s="94"/>
      <c r="E396" s="89" t="str">
        <f t="shared" si="8"/>
        <v/>
      </c>
      <c r="F396" s="67"/>
    </row>
    <row r="397" spans="1:6">
      <c r="A397" s="70"/>
      <c r="B397" s="66"/>
      <c r="C397" s="71"/>
      <c r="D397" s="94"/>
      <c r="E397" s="89" t="str">
        <f t="shared" ref="E397:E452" si="9">IF(A397="","",C397+D397)</f>
        <v/>
      </c>
      <c r="F397" s="67"/>
    </row>
    <row r="398" spans="1:6">
      <c r="A398" s="70"/>
      <c r="B398" s="66"/>
      <c r="C398" s="71"/>
      <c r="D398" s="94"/>
      <c r="E398" s="89" t="str">
        <f t="shared" si="9"/>
        <v/>
      </c>
      <c r="F398" s="67"/>
    </row>
    <row r="399" spans="1:6">
      <c r="A399" s="70"/>
      <c r="B399" s="66"/>
      <c r="C399" s="71"/>
      <c r="D399" s="94"/>
      <c r="E399" s="89" t="str">
        <f t="shared" si="9"/>
        <v/>
      </c>
      <c r="F399" s="67"/>
    </row>
    <row r="400" spans="1:6">
      <c r="A400" s="70"/>
      <c r="B400" s="66"/>
      <c r="C400" s="71"/>
      <c r="D400" s="94"/>
      <c r="E400" s="89" t="str">
        <f t="shared" si="9"/>
        <v/>
      </c>
      <c r="F400" s="67"/>
    </row>
    <row r="401" spans="1:6">
      <c r="A401" s="70"/>
      <c r="B401" s="66"/>
      <c r="C401" s="71"/>
      <c r="D401" s="94"/>
      <c r="E401" s="89" t="str">
        <f t="shared" si="9"/>
        <v/>
      </c>
      <c r="F401" s="67"/>
    </row>
    <row r="402" spans="1:6">
      <c r="A402" s="70"/>
      <c r="B402" s="66"/>
      <c r="C402" s="71"/>
      <c r="D402" s="94"/>
      <c r="E402" s="89" t="str">
        <f t="shared" si="9"/>
        <v/>
      </c>
      <c r="F402" s="67"/>
    </row>
    <row r="403" spans="1:6">
      <c r="A403" s="70"/>
      <c r="B403" s="66"/>
      <c r="C403" s="71"/>
      <c r="D403" s="94"/>
      <c r="E403" s="89" t="str">
        <f t="shared" si="9"/>
        <v/>
      </c>
      <c r="F403" s="67"/>
    </row>
    <row r="404" spans="1:6">
      <c r="A404" s="70"/>
      <c r="B404" s="66"/>
      <c r="C404" s="71"/>
      <c r="D404" s="94"/>
      <c r="E404" s="89" t="str">
        <f t="shared" si="9"/>
        <v/>
      </c>
      <c r="F404" s="67"/>
    </row>
    <row r="405" spans="1:6">
      <c r="A405" s="70"/>
      <c r="B405" s="66"/>
      <c r="C405" s="71"/>
      <c r="D405" s="94"/>
      <c r="E405" s="89" t="str">
        <f t="shared" si="9"/>
        <v/>
      </c>
      <c r="F405" s="67"/>
    </row>
    <row r="406" spans="1:6">
      <c r="A406" s="70"/>
      <c r="B406" s="66"/>
      <c r="C406" s="71"/>
      <c r="D406" s="94"/>
      <c r="E406" s="89" t="str">
        <f t="shared" si="9"/>
        <v/>
      </c>
      <c r="F406" s="67"/>
    </row>
    <row r="407" spans="1:6">
      <c r="A407" s="70"/>
      <c r="B407" s="66"/>
      <c r="C407" s="71"/>
      <c r="D407" s="94"/>
      <c r="E407" s="89" t="str">
        <f t="shared" si="9"/>
        <v/>
      </c>
      <c r="F407" s="67"/>
    </row>
    <row r="408" spans="1:6">
      <c r="A408" s="70"/>
      <c r="B408" s="66"/>
      <c r="C408" s="71"/>
      <c r="D408" s="94"/>
      <c r="E408" s="89" t="str">
        <f t="shared" si="9"/>
        <v/>
      </c>
      <c r="F408" s="67"/>
    </row>
    <row r="409" spans="1:6">
      <c r="A409" s="70"/>
      <c r="B409" s="66"/>
      <c r="C409" s="71"/>
      <c r="D409" s="94"/>
      <c r="E409" s="89" t="str">
        <f t="shared" si="9"/>
        <v/>
      </c>
      <c r="F409" s="67"/>
    </row>
    <row r="410" spans="1:6">
      <c r="A410" s="70"/>
      <c r="B410" s="66"/>
      <c r="C410" s="71"/>
      <c r="D410" s="94"/>
      <c r="E410" s="89" t="str">
        <f t="shared" si="9"/>
        <v/>
      </c>
      <c r="F410" s="67"/>
    </row>
    <row r="411" spans="1:6">
      <c r="A411" s="70"/>
      <c r="B411" s="66"/>
      <c r="C411" s="71"/>
      <c r="D411" s="94"/>
      <c r="E411" s="89" t="str">
        <f t="shared" si="9"/>
        <v/>
      </c>
      <c r="F411" s="67"/>
    </row>
    <row r="412" spans="1:6">
      <c r="A412" s="70"/>
      <c r="B412" s="66"/>
      <c r="C412" s="71"/>
      <c r="D412" s="94"/>
      <c r="E412" s="89" t="str">
        <f t="shared" si="9"/>
        <v/>
      </c>
      <c r="F412" s="67"/>
    </row>
    <row r="413" spans="1:6">
      <c r="A413" s="70"/>
      <c r="B413" s="66"/>
      <c r="C413" s="71"/>
      <c r="D413" s="94"/>
      <c r="E413" s="89" t="str">
        <f t="shared" si="9"/>
        <v/>
      </c>
      <c r="F413" s="67"/>
    </row>
    <row r="414" spans="1:6">
      <c r="A414" s="70"/>
      <c r="B414" s="66"/>
      <c r="C414" s="71"/>
      <c r="D414" s="94"/>
      <c r="E414" s="89" t="str">
        <f t="shared" si="9"/>
        <v/>
      </c>
      <c r="F414" s="67"/>
    </row>
    <row r="415" spans="1:6">
      <c r="A415" s="70"/>
      <c r="B415" s="66"/>
      <c r="C415" s="71"/>
      <c r="D415" s="94"/>
      <c r="E415" s="89" t="str">
        <f t="shared" si="9"/>
        <v/>
      </c>
      <c r="F415" s="67"/>
    </row>
    <row r="416" spans="1:6">
      <c r="A416" s="90"/>
      <c r="B416" s="66"/>
      <c r="C416" s="71"/>
      <c r="D416" s="72"/>
      <c r="E416" s="89" t="str">
        <f t="shared" si="9"/>
        <v/>
      </c>
      <c r="F416" s="67"/>
    </row>
    <row r="417" spans="1:6">
      <c r="A417" s="90"/>
      <c r="B417" s="66"/>
      <c r="C417" s="71"/>
      <c r="D417" s="72"/>
      <c r="E417" s="89" t="str">
        <f t="shared" si="9"/>
        <v/>
      </c>
      <c r="F417" s="67"/>
    </row>
    <row r="418" spans="1:6">
      <c r="A418" s="103"/>
      <c r="B418" s="96"/>
      <c r="C418" s="863">
        <f>SUM(C381:C417)</f>
        <v>0</v>
      </c>
      <c r="D418" s="98">
        <f>SUM(D381:D417)</f>
        <v>0</v>
      </c>
      <c r="E418" s="858">
        <f>SUM(E389:E417)</f>
        <v>0</v>
      </c>
      <c r="F418" s="853">
        <f>E418</f>
        <v>0</v>
      </c>
    </row>
    <row r="419" spans="1:6">
      <c r="A419" s="92"/>
      <c r="B419" s="85"/>
      <c r="C419" s="93" t="s">
        <v>41</v>
      </c>
      <c r="D419" s="87"/>
      <c r="E419" s="87"/>
      <c r="F419" s="848"/>
    </row>
    <row r="420" spans="1:6">
      <c r="A420" s="70"/>
      <c r="B420" s="66"/>
      <c r="C420" s="102"/>
      <c r="D420" s="94"/>
      <c r="E420" s="89" t="str">
        <f t="shared" si="9"/>
        <v/>
      </c>
      <c r="F420" s="67"/>
    </row>
    <row r="421" spans="1:6">
      <c r="A421" s="70"/>
      <c r="B421" s="66"/>
      <c r="C421" s="71"/>
      <c r="D421" s="72"/>
      <c r="E421" s="89" t="str">
        <f t="shared" si="9"/>
        <v/>
      </c>
      <c r="F421" s="67"/>
    </row>
    <row r="422" spans="1:6">
      <c r="A422" s="70"/>
      <c r="B422" s="66"/>
      <c r="C422" s="71"/>
      <c r="D422" s="72"/>
      <c r="E422" s="89" t="str">
        <f t="shared" si="9"/>
        <v/>
      </c>
      <c r="F422" s="67"/>
    </row>
    <row r="423" spans="1:6">
      <c r="A423" s="70"/>
      <c r="B423" s="66"/>
      <c r="C423" s="71"/>
      <c r="D423" s="72"/>
      <c r="E423" s="89" t="str">
        <f t="shared" si="9"/>
        <v/>
      </c>
      <c r="F423" s="67"/>
    </row>
    <row r="424" spans="1:6">
      <c r="A424" s="70"/>
      <c r="B424" s="66"/>
      <c r="C424" s="71"/>
      <c r="D424" s="72"/>
      <c r="E424" s="89" t="str">
        <f t="shared" si="9"/>
        <v/>
      </c>
      <c r="F424" s="67"/>
    </row>
    <row r="425" spans="1:6">
      <c r="A425" s="70"/>
      <c r="B425" s="66"/>
      <c r="C425" s="71"/>
      <c r="D425" s="72"/>
      <c r="E425" s="89" t="str">
        <f t="shared" si="9"/>
        <v/>
      </c>
      <c r="F425" s="67"/>
    </row>
    <row r="426" spans="1:6">
      <c r="A426" s="70"/>
      <c r="B426" s="66"/>
      <c r="C426" s="71"/>
      <c r="D426" s="72"/>
      <c r="E426" s="89" t="str">
        <f t="shared" si="9"/>
        <v/>
      </c>
      <c r="F426" s="67"/>
    </row>
    <row r="427" spans="1:6">
      <c r="A427" s="70"/>
      <c r="B427" s="66"/>
      <c r="C427" s="71"/>
      <c r="D427" s="72"/>
      <c r="E427" s="89" t="str">
        <f t="shared" si="9"/>
        <v/>
      </c>
      <c r="F427" s="67"/>
    </row>
    <row r="428" spans="1:6">
      <c r="A428" s="70"/>
      <c r="B428" s="66"/>
      <c r="C428" s="71"/>
      <c r="D428" s="72"/>
      <c r="E428" s="89" t="str">
        <f t="shared" si="9"/>
        <v/>
      </c>
      <c r="F428" s="67"/>
    </row>
    <row r="429" spans="1:6">
      <c r="A429" s="70"/>
      <c r="B429" s="66"/>
      <c r="C429" s="71"/>
      <c r="D429" s="72"/>
      <c r="E429" s="89" t="str">
        <f t="shared" si="9"/>
        <v/>
      </c>
      <c r="F429" s="67"/>
    </row>
    <row r="430" spans="1:6">
      <c r="A430" s="70"/>
      <c r="B430" s="66"/>
      <c r="C430" s="71"/>
      <c r="D430" s="72"/>
      <c r="E430" s="89" t="str">
        <f t="shared" si="9"/>
        <v/>
      </c>
      <c r="F430" s="67"/>
    </row>
    <row r="431" spans="1:6">
      <c r="A431" s="70"/>
      <c r="B431" s="66"/>
      <c r="C431" s="71"/>
      <c r="D431" s="72"/>
      <c r="E431" s="89" t="str">
        <f t="shared" si="9"/>
        <v/>
      </c>
      <c r="F431" s="67"/>
    </row>
    <row r="432" spans="1:6">
      <c r="A432" s="70"/>
      <c r="B432" s="66"/>
      <c r="C432" s="71"/>
      <c r="D432" s="72"/>
      <c r="E432" s="89" t="str">
        <f t="shared" si="9"/>
        <v/>
      </c>
      <c r="F432" s="67"/>
    </row>
    <row r="433" spans="1:6">
      <c r="A433" s="70"/>
      <c r="B433" s="66"/>
      <c r="C433" s="71"/>
      <c r="D433" s="72"/>
      <c r="E433" s="89" t="str">
        <f t="shared" si="9"/>
        <v/>
      </c>
      <c r="F433" s="67"/>
    </row>
    <row r="434" spans="1:6">
      <c r="A434" s="70"/>
      <c r="B434" s="66"/>
      <c r="C434" s="71"/>
      <c r="D434" s="72"/>
      <c r="E434" s="89" t="str">
        <f t="shared" si="9"/>
        <v/>
      </c>
      <c r="F434" s="67"/>
    </row>
    <row r="435" spans="1:6">
      <c r="A435" s="70"/>
      <c r="B435" s="66"/>
      <c r="C435" s="71"/>
      <c r="D435" s="72"/>
      <c r="E435" s="89" t="str">
        <f t="shared" si="9"/>
        <v/>
      </c>
      <c r="F435" s="67"/>
    </row>
    <row r="436" spans="1:6">
      <c r="A436" s="70"/>
      <c r="B436" s="66"/>
      <c r="C436" s="71"/>
      <c r="D436" s="72"/>
      <c r="E436" s="89" t="str">
        <f t="shared" si="9"/>
        <v/>
      </c>
      <c r="F436" s="67"/>
    </row>
    <row r="437" spans="1:6">
      <c r="A437" s="70"/>
      <c r="B437" s="66"/>
      <c r="C437" s="71"/>
      <c r="D437" s="72"/>
      <c r="E437" s="89" t="str">
        <f t="shared" si="9"/>
        <v/>
      </c>
      <c r="F437" s="67"/>
    </row>
    <row r="438" spans="1:6">
      <c r="A438" s="70"/>
      <c r="B438" s="66"/>
      <c r="C438" s="71"/>
      <c r="D438" s="72"/>
      <c r="E438" s="89" t="str">
        <f t="shared" si="9"/>
        <v/>
      </c>
      <c r="F438" s="67"/>
    </row>
    <row r="439" spans="1:6">
      <c r="A439" s="70"/>
      <c r="B439" s="66"/>
      <c r="C439" s="71"/>
      <c r="D439" s="72"/>
      <c r="E439" s="89" t="str">
        <f t="shared" si="9"/>
        <v/>
      </c>
      <c r="F439" s="67"/>
    </row>
    <row r="440" spans="1:6">
      <c r="A440" s="70"/>
      <c r="B440" s="66"/>
      <c r="C440" s="71"/>
      <c r="D440" s="72"/>
      <c r="E440" s="89" t="str">
        <f t="shared" si="9"/>
        <v/>
      </c>
      <c r="F440" s="67"/>
    </row>
    <row r="441" spans="1:6">
      <c r="A441" s="70"/>
      <c r="B441" s="66"/>
      <c r="C441" s="71"/>
      <c r="D441" s="72"/>
      <c r="E441" s="89" t="str">
        <f t="shared" si="9"/>
        <v/>
      </c>
      <c r="F441" s="67"/>
    </row>
    <row r="442" spans="1:6">
      <c r="A442" s="70"/>
      <c r="B442" s="66"/>
      <c r="C442" s="71"/>
      <c r="D442" s="72"/>
      <c r="E442" s="89" t="str">
        <f t="shared" si="9"/>
        <v/>
      </c>
      <c r="F442" s="67"/>
    </row>
    <row r="443" spans="1:6">
      <c r="A443" s="70"/>
      <c r="B443" s="66"/>
      <c r="C443" s="71"/>
      <c r="D443" s="72"/>
      <c r="E443" s="89" t="str">
        <f t="shared" si="9"/>
        <v/>
      </c>
      <c r="F443" s="67"/>
    </row>
    <row r="444" spans="1:6">
      <c r="A444" s="70"/>
      <c r="B444" s="66"/>
      <c r="C444" s="71"/>
      <c r="D444" s="72"/>
      <c r="E444" s="89" t="str">
        <f t="shared" si="9"/>
        <v/>
      </c>
      <c r="F444" s="67"/>
    </row>
    <row r="445" spans="1:6">
      <c r="A445" s="70"/>
      <c r="B445" s="66"/>
      <c r="C445" s="71"/>
      <c r="D445" s="72"/>
      <c r="E445" s="89" t="str">
        <f t="shared" si="9"/>
        <v/>
      </c>
      <c r="F445" s="67"/>
    </row>
    <row r="446" spans="1:6">
      <c r="A446" s="70"/>
      <c r="B446" s="66"/>
      <c r="C446" s="71"/>
      <c r="D446" s="72"/>
      <c r="E446" s="89" t="str">
        <f t="shared" si="9"/>
        <v/>
      </c>
      <c r="F446" s="67"/>
    </row>
    <row r="447" spans="1:6">
      <c r="A447" s="70"/>
      <c r="B447" s="66"/>
      <c r="C447" s="71"/>
      <c r="D447" s="72"/>
      <c r="E447" s="89" t="str">
        <f t="shared" si="9"/>
        <v/>
      </c>
      <c r="F447" s="67"/>
    </row>
    <row r="448" spans="1:6">
      <c r="A448" s="70"/>
      <c r="B448" s="66"/>
      <c r="C448" s="71"/>
      <c r="D448" s="72"/>
      <c r="E448" s="89" t="str">
        <f t="shared" si="9"/>
        <v/>
      </c>
      <c r="F448" s="67"/>
    </row>
    <row r="449" spans="1:6">
      <c r="A449" s="70"/>
      <c r="B449" s="66"/>
      <c r="C449" s="71"/>
      <c r="D449" s="72"/>
      <c r="E449" s="89" t="str">
        <f t="shared" si="9"/>
        <v/>
      </c>
      <c r="F449" s="67"/>
    </row>
    <row r="450" spans="1:6">
      <c r="A450" s="70"/>
      <c r="B450" s="66"/>
      <c r="C450" s="71"/>
      <c r="D450" s="72"/>
      <c r="E450" s="89" t="str">
        <f t="shared" si="9"/>
        <v/>
      </c>
      <c r="F450" s="67"/>
    </row>
    <row r="451" spans="1:6">
      <c r="A451" s="70"/>
      <c r="B451" s="66"/>
      <c r="C451" s="71"/>
      <c r="D451" s="72"/>
      <c r="E451" s="89" t="str">
        <f t="shared" si="9"/>
        <v/>
      </c>
      <c r="F451" s="67"/>
    </row>
    <row r="452" spans="1:6">
      <c r="A452" s="70"/>
      <c r="B452" s="66"/>
      <c r="C452" s="71"/>
      <c r="D452" s="72"/>
      <c r="E452" s="89" t="str">
        <f t="shared" si="9"/>
        <v/>
      </c>
      <c r="F452" s="67"/>
    </row>
    <row r="453" spans="1:6">
      <c r="A453" s="95"/>
      <c r="B453" s="96"/>
      <c r="C453" s="348">
        <f>SUM(C420:C452)</f>
        <v>0</v>
      </c>
      <c r="D453" s="348">
        <f>SUM(D420:D452)</f>
        <v>0</v>
      </c>
      <c r="E453" s="99">
        <f>SUM(E424:E452)</f>
        <v>0</v>
      </c>
      <c r="F453" s="855">
        <f>E453</f>
        <v>0</v>
      </c>
    </row>
    <row r="454" spans="1:6">
      <c r="A454" s="344"/>
      <c r="B454" s="343"/>
      <c r="C454" s="109"/>
      <c r="D454" s="342"/>
      <c r="E454" s="732"/>
      <c r="F454" s="856"/>
    </row>
    <row r="455" spans="1:6">
      <c r="A455" s="110"/>
      <c r="B455" s="111"/>
      <c r="C455" s="865">
        <f>SUM(C41,C85,C121,C161,C201,C234,C278,C309,C340,C379,C418,C453)</f>
        <v>0</v>
      </c>
      <c r="D455" s="113">
        <f>SUM(D41,D85,D121,D161,D201,D234,D278,D309,D340,D379,D418,D453)</f>
        <v>6930</v>
      </c>
      <c r="E455" s="859"/>
      <c r="F455" s="857">
        <f>SUM(F41,F85,F121,F161,F201,F234,F278,F309,F340,F379,F418,F453,)</f>
        <v>6930</v>
      </c>
    </row>
    <row r="456" spans="1:6">
      <c r="A456" s="116"/>
      <c r="B456" s="117"/>
      <c r="C456" s="117"/>
      <c r="D456" s="117"/>
      <c r="E456" s="860"/>
      <c r="F456" s="118"/>
    </row>
  </sheetData>
  <mergeCells count="1">
    <mergeCell ref="H57:I57"/>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B9"/>
  <sheetViews>
    <sheetView workbookViewId="0">
      <selection activeCell="B9" sqref="B9"/>
    </sheetView>
  </sheetViews>
  <sheetFormatPr baseColWidth="10" defaultRowHeight="15"/>
  <cols>
    <col min="2" max="2" width="20.5703125" customWidth="1"/>
  </cols>
  <sheetData>
    <row r="1" spans="2:2">
      <c r="B1" t="s">
        <v>117</v>
      </c>
    </row>
    <row r="2" spans="2:2">
      <c r="B2" t="s">
        <v>118</v>
      </c>
    </row>
    <row r="3" spans="2:2">
      <c r="B3" t="s">
        <v>119</v>
      </c>
    </row>
    <row r="4" spans="2:2">
      <c r="B4" t="s">
        <v>112</v>
      </c>
    </row>
    <row r="5" spans="2:2">
      <c r="B5" t="s">
        <v>113</v>
      </c>
    </row>
    <row r="6" spans="2:2">
      <c r="B6" t="s">
        <v>120</v>
      </c>
    </row>
    <row r="7" spans="2:2">
      <c r="B7" t="s">
        <v>121</v>
      </c>
    </row>
    <row r="8" spans="2:2">
      <c r="B8" t="s">
        <v>122</v>
      </c>
    </row>
    <row r="9" spans="2:2">
      <c r="B9" t="s">
        <v>154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G200"/>
  <sheetViews>
    <sheetView showGridLines="0" workbookViewId="0">
      <selection activeCell="A4" sqref="A4:D21"/>
    </sheetView>
  </sheetViews>
  <sheetFormatPr baseColWidth="10" defaultColWidth="11.42578125" defaultRowHeight="12"/>
  <cols>
    <col min="1" max="1" width="13.42578125" style="409" customWidth="1"/>
    <col min="2" max="2" width="20.5703125" style="409" customWidth="1"/>
    <col min="3" max="3" width="9.7109375" style="409" customWidth="1"/>
    <col min="4" max="4" width="10.5703125" style="409" customWidth="1"/>
    <col min="5" max="5" width="12" style="409" customWidth="1"/>
    <col min="6" max="6" width="1.7109375" style="415" customWidth="1"/>
    <col min="7" max="7" width="27.7109375" style="409" customWidth="1"/>
    <col min="8" max="16384" width="11.42578125" style="409"/>
  </cols>
  <sheetData>
    <row r="1" spans="1:7">
      <c r="A1" s="408"/>
      <c r="F1" s="417"/>
    </row>
    <row r="2" spans="1:7" ht="12.75">
      <c r="A2" s="413" t="s">
        <v>0</v>
      </c>
      <c r="B2" s="914" t="s">
        <v>111</v>
      </c>
      <c r="C2" s="914"/>
      <c r="D2" s="914"/>
      <c r="E2" s="914"/>
      <c r="F2" s="416"/>
      <c r="G2" s="414" t="s">
        <v>125</v>
      </c>
    </row>
    <row r="3" spans="1:7">
      <c r="A3" s="412"/>
      <c r="B3" s="421" t="s">
        <v>115</v>
      </c>
      <c r="C3" s="418" t="s">
        <v>124</v>
      </c>
      <c r="D3" s="418" t="s">
        <v>116</v>
      </c>
      <c r="E3" s="418" t="s">
        <v>4</v>
      </c>
      <c r="F3" s="419"/>
      <c r="G3" s="418" t="s">
        <v>124</v>
      </c>
    </row>
    <row r="4" spans="1:7">
      <c r="A4" s="410"/>
      <c r="B4" s="410"/>
      <c r="C4" s="410"/>
      <c r="D4" s="410"/>
      <c r="E4" s="410" t="str">
        <f>IF(C4="","",D4*C4)</f>
        <v/>
      </c>
      <c r="F4" s="411"/>
      <c r="G4" s="410"/>
    </row>
    <row r="5" spans="1:7">
      <c r="A5" s="410"/>
      <c r="B5" s="410"/>
      <c r="C5" s="410"/>
      <c r="D5" s="410"/>
      <c r="E5" s="410" t="str">
        <f t="shared" ref="E5:E72" si="0">IF(C5="","",D5*C5)</f>
        <v/>
      </c>
      <c r="F5" s="411"/>
      <c r="G5" s="410"/>
    </row>
    <row r="6" spans="1:7">
      <c r="A6" s="443"/>
      <c r="B6" s="410"/>
      <c r="C6" s="410"/>
      <c r="D6" s="410"/>
      <c r="E6" s="410" t="str">
        <f t="shared" si="0"/>
        <v/>
      </c>
      <c r="F6" s="411"/>
      <c r="G6" s="410"/>
    </row>
    <row r="7" spans="1:7">
      <c r="A7" s="410"/>
      <c r="B7" s="410"/>
      <c r="C7" s="410"/>
      <c r="D7" s="410"/>
      <c r="E7" s="410" t="str">
        <f t="shared" si="0"/>
        <v/>
      </c>
      <c r="F7" s="411"/>
      <c r="G7" s="410"/>
    </row>
    <row r="8" spans="1:7">
      <c r="A8" s="410"/>
      <c r="B8" s="410"/>
      <c r="C8" s="410"/>
      <c r="D8" s="410"/>
      <c r="E8" s="410" t="str">
        <f t="shared" si="0"/>
        <v/>
      </c>
      <c r="F8" s="411"/>
      <c r="G8" s="410"/>
    </row>
    <row r="9" spans="1:7">
      <c r="A9" s="410"/>
      <c r="B9" s="410"/>
      <c r="C9" s="410"/>
      <c r="D9" s="410"/>
      <c r="E9" s="410" t="str">
        <f t="shared" si="0"/>
        <v/>
      </c>
      <c r="F9" s="411"/>
      <c r="G9" s="410"/>
    </row>
    <row r="10" spans="1:7">
      <c r="A10" s="410"/>
      <c r="B10" s="410"/>
      <c r="C10" s="410"/>
      <c r="D10" s="410"/>
      <c r="E10" s="410" t="str">
        <f t="shared" si="0"/>
        <v/>
      </c>
      <c r="F10" s="411"/>
      <c r="G10" s="410"/>
    </row>
    <row r="11" spans="1:7">
      <c r="A11" s="410"/>
      <c r="B11" s="410"/>
      <c r="C11" s="410"/>
      <c r="D11" s="410"/>
      <c r="E11" s="410" t="str">
        <f t="shared" si="0"/>
        <v/>
      </c>
      <c r="F11" s="411"/>
      <c r="G11" s="410"/>
    </row>
    <row r="12" spans="1:7">
      <c r="A12" s="410"/>
      <c r="B12" s="410"/>
      <c r="C12" s="410"/>
      <c r="D12" s="410"/>
      <c r="E12" s="410" t="str">
        <f t="shared" si="0"/>
        <v/>
      </c>
      <c r="F12" s="411"/>
      <c r="G12" s="410"/>
    </row>
    <row r="13" spans="1:7">
      <c r="A13" s="410"/>
      <c r="B13" s="410"/>
      <c r="C13" s="410"/>
      <c r="D13" s="410"/>
      <c r="E13" s="410" t="str">
        <f t="shared" si="0"/>
        <v/>
      </c>
      <c r="F13" s="411"/>
      <c r="G13" s="410"/>
    </row>
    <row r="14" spans="1:7">
      <c r="A14" s="410"/>
      <c r="B14" s="410"/>
      <c r="C14" s="410"/>
      <c r="D14" s="410"/>
      <c r="E14" s="410" t="str">
        <f t="shared" si="0"/>
        <v/>
      </c>
      <c r="F14" s="411"/>
      <c r="G14" s="410"/>
    </row>
    <row r="15" spans="1:7">
      <c r="A15" s="410"/>
      <c r="B15" s="410"/>
      <c r="C15" s="410"/>
      <c r="D15" s="410"/>
      <c r="E15" s="410" t="str">
        <f t="shared" si="0"/>
        <v/>
      </c>
      <c r="F15" s="411"/>
      <c r="G15" s="410"/>
    </row>
    <row r="16" spans="1:7">
      <c r="A16" s="410"/>
      <c r="B16" s="410"/>
      <c r="C16" s="410"/>
      <c r="D16" s="410"/>
      <c r="E16" s="410"/>
      <c r="F16" s="411"/>
      <c r="G16" s="410">
        <v>25</v>
      </c>
    </row>
    <row r="17" spans="1:7">
      <c r="A17" s="410"/>
      <c r="B17" s="410"/>
      <c r="C17" s="410"/>
      <c r="D17" s="410"/>
      <c r="E17" s="410"/>
      <c r="F17" s="411"/>
      <c r="G17" s="410">
        <v>5</v>
      </c>
    </row>
    <row r="18" spans="1:7">
      <c r="A18" s="410"/>
      <c r="B18" s="410"/>
      <c r="C18" s="410"/>
      <c r="D18" s="410"/>
      <c r="E18" s="410"/>
      <c r="F18" s="411"/>
      <c r="G18" s="410">
        <v>10</v>
      </c>
    </row>
    <row r="19" spans="1:7">
      <c r="A19" s="410"/>
      <c r="B19" s="410"/>
      <c r="C19" s="410"/>
      <c r="D19" s="410"/>
      <c r="E19" s="410"/>
      <c r="F19" s="411"/>
      <c r="G19" s="410">
        <v>15</v>
      </c>
    </row>
    <row r="20" spans="1:7">
      <c r="A20" s="410"/>
      <c r="B20" s="410"/>
      <c r="C20" s="410"/>
      <c r="D20" s="410"/>
      <c r="E20" s="410" t="str">
        <f t="shared" si="0"/>
        <v/>
      </c>
      <c r="F20" s="411"/>
      <c r="G20" s="410"/>
    </row>
    <row r="21" spans="1:7">
      <c r="A21" s="410"/>
      <c r="B21" s="410"/>
      <c r="C21" s="410"/>
      <c r="D21" s="410"/>
      <c r="E21" s="410" t="str">
        <f t="shared" si="0"/>
        <v/>
      </c>
      <c r="F21" s="411"/>
      <c r="G21" s="410"/>
    </row>
    <row r="22" spans="1:7">
      <c r="A22" s="410"/>
      <c r="B22" s="410"/>
      <c r="C22" s="410"/>
      <c r="D22" s="410"/>
      <c r="E22" s="410" t="str">
        <f t="shared" si="0"/>
        <v/>
      </c>
      <c r="F22" s="411"/>
      <c r="G22" s="410"/>
    </row>
    <row r="23" spans="1:7">
      <c r="A23" s="410"/>
      <c r="B23" s="410" t="s">
        <v>136</v>
      </c>
      <c r="C23" s="410"/>
      <c r="D23" s="410"/>
      <c r="E23" s="410" t="str">
        <f t="shared" si="0"/>
        <v/>
      </c>
      <c r="F23" s="411"/>
      <c r="G23" s="410"/>
    </row>
    <row r="24" spans="1:7">
      <c r="A24" s="410"/>
      <c r="B24" s="410"/>
      <c r="C24" s="410"/>
      <c r="D24" s="410"/>
      <c r="E24" s="410" t="str">
        <f t="shared" si="0"/>
        <v/>
      </c>
      <c r="F24" s="411"/>
      <c r="G24" s="410"/>
    </row>
    <row r="25" spans="1:7">
      <c r="A25" s="410"/>
      <c r="B25" s="410"/>
      <c r="C25" s="410"/>
      <c r="D25" s="410"/>
      <c r="E25" s="410" t="str">
        <f t="shared" si="0"/>
        <v/>
      </c>
      <c r="F25" s="411"/>
      <c r="G25" s="410"/>
    </row>
    <row r="26" spans="1:7">
      <c r="A26" s="410"/>
      <c r="B26" s="410"/>
      <c r="C26" s="410"/>
      <c r="D26" s="410"/>
      <c r="E26" s="410" t="str">
        <f t="shared" si="0"/>
        <v/>
      </c>
      <c r="F26" s="411"/>
      <c r="G26" s="410"/>
    </row>
    <row r="27" spans="1:7">
      <c r="A27" s="410"/>
      <c r="B27" s="410"/>
      <c r="C27" s="410"/>
      <c r="D27" s="410"/>
      <c r="E27" s="410" t="str">
        <f t="shared" si="0"/>
        <v/>
      </c>
      <c r="F27" s="411"/>
      <c r="G27" s="410"/>
    </row>
    <row r="28" spans="1:7">
      <c r="A28" s="410"/>
      <c r="B28" s="410"/>
      <c r="C28" s="410"/>
      <c r="D28" s="410"/>
      <c r="E28" s="410" t="str">
        <f t="shared" si="0"/>
        <v/>
      </c>
      <c r="F28" s="411"/>
      <c r="G28" s="410"/>
    </row>
    <row r="29" spans="1:7">
      <c r="A29" s="410"/>
      <c r="B29" s="410"/>
      <c r="C29" s="410"/>
      <c r="D29" s="410"/>
      <c r="E29" s="410" t="str">
        <f t="shared" si="0"/>
        <v/>
      </c>
      <c r="F29" s="411"/>
      <c r="G29" s="410"/>
    </row>
    <row r="30" spans="1:7">
      <c r="A30" s="410"/>
      <c r="B30" s="410"/>
      <c r="C30" s="410"/>
      <c r="D30" s="410"/>
      <c r="E30" s="410" t="str">
        <f t="shared" si="0"/>
        <v/>
      </c>
      <c r="F30" s="411"/>
      <c r="G30" s="410"/>
    </row>
    <row r="31" spans="1:7">
      <c r="A31" s="410"/>
      <c r="B31" s="410"/>
      <c r="C31" s="410"/>
      <c r="D31" s="410"/>
      <c r="E31" s="410" t="str">
        <f t="shared" si="0"/>
        <v/>
      </c>
      <c r="F31" s="411"/>
      <c r="G31" s="410"/>
    </row>
    <row r="32" spans="1:7">
      <c r="A32" s="410"/>
      <c r="B32" s="410"/>
      <c r="C32" s="410"/>
      <c r="D32" s="410"/>
      <c r="E32" s="410" t="str">
        <f t="shared" si="0"/>
        <v/>
      </c>
      <c r="F32" s="411"/>
      <c r="G32" s="410"/>
    </row>
    <row r="33" spans="1:7">
      <c r="A33" s="410"/>
      <c r="B33" s="410"/>
      <c r="C33" s="410"/>
      <c r="D33" s="410"/>
      <c r="E33" s="410" t="str">
        <f t="shared" si="0"/>
        <v/>
      </c>
      <c r="F33" s="411"/>
      <c r="G33" s="410"/>
    </row>
    <row r="34" spans="1:7">
      <c r="A34" s="410"/>
      <c r="B34" s="410"/>
      <c r="C34" s="410"/>
      <c r="D34" s="410"/>
      <c r="E34" s="410" t="str">
        <f t="shared" si="0"/>
        <v/>
      </c>
      <c r="F34" s="411"/>
      <c r="G34" s="410"/>
    </row>
    <row r="35" spans="1:7">
      <c r="A35" s="410"/>
      <c r="B35" s="410"/>
      <c r="C35" s="410"/>
      <c r="D35" s="410"/>
      <c r="E35" s="410" t="str">
        <f t="shared" si="0"/>
        <v/>
      </c>
      <c r="F35" s="411"/>
      <c r="G35" s="410"/>
    </row>
    <row r="36" spans="1:7">
      <c r="A36" s="410"/>
      <c r="B36" s="410"/>
      <c r="C36" s="410"/>
      <c r="D36" s="410"/>
      <c r="E36" s="410" t="str">
        <f t="shared" si="0"/>
        <v/>
      </c>
      <c r="F36" s="411"/>
      <c r="G36" s="410"/>
    </row>
    <row r="37" spans="1:7">
      <c r="A37" s="410"/>
      <c r="B37" s="410"/>
      <c r="C37" s="410"/>
      <c r="D37" s="410"/>
      <c r="E37" s="410" t="str">
        <f t="shared" si="0"/>
        <v/>
      </c>
      <c r="F37" s="411"/>
      <c r="G37" s="410"/>
    </row>
    <row r="38" spans="1:7">
      <c r="A38" s="410"/>
      <c r="B38" s="410"/>
      <c r="C38" s="410"/>
      <c r="D38" s="410"/>
      <c r="E38" s="410" t="str">
        <f t="shared" si="0"/>
        <v/>
      </c>
      <c r="F38" s="411"/>
      <c r="G38" s="410"/>
    </row>
    <row r="39" spans="1:7">
      <c r="A39" s="410"/>
      <c r="B39" s="410"/>
      <c r="C39" s="410"/>
      <c r="D39" s="410"/>
      <c r="E39" s="410" t="str">
        <f t="shared" si="0"/>
        <v/>
      </c>
      <c r="F39" s="411"/>
      <c r="G39" s="410"/>
    </row>
    <row r="40" spans="1:7">
      <c r="A40" s="410"/>
      <c r="B40" s="410"/>
      <c r="C40" s="410"/>
      <c r="D40" s="410"/>
      <c r="E40" s="410" t="str">
        <f t="shared" si="0"/>
        <v/>
      </c>
      <c r="F40" s="411"/>
      <c r="G40" s="410"/>
    </row>
    <row r="41" spans="1:7">
      <c r="A41" s="410"/>
      <c r="B41" s="410"/>
      <c r="C41" s="410"/>
      <c r="D41" s="410"/>
      <c r="E41" s="410" t="str">
        <f t="shared" si="0"/>
        <v/>
      </c>
      <c r="F41" s="411"/>
      <c r="G41" s="410"/>
    </row>
    <row r="42" spans="1:7">
      <c r="A42" s="410"/>
      <c r="B42" s="410"/>
      <c r="C42" s="410"/>
      <c r="D42" s="410"/>
      <c r="E42" s="410" t="str">
        <f t="shared" si="0"/>
        <v/>
      </c>
      <c r="F42" s="411"/>
      <c r="G42" s="410"/>
    </row>
    <row r="43" spans="1:7">
      <c r="A43" s="410"/>
      <c r="B43" s="410"/>
      <c r="C43" s="410"/>
      <c r="D43" s="410"/>
      <c r="E43" s="410" t="str">
        <f t="shared" si="0"/>
        <v/>
      </c>
      <c r="F43" s="411"/>
      <c r="G43" s="410"/>
    </row>
    <row r="44" spans="1:7">
      <c r="A44" s="410"/>
      <c r="B44" s="410"/>
      <c r="C44" s="410"/>
      <c r="D44" s="410"/>
      <c r="E44" s="410" t="str">
        <f t="shared" si="0"/>
        <v/>
      </c>
      <c r="F44" s="411"/>
      <c r="G44" s="410"/>
    </row>
    <row r="45" spans="1:7">
      <c r="A45" s="410"/>
      <c r="B45" s="410"/>
      <c r="C45" s="410"/>
      <c r="D45" s="410"/>
      <c r="E45" s="410" t="str">
        <f t="shared" si="0"/>
        <v/>
      </c>
      <c r="F45" s="411"/>
      <c r="G45" s="410"/>
    </row>
    <row r="46" spans="1:7">
      <c r="A46" s="410"/>
      <c r="B46" s="410"/>
      <c r="C46" s="410"/>
      <c r="D46" s="410"/>
      <c r="E46" s="410" t="str">
        <f t="shared" si="0"/>
        <v/>
      </c>
      <c r="F46" s="411"/>
      <c r="G46" s="410"/>
    </row>
    <row r="47" spans="1:7">
      <c r="A47" s="410"/>
      <c r="B47" s="410"/>
      <c r="C47" s="410"/>
      <c r="D47" s="410"/>
      <c r="E47" s="410" t="str">
        <f t="shared" si="0"/>
        <v/>
      </c>
      <c r="F47" s="411"/>
      <c r="G47" s="410"/>
    </row>
    <row r="48" spans="1:7">
      <c r="A48" s="410"/>
      <c r="B48" s="410"/>
      <c r="C48" s="410"/>
      <c r="D48" s="410"/>
      <c r="E48" s="410" t="str">
        <f t="shared" si="0"/>
        <v/>
      </c>
      <c r="F48" s="411"/>
      <c r="G48" s="410"/>
    </row>
    <row r="49" spans="1:7">
      <c r="A49" s="410"/>
      <c r="B49" s="410"/>
      <c r="C49" s="410"/>
      <c r="D49" s="410"/>
      <c r="E49" s="410" t="str">
        <f t="shared" si="0"/>
        <v/>
      </c>
      <c r="F49" s="411"/>
      <c r="G49" s="410"/>
    </row>
    <row r="50" spans="1:7">
      <c r="A50" s="410"/>
      <c r="B50" s="410"/>
      <c r="C50" s="410"/>
      <c r="D50" s="410"/>
      <c r="E50" s="410" t="str">
        <f t="shared" si="0"/>
        <v/>
      </c>
      <c r="F50" s="411"/>
      <c r="G50" s="410"/>
    </row>
    <row r="51" spans="1:7">
      <c r="A51" s="410"/>
      <c r="B51" s="410"/>
      <c r="C51" s="410"/>
      <c r="D51" s="410"/>
      <c r="E51" s="410" t="str">
        <f t="shared" si="0"/>
        <v/>
      </c>
      <c r="F51" s="411"/>
      <c r="G51" s="410"/>
    </row>
    <row r="52" spans="1:7">
      <c r="A52" s="410"/>
      <c r="B52" s="410"/>
      <c r="C52" s="410"/>
      <c r="D52" s="410"/>
      <c r="E52" s="410" t="str">
        <f t="shared" si="0"/>
        <v/>
      </c>
      <c r="F52" s="411"/>
      <c r="G52" s="410"/>
    </row>
    <row r="53" spans="1:7">
      <c r="A53" s="410"/>
      <c r="B53" s="410"/>
      <c r="C53" s="410"/>
      <c r="D53" s="410"/>
      <c r="E53" s="410" t="str">
        <f t="shared" si="0"/>
        <v/>
      </c>
      <c r="F53" s="411"/>
      <c r="G53" s="410"/>
    </row>
    <row r="54" spans="1:7">
      <c r="A54" s="410"/>
      <c r="B54" s="410"/>
      <c r="C54" s="410"/>
      <c r="D54" s="410"/>
      <c r="E54" s="410" t="str">
        <f t="shared" si="0"/>
        <v/>
      </c>
      <c r="F54" s="411"/>
      <c r="G54" s="410"/>
    </row>
    <row r="55" spans="1:7">
      <c r="A55" s="410"/>
      <c r="B55" s="410"/>
      <c r="C55" s="410"/>
      <c r="D55" s="410"/>
      <c r="E55" s="410" t="str">
        <f t="shared" si="0"/>
        <v/>
      </c>
      <c r="F55" s="411"/>
      <c r="G55" s="410"/>
    </row>
    <row r="56" spans="1:7">
      <c r="A56" s="410"/>
      <c r="B56" s="410"/>
      <c r="C56" s="410"/>
      <c r="D56" s="410"/>
      <c r="E56" s="410" t="str">
        <f t="shared" si="0"/>
        <v/>
      </c>
      <c r="F56" s="411"/>
      <c r="G56" s="410"/>
    </row>
    <row r="57" spans="1:7">
      <c r="A57" s="410"/>
      <c r="B57" s="410"/>
      <c r="C57" s="410"/>
      <c r="D57" s="410"/>
      <c r="E57" s="410" t="str">
        <f t="shared" si="0"/>
        <v/>
      </c>
      <c r="F57" s="411"/>
      <c r="G57" s="410"/>
    </row>
    <row r="58" spans="1:7">
      <c r="A58" s="410"/>
      <c r="B58" s="410"/>
      <c r="C58" s="410"/>
      <c r="D58" s="410"/>
      <c r="E58" s="410" t="str">
        <f t="shared" si="0"/>
        <v/>
      </c>
      <c r="F58" s="411"/>
      <c r="G58" s="410"/>
    </row>
    <row r="59" spans="1:7">
      <c r="A59" s="410"/>
      <c r="B59" s="410"/>
      <c r="C59" s="410"/>
      <c r="D59" s="410"/>
      <c r="E59" s="410" t="str">
        <f t="shared" si="0"/>
        <v/>
      </c>
      <c r="F59" s="411"/>
      <c r="G59" s="410"/>
    </row>
    <row r="60" spans="1:7">
      <c r="A60" s="410"/>
      <c r="B60" s="410"/>
      <c r="C60" s="410"/>
      <c r="D60" s="410"/>
      <c r="E60" s="410" t="str">
        <f t="shared" si="0"/>
        <v/>
      </c>
      <c r="F60" s="411"/>
      <c r="G60" s="410"/>
    </row>
    <row r="61" spans="1:7">
      <c r="A61" s="410"/>
      <c r="B61" s="410"/>
      <c r="C61" s="410"/>
      <c r="D61" s="410"/>
      <c r="E61" s="410" t="str">
        <f t="shared" si="0"/>
        <v/>
      </c>
      <c r="F61" s="411"/>
      <c r="G61" s="410"/>
    </row>
    <row r="62" spans="1:7">
      <c r="A62" s="410"/>
      <c r="B62" s="410"/>
      <c r="C62" s="410"/>
      <c r="D62" s="410"/>
      <c r="E62" s="410" t="str">
        <f t="shared" si="0"/>
        <v/>
      </c>
      <c r="F62" s="411"/>
      <c r="G62" s="410"/>
    </row>
    <row r="63" spans="1:7">
      <c r="A63" s="410"/>
      <c r="B63" s="410"/>
      <c r="C63" s="410"/>
      <c r="D63" s="410"/>
      <c r="E63" s="410" t="str">
        <f t="shared" si="0"/>
        <v/>
      </c>
      <c r="F63" s="411"/>
      <c r="G63" s="410"/>
    </row>
    <row r="64" spans="1:7">
      <c r="A64" s="410"/>
      <c r="B64" s="410"/>
      <c r="C64" s="410"/>
      <c r="D64" s="410"/>
      <c r="E64" s="410" t="str">
        <f t="shared" si="0"/>
        <v/>
      </c>
      <c r="F64" s="411"/>
      <c r="G64" s="410"/>
    </row>
    <row r="65" spans="1:7">
      <c r="A65" s="410"/>
      <c r="B65" s="410"/>
      <c r="C65" s="410"/>
      <c r="D65" s="410"/>
      <c r="E65" s="410" t="str">
        <f t="shared" si="0"/>
        <v/>
      </c>
      <c r="F65" s="411"/>
      <c r="G65" s="410"/>
    </row>
    <row r="66" spans="1:7">
      <c r="A66" s="410"/>
      <c r="B66" s="410"/>
      <c r="C66" s="410"/>
      <c r="D66" s="410"/>
      <c r="E66" s="410" t="str">
        <f t="shared" si="0"/>
        <v/>
      </c>
      <c r="F66" s="411"/>
      <c r="G66" s="410"/>
    </row>
    <row r="67" spans="1:7">
      <c r="A67" s="410"/>
      <c r="B67" s="410"/>
      <c r="C67" s="410"/>
      <c r="D67" s="410"/>
      <c r="E67" s="410" t="str">
        <f t="shared" si="0"/>
        <v/>
      </c>
      <c r="F67" s="411"/>
      <c r="G67" s="410"/>
    </row>
    <row r="68" spans="1:7">
      <c r="A68" s="410"/>
      <c r="B68" s="410"/>
      <c r="C68" s="410"/>
      <c r="D68" s="410"/>
      <c r="E68" s="410" t="str">
        <f t="shared" si="0"/>
        <v/>
      </c>
      <c r="F68" s="411"/>
      <c r="G68" s="410"/>
    </row>
    <row r="69" spans="1:7">
      <c r="A69" s="410"/>
      <c r="B69" s="410"/>
      <c r="C69" s="410"/>
      <c r="D69" s="410"/>
      <c r="E69" s="410" t="str">
        <f t="shared" si="0"/>
        <v/>
      </c>
      <c r="F69" s="411"/>
      <c r="G69" s="410"/>
    </row>
    <row r="70" spans="1:7">
      <c r="A70" s="410"/>
      <c r="B70" s="410"/>
      <c r="C70" s="410"/>
      <c r="D70" s="410"/>
      <c r="E70" s="410" t="str">
        <f t="shared" si="0"/>
        <v/>
      </c>
      <c r="F70" s="411"/>
      <c r="G70" s="410"/>
    </row>
    <row r="71" spans="1:7">
      <c r="A71" s="410"/>
      <c r="B71" s="410"/>
      <c r="C71" s="410"/>
      <c r="D71" s="410"/>
      <c r="E71" s="410" t="str">
        <f t="shared" si="0"/>
        <v/>
      </c>
      <c r="F71" s="411"/>
      <c r="G71" s="410"/>
    </row>
    <row r="72" spans="1:7">
      <c r="A72" s="410"/>
      <c r="B72" s="410"/>
      <c r="C72" s="410"/>
      <c r="D72" s="410"/>
      <c r="E72" s="410" t="str">
        <f t="shared" si="0"/>
        <v/>
      </c>
      <c r="F72" s="411"/>
      <c r="G72" s="410"/>
    </row>
    <row r="73" spans="1:7">
      <c r="A73" s="410"/>
      <c r="B73" s="410"/>
      <c r="C73" s="410"/>
      <c r="D73" s="410"/>
      <c r="E73" s="410" t="str">
        <f t="shared" ref="E73:E136" si="1">IF(C73="","",D73*C73)</f>
        <v/>
      </c>
      <c r="F73" s="411"/>
      <c r="G73" s="410"/>
    </row>
    <row r="74" spans="1:7">
      <c r="A74" s="410"/>
      <c r="B74" s="410"/>
      <c r="C74" s="410"/>
      <c r="D74" s="410"/>
      <c r="E74" s="410" t="str">
        <f t="shared" si="1"/>
        <v/>
      </c>
      <c r="F74" s="411"/>
      <c r="G74" s="410"/>
    </row>
    <row r="75" spans="1:7">
      <c r="A75" s="410"/>
      <c r="B75" s="410"/>
      <c r="C75" s="410"/>
      <c r="D75" s="410"/>
      <c r="E75" s="410" t="str">
        <f t="shared" si="1"/>
        <v/>
      </c>
      <c r="F75" s="411"/>
      <c r="G75" s="410"/>
    </row>
    <row r="76" spans="1:7">
      <c r="A76" s="410"/>
      <c r="B76" s="410"/>
      <c r="C76" s="410"/>
      <c r="D76" s="410"/>
      <c r="E76" s="410" t="str">
        <f t="shared" si="1"/>
        <v/>
      </c>
      <c r="F76" s="411"/>
      <c r="G76" s="410"/>
    </row>
    <row r="77" spans="1:7">
      <c r="A77" s="410"/>
      <c r="B77" s="410"/>
      <c r="C77" s="410"/>
      <c r="D77" s="410"/>
      <c r="E77" s="410" t="str">
        <f t="shared" si="1"/>
        <v/>
      </c>
      <c r="F77" s="411"/>
      <c r="G77" s="410"/>
    </row>
    <row r="78" spans="1:7">
      <c r="A78" s="410"/>
      <c r="B78" s="410"/>
      <c r="C78" s="410"/>
      <c r="D78" s="410"/>
      <c r="E78" s="410" t="str">
        <f t="shared" si="1"/>
        <v/>
      </c>
      <c r="F78" s="411"/>
      <c r="G78" s="410"/>
    </row>
    <row r="79" spans="1:7">
      <c r="A79" s="410"/>
      <c r="B79" s="410"/>
      <c r="C79" s="410"/>
      <c r="D79" s="410"/>
      <c r="E79" s="410" t="str">
        <f t="shared" si="1"/>
        <v/>
      </c>
      <c r="F79" s="411"/>
      <c r="G79" s="410"/>
    </row>
    <row r="80" spans="1:7">
      <c r="A80" s="410"/>
      <c r="B80" s="410"/>
      <c r="C80" s="410"/>
      <c r="D80" s="410"/>
      <c r="E80" s="410" t="str">
        <f t="shared" si="1"/>
        <v/>
      </c>
      <c r="F80" s="411"/>
      <c r="G80" s="410"/>
    </row>
    <row r="81" spans="1:7">
      <c r="A81" s="410"/>
      <c r="B81" s="410"/>
      <c r="C81" s="410"/>
      <c r="D81" s="410"/>
      <c r="E81" s="410" t="str">
        <f t="shared" si="1"/>
        <v/>
      </c>
      <c r="F81" s="411"/>
      <c r="G81" s="410"/>
    </row>
    <row r="82" spans="1:7">
      <c r="A82" s="410"/>
      <c r="B82" s="410"/>
      <c r="C82" s="410"/>
      <c r="D82" s="410"/>
      <c r="E82" s="410" t="str">
        <f t="shared" si="1"/>
        <v/>
      </c>
      <c r="F82" s="411"/>
      <c r="G82" s="410"/>
    </row>
    <row r="83" spans="1:7">
      <c r="A83" s="410"/>
      <c r="B83" s="410"/>
      <c r="C83" s="410"/>
      <c r="D83" s="410"/>
      <c r="E83" s="410" t="str">
        <f t="shared" si="1"/>
        <v/>
      </c>
      <c r="F83" s="411"/>
      <c r="G83" s="410"/>
    </row>
    <row r="84" spans="1:7">
      <c r="A84" s="410"/>
      <c r="B84" s="410"/>
      <c r="C84" s="410"/>
      <c r="D84" s="410"/>
      <c r="E84" s="410" t="str">
        <f t="shared" si="1"/>
        <v/>
      </c>
      <c r="F84" s="411"/>
      <c r="G84" s="410"/>
    </row>
    <row r="85" spans="1:7">
      <c r="A85" s="410"/>
      <c r="B85" s="410"/>
      <c r="C85" s="410"/>
      <c r="D85" s="410"/>
      <c r="E85" s="410" t="str">
        <f t="shared" si="1"/>
        <v/>
      </c>
      <c r="F85" s="411"/>
      <c r="G85" s="410"/>
    </row>
    <row r="86" spans="1:7">
      <c r="A86" s="410"/>
      <c r="B86" s="410"/>
      <c r="C86" s="410"/>
      <c r="D86" s="410"/>
      <c r="E86" s="410" t="str">
        <f t="shared" si="1"/>
        <v/>
      </c>
      <c r="F86" s="411"/>
      <c r="G86" s="410"/>
    </row>
    <row r="87" spans="1:7">
      <c r="A87" s="410"/>
      <c r="B87" s="410"/>
      <c r="C87" s="410"/>
      <c r="D87" s="410"/>
      <c r="E87" s="410" t="str">
        <f t="shared" si="1"/>
        <v/>
      </c>
      <c r="F87" s="411"/>
      <c r="G87" s="410"/>
    </row>
    <row r="88" spans="1:7">
      <c r="A88" s="410"/>
      <c r="B88" s="410"/>
      <c r="C88" s="410"/>
      <c r="D88" s="410"/>
      <c r="E88" s="410" t="str">
        <f t="shared" si="1"/>
        <v/>
      </c>
      <c r="F88" s="411"/>
      <c r="G88" s="410"/>
    </row>
    <row r="89" spans="1:7">
      <c r="A89" s="410"/>
      <c r="B89" s="410"/>
      <c r="C89" s="410"/>
      <c r="D89" s="410"/>
      <c r="E89" s="410" t="str">
        <f t="shared" si="1"/>
        <v/>
      </c>
      <c r="F89" s="411"/>
      <c r="G89" s="410"/>
    </row>
    <row r="90" spans="1:7">
      <c r="A90" s="410"/>
      <c r="B90" s="410"/>
      <c r="C90" s="410"/>
      <c r="D90" s="410"/>
      <c r="E90" s="410" t="str">
        <f t="shared" si="1"/>
        <v/>
      </c>
      <c r="F90" s="411"/>
      <c r="G90" s="410"/>
    </row>
    <row r="91" spans="1:7">
      <c r="A91" s="410"/>
      <c r="B91" s="410"/>
      <c r="C91" s="410"/>
      <c r="D91" s="410"/>
      <c r="E91" s="410" t="str">
        <f t="shared" si="1"/>
        <v/>
      </c>
      <c r="F91" s="411"/>
      <c r="G91" s="410"/>
    </row>
    <row r="92" spans="1:7">
      <c r="A92" s="410"/>
      <c r="B92" s="410"/>
      <c r="C92" s="410"/>
      <c r="D92" s="410"/>
      <c r="E92" s="410" t="str">
        <f t="shared" si="1"/>
        <v/>
      </c>
      <c r="F92" s="411"/>
      <c r="G92" s="410"/>
    </row>
    <row r="93" spans="1:7">
      <c r="A93" s="410"/>
      <c r="B93" s="410"/>
      <c r="C93" s="410"/>
      <c r="D93" s="410"/>
      <c r="E93" s="410" t="str">
        <f t="shared" si="1"/>
        <v/>
      </c>
      <c r="F93" s="411"/>
      <c r="G93" s="410"/>
    </row>
    <row r="94" spans="1:7">
      <c r="A94" s="410"/>
      <c r="B94" s="410"/>
      <c r="C94" s="410"/>
      <c r="D94" s="410"/>
      <c r="E94" s="410" t="str">
        <f t="shared" si="1"/>
        <v/>
      </c>
      <c r="F94" s="411"/>
      <c r="G94" s="410"/>
    </row>
    <row r="95" spans="1:7">
      <c r="A95" s="410"/>
      <c r="B95" s="410"/>
      <c r="C95" s="410"/>
      <c r="D95" s="410"/>
      <c r="E95" s="410" t="str">
        <f t="shared" si="1"/>
        <v/>
      </c>
      <c r="F95" s="411"/>
      <c r="G95" s="410"/>
    </row>
    <row r="96" spans="1:7">
      <c r="A96" s="410"/>
      <c r="B96" s="410"/>
      <c r="C96" s="410"/>
      <c r="D96" s="410"/>
      <c r="E96" s="410" t="str">
        <f t="shared" si="1"/>
        <v/>
      </c>
      <c r="F96" s="411"/>
      <c r="G96" s="410"/>
    </row>
    <row r="97" spans="1:7">
      <c r="A97" s="410"/>
      <c r="B97" s="410"/>
      <c r="C97" s="410"/>
      <c r="D97" s="410"/>
      <c r="E97" s="410" t="str">
        <f t="shared" si="1"/>
        <v/>
      </c>
      <c r="F97" s="411"/>
      <c r="G97" s="410"/>
    </row>
    <row r="98" spans="1:7">
      <c r="A98" s="410"/>
      <c r="B98" s="410"/>
      <c r="C98" s="410"/>
      <c r="D98" s="410"/>
      <c r="E98" s="410" t="str">
        <f t="shared" si="1"/>
        <v/>
      </c>
      <c r="F98" s="411"/>
      <c r="G98" s="410"/>
    </row>
    <row r="99" spans="1:7">
      <c r="A99" s="410"/>
      <c r="B99" s="410"/>
      <c r="C99" s="410"/>
      <c r="D99" s="410"/>
      <c r="E99" s="410" t="str">
        <f t="shared" si="1"/>
        <v/>
      </c>
      <c r="F99" s="411"/>
      <c r="G99" s="410"/>
    </row>
    <row r="100" spans="1:7">
      <c r="A100" s="410"/>
      <c r="B100" s="410"/>
      <c r="C100" s="410"/>
      <c r="D100" s="410"/>
      <c r="E100" s="410" t="str">
        <f t="shared" si="1"/>
        <v/>
      </c>
      <c r="F100" s="411"/>
      <c r="G100" s="410"/>
    </row>
    <row r="101" spans="1:7">
      <c r="A101" s="410"/>
      <c r="B101" s="410"/>
      <c r="C101" s="410"/>
      <c r="D101" s="410"/>
      <c r="E101" s="410" t="str">
        <f t="shared" si="1"/>
        <v/>
      </c>
      <c r="F101" s="411"/>
      <c r="G101" s="410"/>
    </row>
    <row r="102" spans="1:7">
      <c r="A102" s="410"/>
      <c r="B102" s="410"/>
      <c r="C102" s="410"/>
      <c r="D102" s="410"/>
      <c r="E102" s="410" t="str">
        <f t="shared" si="1"/>
        <v/>
      </c>
      <c r="F102" s="411"/>
      <c r="G102" s="410"/>
    </row>
    <row r="103" spans="1:7">
      <c r="A103" s="410"/>
      <c r="B103" s="410"/>
      <c r="C103" s="410"/>
      <c r="D103" s="410"/>
      <c r="E103" s="410" t="str">
        <f t="shared" si="1"/>
        <v/>
      </c>
      <c r="F103" s="411"/>
      <c r="G103" s="410"/>
    </row>
    <row r="104" spans="1:7">
      <c r="A104" s="410"/>
      <c r="B104" s="410"/>
      <c r="C104" s="410"/>
      <c r="D104" s="410"/>
      <c r="E104" s="410" t="str">
        <f t="shared" si="1"/>
        <v/>
      </c>
      <c r="F104" s="411"/>
      <c r="G104" s="410"/>
    </row>
    <row r="105" spans="1:7">
      <c r="A105" s="410"/>
      <c r="B105" s="410"/>
      <c r="C105" s="410"/>
      <c r="D105" s="410"/>
      <c r="E105" s="410" t="str">
        <f t="shared" si="1"/>
        <v/>
      </c>
      <c r="F105" s="411"/>
      <c r="G105" s="410"/>
    </row>
    <row r="106" spans="1:7">
      <c r="A106" s="410"/>
      <c r="B106" s="410"/>
      <c r="C106" s="410"/>
      <c r="D106" s="410"/>
      <c r="E106" s="410" t="str">
        <f t="shared" si="1"/>
        <v/>
      </c>
      <c r="F106" s="411"/>
      <c r="G106" s="410"/>
    </row>
    <row r="107" spans="1:7">
      <c r="A107" s="410"/>
      <c r="B107" s="410"/>
      <c r="C107" s="410"/>
      <c r="D107" s="410"/>
      <c r="E107" s="410" t="str">
        <f t="shared" si="1"/>
        <v/>
      </c>
      <c r="F107" s="411"/>
      <c r="G107" s="410"/>
    </row>
    <row r="108" spans="1:7">
      <c r="A108" s="410"/>
      <c r="B108" s="410"/>
      <c r="C108" s="410"/>
      <c r="D108" s="410"/>
      <c r="E108" s="410" t="str">
        <f t="shared" si="1"/>
        <v/>
      </c>
      <c r="F108" s="411"/>
      <c r="G108" s="410"/>
    </row>
    <row r="109" spans="1:7">
      <c r="A109" s="410"/>
      <c r="B109" s="410"/>
      <c r="C109" s="410"/>
      <c r="D109" s="410"/>
      <c r="E109" s="410" t="str">
        <f t="shared" si="1"/>
        <v/>
      </c>
      <c r="F109" s="411"/>
      <c r="G109" s="410"/>
    </row>
    <row r="110" spans="1:7">
      <c r="A110" s="410"/>
      <c r="B110" s="410"/>
      <c r="C110" s="410"/>
      <c r="D110" s="410"/>
      <c r="E110" s="410" t="str">
        <f t="shared" si="1"/>
        <v/>
      </c>
      <c r="F110" s="411"/>
      <c r="G110" s="410"/>
    </row>
    <row r="111" spans="1:7">
      <c r="A111" s="410"/>
      <c r="B111" s="410"/>
      <c r="C111" s="410"/>
      <c r="D111" s="410"/>
      <c r="E111" s="410" t="str">
        <f t="shared" si="1"/>
        <v/>
      </c>
      <c r="F111" s="411"/>
      <c r="G111" s="410"/>
    </row>
    <row r="112" spans="1:7">
      <c r="A112" s="410"/>
      <c r="B112" s="410"/>
      <c r="C112" s="410"/>
      <c r="D112" s="410"/>
      <c r="E112" s="410" t="str">
        <f t="shared" si="1"/>
        <v/>
      </c>
      <c r="F112" s="411"/>
      <c r="G112" s="410"/>
    </row>
    <row r="113" spans="1:7">
      <c r="A113" s="410"/>
      <c r="B113" s="410"/>
      <c r="C113" s="410"/>
      <c r="D113" s="410"/>
      <c r="E113" s="410" t="str">
        <f t="shared" si="1"/>
        <v/>
      </c>
      <c r="F113" s="411"/>
      <c r="G113" s="410"/>
    </row>
    <row r="114" spans="1:7">
      <c r="A114" s="410"/>
      <c r="B114" s="410"/>
      <c r="C114" s="410"/>
      <c r="D114" s="410"/>
      <c r="E114" s="410" t="str">
        <f t="shared" si="1"/>
        <v/>
      </c>
      <c r="F114" s="411"/>
      <c r="G114" s="410"/>
    </row>
    <row r="115" spans="1:7">
      <c r="A115" s="410"/>
      <c r="B115" s="410"/>
      <c r="C115" s="410"/>
      <c r="D115" s="410"/>
      <c r="E115" s="410" t="str">
        <f t="shared" si="1"/>
        <v/>
      </c>
      <c r="F115" s="411"/>
      <c r="G115" s="410"/>
    </row>
    <row r="116" spans="1:7">
      <c r="A116" s="410"/>
      <c r="B116" s="410"/>
      <c r="C116" s="410"/>
      <c r="D116" s="410"/>
      <c r="E116" s="410" t="str">
        <f t="shared" si="1"/>
        <v/>
      </c>
      <c r="F116" s="411"/>
      <c r="G116" s="410"/>
    </row>
    <row r="117" spans="1:7">
      <c r="A117" s="410"/>
      <c r="B117" s="410"/>
      <c r="C117" s="410"/>
      <c r="D117" s="410"/>
      <c r="E117" s="410" t="str">
        <f t="shared" si="1"/>
        <v/>
      </c>
      <c r="F117" s="411"/>
      <c r="G117" s="410"/>
    </row>
    <row r="118" spans="1:7">
      <c r="A118" s="410"/>
      <c r="B118" s="410"/>
      <c r="C118" s="410"/>
      <c r="D118" s="410"/>
      <c r="E118" s="410" t="str">
        <f t="shared" si="1"/>
        <v/>
      </c>
      <c r="F118" s="411"/>
      <c r="G118" s="410"/>
    </row>
    <row r="119" spans="1:7">
      <c r="A119" s="410"/>
      <c r="B119" s="410"/>
      <c r="C119" s="410"/>
      <c r="D119" s="410"/>
      <c r="E119" s="410" t="str">
        <f t="shared" si="1"/>
        <v/>
      </c>
      <c r="F119" s="411"/>
      <c r="G119" s="410"/>
    </row>
    <row r="120" spans="1:7">
      <c r="A120" s="410"/>
      <c r="B120" s="410"/>
      <c r="C120" s="410"/>
      <c r="D120" s="410"/>
      <c r="E120" s="410" t="str">
        <f t="shared" si="1"/>
        <v/>
      </c>
      <c r="F120" s="411"/>
      <c r="G120" s="410"/>
    </row>
    <row r="121" spans="1:7">
      <c r="A121" s="410"/>
      <c r="B121" s="410"/>
      <c r="C121" s="410"/>
      <c r="D121" s="410"/>
      <c r="E121" s="410" t="str">
        <f t="shared" si="1"/>
        <v/>
      </c>
      <c r="F121" s="411"/>
      <c r="G121" s="410"/>
    </row>
    <row r="122" spans="1:7">
      <c r="A122" s="410"/>
      <c r="B122" s="410"/>
      <c r="C122" s="410"/>
      <c r="D122" s="410"/>
      <c r="E122" s="410" t="str">
        <f t="shared" si="1"/>
        <v/>
      </c>
      <c r="F122" s="411"/>
      <c r="G122" s="410"/>
    </row>
    <row r="123" spans="1:7">
      <c r="A123" s="410"/>
      <c r="B123" s="410"/>
      <c r="C123" s="410"/>
      <c r="D123" s="410"/>
      <c r="E123" s="410" t="str">
        <f t="shared" si="1"/>
        <v/>
      </c>
      <c r="F123" s="411"/>
      <c r="G123" s="410"/>
    </row>
    <row r="124" spans="1:7">
      <c r="A124" s="410"/>
      <c r="B124" s="410"/>
      <c r="C124" s="410"/>
      <c r="D124" s="410"/>
      <c r="E124" s="410" t="str">
        <f t="shared" si="1"/>
        <v/>
      </c>
      <c r="F124" s="411"/>
      <c r="G124" s="410"/>
    </row>
    <row r="125" spans="1:7">
      <c r="A125" s="410"/>
      <c r="B125" s="410"/>
      <c r="C125" s="410"/>
      <c r="D125" s="410"/>
      <c r="E125" s="410" t="str">
        <f t="shared" si="1"/>
        <v/>
      </c>
      <c r="F125" s="411"/>
      <c r="G125" s="410"/>
    </row>
    <row r="126" spans="1:7">
      <c r="A126" s="410"/>
      <c r="B126" s="410"/>
      <c r="C126" s="410"/>
      <c r="D126" s="410"/>
      <c r="E126" s="410" t="str">
        <f t="shared" si="1"/>
        <v/>
      </c>
      <c r="F126" s="411"/>
      <c r="G126" s="410"/>
    </row>
    <row r="127" spans="1:7">
      <c r="A127" s="410"/>
      <c r="B127" s="410"/>
      <c r="C127" s="410"/>
      <c r="D127" s="410"/>
      <c r="E127" s="410" t="str">
        <f t="shared" si="1"/>
        <v/>
      </c>
      <c r="F127" s="411"/>
      <c r="G127" s="410"/>
    </row>
    <row r="128" spans="1:7">
      <c r="A128" s="410"/>
      <c r="B128" s="410"/>
      <c r="C128" s="410"/>
      <c r="D128" s="410"/>
      <c r="E128" s="410" t="str">
        <f t="shared" si="1"/>
        <v/>
      </c>
      <c r="F128" s="411"/>
      <c r="G128" s="410"/>
    </row>
    <row r="129" spans="1:7">
      <c r="A129" s="410"/>
      <c r="B129" s="410"/>
      <c r="C129" s="410"/>
      <c r="D129" s="410"/>
      <c r="E129" s="410" t="str">
        <f t="shared" si="1"/>
        <v/>
      </c>
      <c r="F129" s="411"/>
      <c r="G129" s="410"/>
    </row>
    <row r="130" spans="1:7">
      <c r="A130" s="410"/>
      <c r="B130" s="410"/>
      <c r="C130" s="410"/>
      <c r="D130" s="410"/>
      <c r="E130" s="410" t="str">
        <f t="shared" si="1"/>
        <v/>
      </c>
      <c r="F130" s="411"/>
      <c r="G130" s="410"/>
    </row>
    <row r="131" spans="1:7">
      <c r="A131" s="410"/>
      <c r="B131" s="410"/>
      <c r="C131" s="410"/>
      <c r="D131" s="410"/>
      <c r="E131" s="410" t="str">
        <f t="shared" si="1"/>
        <v/>
      </c>
      <c r="F131" s="411"/>
      <c r="G131" s="410"/>
    </row>
    <row r="132" spans="1:7">
      <c r="A132" s="410"/>
      <c r="B132" s="410"/>
      <c r="C132" s="410"/>
      <c r="D132" s="410"/>
      <c r="E132" s="410" t="str">
        <f t="shared" si="1"/>
        <v/>
      </c>
      <c r="F132" s="411"/>
      <c r="G132" s="410"/>
    </row>
    <row r="133" spans="1:7">
      <c r="A133" s="410"/>
      <c r="B133" s="410"/>
      <c r="C133" s="410"/>
      <c r="D133" s="410"/>
      <c r="E133" s="410" t="str">
        <f t="shared" si="1"/>
        <v/>
      </c>
      <c r="F133" s="411"/>
      <c r="G133" s="410"/>
    </row>
    <row r="134" spans="1:7">
      <c r="A134" s="410"/>
      <c r="B134" s="410"/>
      <c r="C134" s="410"/>
      <c r="D134" s="410"/>
      <c r="E134" s="410" t="str">
        <f t="shared" si="1"/>
        <v/>
      </c>
      <c r="F134" s="411"/>
      <c r="G134" s="410"/>
    </row>
    <row r="135" spans="1:7">
      <c r="A135" s="410"/>
      <c r="B135" s="410"/>
      <c r="C135" s="410"/>
      <c r="D135" s="410"/>
      <c r="E135" s="410" t="str">
        <f t="shared" si="1"/>
        <v/>
      </c>
      <c r="F135" s="411"/>
      <c r="G135" s="410"/>
    </row>
    <row r="136" spans="1:7">
      <c r="A136" s="410"/>
      <c r="B136" s="410"/>
      <c r="C136" s="410"/>
      <c r="D136" s="410"/>
      <c r="E136" s="410" t="str">
        <f t="shared" si="1"/>
        <v/>
      </c>
      <c r="F136" s="411"/>
      <c r="G136" s="410"/>
    </row>
    <row r="137" spans="1:7">
      <c r="A137" s="410"/>
      <c r="B137" s="410"/>
      <c r="C137" s="410"/>
      <c r="D137" s="410"/>
      <c r="E137" s="410" t="str">
        <f t="shared" ref="E137:E200" si="2">IF(C137="","",D137*C137)</f>
        <v/>
      </c>
      <c r="F137" s="411"/>
      <c r="G137" s="410"/>
    </row>
    <row r="138" spans="1:7">
      <c r="A138" s="410"/>
      <c r="B138" s="410"/>
      <c r="C138" s="410"/>
      <c r="D138" s="410"/>
      <c r="E138" s="410" t="str">
        <f t="shared" si="2"/>
        <v/>
      </c>
      <c r="F138" s="411"/>
      <c r="G138" s="410"/>
    </row>
    <row r="139" spans="1:7">
      <c r="A139" s="410"/>
      <c r="B139" s="410"/>
      <c r="C139" s="410"/>
      <c r="D139" s="410"/>
      <c r="E139" s="410" t="str">
        <f t="shared" si="2"/>
        <v/>
      </c>
      <c r="F139" s="411"/>
      <c r="G139" s="410"/>
    </row>
    <row r="140" spans="1:7">
      <c r="A140" s="410"/>
      <c r="B140" s="410"/>
      <c r="C140" s="410"/>
      <c r="D140" s="410"/>
      <c r="E140" s="410" t="str">
        <f t="shared" si="2"/>
        <v/>
      </c>
      <c r="F140" s="411"/>
      <c r="G140" s="410"/>
    </row>
    <row r="141" spans="1:7">
      <c r="A141" s="410"/>
      <c r="B141" s="410"/>
      <c r="C141" s="410"/>
      <c r="D141" s="410"/>
      <c r="E141" s="410" t="str">
        <f t="shared" si="2"/>
        <v/>
      </c>
      <c r="F141" s="411"/>
      <c r="G141" s="410"/>
    </row>
    <row r="142" spans="1:7">
      <c r="A142" s="410"/>
      <c r="B142" s="410"/>
      <c r="C142" s="410"/>
      <c r="D142" s="410"/>
      <c r="E142" s="410" t="str">
        <f t="shared" si="2"/>
        <v/>
      </c>
      <c r="F142" s="411"/>
      <c r="G142" s="410"/>
    </row>
    <row r="143" spans="1:7">
      <c r="A143" s="410"/>
      <c r="B143" s="410"/>
      <c r="C143" s="410"/>
      <c r="D143" s="410"/>
      <c r="E143" s="410" t="str">
        <f t="shared" si="2"/>
        <v/>
      </c>
      <c r="F143" s="411"/>
      <c r="G143" s="410"/>
    </row>
    <row r="144" spans="1:7">
      <c r="A144" s="410"/>
      <c r="B144" s="410"/>
      <c r="C144" s="410"/>
      <c r="D144" s="410"/>
      <c r="E144" s="410" t="str">
        <f t="shared" si="2"/>
        <v/>
      </c>
      <c r="F144" s="411"/>
      <c r="G144" s="410"/>
    </row>
    <row r="145" spans="1:7">
      <c r="A145" s="410"/>
      <c r="B145" s="410"/>
      <c r="C145" s="410"/>
      <c r="D145" s="410"/>
      <c r="E145" s="410" t="str">
        <f t="shared" si="2"/>
        <v/>
      </c>
      <c r="F145" s="411"/>
      <c r="G145" s="410"/>
    </row>
    <row r="146" spans="1:7">
      <c r="A146" s="410"/>
      <c r="B146" s="410"/>
      <c r="C146" s="410"/>
      <c r="D146" s="410"/>
      <c r="E146" s="410" t="str">
        <f t="shared" si="2"/>
        <v/>
      </c>
      <c r="F146" s="411"/>
      <c r="G146" s="410"/>
    </row>
    <row r="147" spans="1:7">
      <c r="A147" s="410"/>
      <c r="B147" s="410"/>
      <c r="C147" s="410"/>
      <c r="D147" s="410"/>
      <c r="E147" s="410" t="str">
        <f t="shared" si="2"/>
        <v/>
      </c>
      <c r="F147" s="411"/>
      <c r="G147" s="410"/>
    </row>
    <row r="148" spans="1:7">
      <c r="A148" s="410"/>
      <c r="B148" s="410"/>
      <c r="C148" s="410"/>
      <c r="D148" s="410"/>
      <c r="E148" s="410" t="str">
        <f t="shared" si="2"/>
        <v/>
      </c>
      <c r="F148" s="411"/>
      <c r="G148" s="410"/>
    </row>
    <row r="149" spans="1:7">
      <c r="A149" s="410"/>
      <c r="B149" s="410"/>
      <c r="C149" s="410"/>
      <c r="D149" s="410"/>
      <c r="E149" s="410" t="str">
        <f t="shared" si="2"/>
        <v/>
      </c>
      <c r="F149" s="411"/>
      <c r="G149" s="410"/>
    </row>
    <row r="150" spans="1:7">
      <c r="A150" s="410"/>
      <c r="B150" s="410"/>
      <c r="C150" s="410"/>
      <c r="D150" s="410"/>
      <c r="E150" s="410" t="str">
        <f t="shared" si="2"/>
        <v/>
      </c>
      <c r="F150" s="411"/>
      <c r="G150" s="410"/>
    </row>
    <row r="151" spans="1:7">
      <c r="A151" s="410"/>
      <c r="B151" s="410"/>
      <c r="C151" s="410"/>
      <c r="D151" s="410"/>
      <c r="E151" s="410" t="str">
        <f t="shared" si="2"/>
        <v/>
      </c>
      <c r="F151" s="411"/>
      <c r="G151" s="410"/>
    </row>
    <row r="152" spans="1:7">
      <c r="A152" s="410"/>
      <c r="B152" s="410"/>
      <c r="C152" s="410"/>
      <c r="D152" s="410"/>
      <c r="E152" s="410" t="str">
        <f t="shared" si="2"/>
        <v/>
      </c>
      <c r="F152" s="411"/>
      <c r="G152" s="410"/>
    </row>
    <row r="153" spans="1:7">
      <c r="A153" s="410"/>
      <c r="B153" s="410"/>
      <c r="C153" s="410"/>
      <c r="D153" s="410"/>
      <c r="E153" s="410" t="str">
        <f t="shared" si="2"/>
        <v/>
      </c>
      <c r="F153" s="411"/>
      <c r="G153" s="410"/>
    </row>
    <row r="154" spans="1:7">
      <c r="A154" s="410"/>
      <c r="B154" s="410"/>
      <c r="C154" s="410"/>
      <c r="D154" s="410"/>
      <c r="E154" s="410" t="str">
        <f t="shared" si="2"/>
        <v/>
      </c>
      <c r="F154" s="411"/>
      <c r="G154" s="410"/>
    </row>
    <row r="155" spans="1:7">
      <c r="A155" s="410"/>
      <c r="B155" s="410"/>
      <c r="C155" s="410"/>
      <c r="D155" s="410"/>
      <c r="E155" s="410" t="str">
        <f t="shared" si="2"/>
        <v/>
      </c>
      <c r="F155" s="411"/>
      <c r="G155" s="410"/>
    </row>
    <row r="156" spans="1:7">
      <c r="A156" s="410"/>
      <c r="B156" s="410"/>
      <c r="C156" s="410"/>
      <c r="D156" s="410"/>
      <c r="E156" s="410" t="str">
        <f t="shared" si="2"/>
        <v/>
      </c>
      <c r="F156" s="411"/>
      <c r="G156" s="410"/>
    </row>
    <row r="157" spans="1:7">
      <c r="A157" s="410"/>
      <c r="B157" s="410"/>
      <c r="C157" s="410"/>
      <c r="D157" s="410"/>
      <c r="E157" s="410" t="str">
        <f t="shared" si="2"/>
        <v/>
      </c>
      <c r="F157" s="411"/>
      <c r="G157" s="410"/>
    </row>
    <row r="158" spans="1:7">
      <c r="A158" s="410"/>
      <c r="B158" s="410"/>
      <c r="C158" s="410"/>
      <c r="D158" s="410"/>
      <c r="E158" s="410" t="str">
        <f t="shared" si="2"/>
        <v/>
      </c>
      <c r="F158" s="411"/>
      <c r="G158" s="410"/>
    </row>
    <row r="159" spans="1:7">
      <c r="A159" s="410"/>
      <c r="B159" s="410"/>
      <c r="C159" s="410"/>
      <c r="D159" s="410"/>
      <c r="E159" s="410" t="str">
        <f t="shared" si="2"/>
        <v/>
      </c>
      <c r="F159" s="411"/>
      <c r="G159" s="410"/>
    </row>
    <row r="160" spans="1:7">
      <c r="A160" s="410"/>
      <c r="B160" s="410"/>
      <c r="C160" s="410"/>
      <c r="D160" s="410"/>
      <c r="E160" s="410" t="str">
        <f t="shared" si="2"/>
        <v/>
      </c>
      <c r="F160" s="411"/>
      <c r="G160" s="410"/>
    </row>
    <row r="161" spans="1:7">
      <c r="A161" s="410"/>
      <c r="B161" s="410"/>
      <c r="C161" s="410"/>
      <c r="D161" s="410"/>
      <c r="E161" s="410" t="str">
        <f t="shared" si="2"/>
        <v/>
      </c>
      <c r="F161" s="411"/>
      <c r="G161" s="410"/>
    </row>
    <row r="162" spans="1:7">
      <c r="A162" s="410"/>
      <c r="B162" s="410"/>
      <c r="C162" s="410"/>
      <c r="D162" s="410"/>
      <c r="E162" s="410" t="str">
        <f t="shared" si="2"/>
        <v/>
      </c>
      <c r="F162" s="411"/>
      <c r="G162" s="410"/>
    </row>
    <row r="163" spans="1:7">
      <c r="A163" s="410"/>
      <c r="B163" s="410"/>
      <c r="C163" s="410"/>
      <c r="D163" s="410"/>
      <c r="E163" s="410" t="str">
        <f t="shared" si="2"/>
        <v/>
      </c>
      <c r="F163" s="411"/>
      <c r="G163" s="410"/>
    </row>
    <row r="164" spans="1:7">
      <c r="A164" s="410"/>
      <c r="B164" s="410"/>
      <c r="C164" s="410"/>
      <c r="D164" s="410"/>
      <c r="E164" s="410" t="str">
        <f t="shared" si="2"/>
        <v/>
      </c>
      <c r="F164" s="411"/>
      <c r="G164" s="410"/>
    </row>
    <row r="165" spans="1:7">
      <c r="A165" s="410"/>
      <c r="B165" s="410"/>
      <c r="C165" s="410"/>
      <c r="D165" s="410"/>
      <c r="E165" s="410" t="str">
        <f t="shared" si="2"/>
        <v/>
      </c>
      <c r="F165" s="411"/>
      <c r="G165" s="410"/>
    </row>
    <row r="166" spans="1:7">
      <c r="A166" s="410"/>
      <c r="B166" s="410"/>
      <c r="C166" s="410"/>
      <c r="D166" s="410"/>
      <c r="E166" s="410" t="str">
        <f t="shared" si="2"/>
        <v/>
      </c>
      <c r="F166" s="411"/>
      <c r="G166" s="410"/>
    </row>
    <row r="167" spans="1:7">
      <c r="A167" s="410"/>
      <c r="B167" s="410"/>
      <c r="C167" s="410"/>
      <c r="D167" s="410"/>
      <c r="E167" s="410" t="str">
        <f t="shared" si="2"/>
        <v/>
      </c>
      <c r="F167" s="411"/>
      <c r="G167" s="410"/>
    </row>
    <row r="168" spans="1:7">
      <c r="A168" s="410"/>
      <c r="B168" s="410"/>
      <c r="C168" s="410"/>
      <c r="D168" s="410"/>
      <c r="E168" s="410" t="str">
        <f t="shared" si="2"/>
        <v/>
      </c>
      <c r="F168" s="411"/>
      <c r="G168" s="410"/>
    </row>
    <row r="169" spans="1:7">
      <c r="A169" s="410"/>
      <c r="B169" s="410"/>
      <c r="C169" s="410"/>
      <c r="D169" s="410"/>
      <c r="E169" s="410" t="str">
        <f t="shared" si="2"/>
        <v/>
      </c>
      <c r="F169" s="411"/>
      <c r="G169" s="410"/>
    </row>
    <row r="170" spans="1:7">
      <c r="A170" s="410"/>
      <c r="B170" s="410"/>
      <c r="C170" s="410"/>
      <c r="D170" s="410"/>
      <c r="E170" s="410" t="str">
        <f t="shared" si="2"/>
        <v/>
      </c>
      <c r="F170" s="411"/>
      <c r="G170" s="410"/>
    </row>
    <row r="171" spans="1:7">
      <c r="A171" s="410"/>
      <c r="B171" s="410"/>
      <c r="C171" s="410"/>
      <c r="D171" s="410"/>
      <c r="E171" s="410" t="str">
        <f t="shared" si="2"/>
        <v/>
      </c>
      <c r="F171" s="411"/>
      <c r="G171" s="410"/>
    </row>
    <row r="172" spans="1:7">
      <c r="A172" s="410"/>
      <c r="B172" s="410"/>
      <c r="C172" s="410"/>
      <c r="D172" s="410"/>
      <c r="E172" s="410" t="str">
        <f t="shared" si="2"/>
        <v/>
      </c>
      <c r="F172" s="411"/>
      <c r="G172" s="410"/>
    </row>
    <row r="173" spans="1:7">
      <c r="A173" s="410"/>
      <c r="B173" s="410"/>
      <c r="C173" s="410"/>
      <c r="D173" s="410"/>
      <c r="E173" s="410" t="str">
        <f t="shared" si="2"/>
        <v/>
      </c>
      <c r="F173" s="411"/>
      <c r="G173" s="410"/>
    </row>
    <row r="174" spans="1:7">
      <c r="A174" s="410"/>
      <c r="B174" s="410"/>
      <c r="C174" s="410"/>
      <c r="D174" s="410"/>
      <c r="E174" s="410" t="str">
        <f t="shared" si="2"/>
        <v/>
      </c>
      <c r="F174" s="411"/>
      <c r="G174" s="410"/>
    </row>
    <row r="175" spans="1:7">
      <c r="A175" s="410"/>
      <c r="B175" s="410"/>
      <c r="C175" s="410"/>
      <c r="D175" s="410"/>
      <c r="E175" s="410" t="str">
        <f t="shared" si="2"/>
        <v/>
      </c>
      <c r="F175" s="411"/>
      <c r="G175" s="410"/>
    </row>
    <row r="176" spans="1:7">
      <c r="A176" s="410"/>
      <c r="B176" s="410"/>
      <c r="C176" s="410"/>
      <c r="D176" s="410"/>
      <c r="E176" s="410" t="str">
        <f t="shared" si="2"/>
        <v/>
      </c>
      <c r="F176" s="411"/>
      <c r="G176" s="410"/>
    </row>
    <row r="177" spans="1:7">
      <c r="A177" s="410"/>
      <c r="B177" s="410"/>
      <c r="C177" s="410"/>
      <c r="D177" s="410"/>
      <c r="E177" s="410" t="str">
        <f t="shared" si="2"/>
        <v/>
      </c>
      <c r="F177" s="411"/>
      <c r="G177" s="410"/>
    </row>
    <row r="178" spans="1:7">
      <c r="A178" s="410"/>
      <c r="B178" s="410"/>
      <c r="C178" s="410"/>
      <c r="D178" s="410"/>
      <c r="E178" s="410" t="str">
        <f t="shared" si="2"/>
        <v/>
      </c>
      <c r="F178" s="411"/>
      <c r="G178" s="410"/>
    </row>
    <row r="179" spans="1:7">
      <c r="A179" s="410"/>
      <c r="B179" s="410"/>
      <c r="C179" s="410"/>
      <c r="D179" s="410"/>
      <c r="E179" s="410" t="str">
        <f t="shared" si="2"/>
        <v/>
      </c>
      <c r="F179" s="411"/>
      <c r="G179" s="410"/>
    </row>
    <row r="180" spans="1:7">
      <c r="A180" s="410"/>
      <c r="B180" s="410"/>
      <c r="C180" s="410"/>
      <c r="D180" s="410"/>
      <c r="E180" s="410" t="str">
        <f t="shared" si="2"/>
        <v/>
      </c>
      <c r="F180" s="411"/>
      <c r="G180" s="410"/>
    </row>
    <row r="181" spans="1:7">
      <c r="A181" s="410"/>
      <c r="B181" s="410"/>
      <c r="C181" s="410"/>
      <c r="D181" s="410"/>
      <c r="E181" s="410" t="str">
        <f t="shared" si="2"/>
        <v/>
      </c>
      <c r="F181" s="411"/>
      <c r="G181" s="410"/>
    </row>
    <row r="182" spans="1:7">
      <c r="A182" s="410"/>
      <c r="B182" s="410"/>
      <c r="C182" s="410"/>
      <c r="D182" s="410"/>
      <c r="E182" s="410" t="str">
        <f t="shared" si="2"/>
        <v/>
      </c>
      <c r="F182" s="411"/>
      <c r="G182" s="410"/>
    </row>
    <row r="183" spans="1:7">
      <c r="A183" s="410"/>
      <c r="B183" s="410"/>
      <c r="C183" s="410"/>
      <c r="D183" s="410"/>
      <c r="E183" s="410" t="str">
        <f t="shared" si="2"/>
        <v/>
      </c>
      <c r="F183" s="411"/>
      <c r="G183" s="410"/>
    </row>
    <row r="184" spans="1:7">
      <c r="A184" s="410"/>
      <c r="B184" s="410"/>
      <c r="C184" s="410"/>
      <c r="D184" s="410"/>
      <c r="E184" s="410" t="str">
        <f t="shared" si="2"/>
        <v/>
      </c>
      <c r="F184" s="411"/>
      <c r="G184" s="410"/>
    </row>
    <row r="185" spans="1:7">
      <c r="A185" s="410"/>
      <c r="B185" s="410"/>
      <c r="C185" s="410"/>
      <c r="D185" s="410"/>
      <c r="E185" s="410" t="str">
        <f t="shared" si="2"/>
        <v/>
      </c>
      <c r="F185" s="411"/>
      <c r="G185" s="410"/>
    </row>
    <row r="186" spans="1:7">
      <c r="A186" s="410"/>
      <c r="B186" s="410"/>
      <c r="C186" s="410"/>
      <c r="D186" s="410"/>
      <c r="E186" s="410" t="str">
        <f t="shared" si="2"/>
        <v/>
      </c>
      <c r="F186" s="411"/>
      <c r="G186" s="410"/>
    </row>
    <row r="187" spans="1:7">
      <c r="A187" s="410"/>
      <c r="B187" s="410"/>
      <c r="C187" s="410"/>
      <c r="D187" s="410"/>
      <c r="E187" s="410" t="str">
        <f t="shared" si="2"/>
        <v/>
      </c>
      <c r="F187" s="411"/>
      <c r="G187" s="410"/>
    </row>
    <row r="188" spans="1:7">
      <c r="A188" s="410"/>
      <c r="B188" s="410"/>
      <c r="C188" s="410"/>
      <c r="D188" s="410"/>
      <c r="E188" s="410" t="str">
        <f t="shared" si="2"/>
        <v/>
      </c>
      <c r="F188" s="411"/>
      <c r="G188" s="410"/>
    </row>
    <row r="189" spans="1:7">
      <c r="A189" s="410"/>
      <c r="B189" s="410"/>
      <c r="C189" s="410"/>
      <c r="D189" s="410"/>
      <c r="E189" s="410" t="str">
        <f t="shared" si="2"/>
        <v/>
      </c>
      <c r="F189" s="411"/>
      <c r="G189" s="410"/>
    </row>
    <row r="190" spans="1:7">
      <c r="A190" s="410"/>
      <c r="B190" s="410"/>
      <c r="C190" s="410"/>
      <c r="D190" s="410"/>
      <c r="E190" s="410" t="str">
        <f t="shared" si="2"/>
        <v/>
      </c>
      <c r="F190" s="411"/>
      <c r="G190" s="410"/>
    </row>
    <row r="191" spans="1:7">
      <c r="A191" s="410"/>
      <c r="B191" s="410"/>
      <c r="C191" s="410"/>
      <c r="D191" s="410"/>
      <c r="E191" s="410" t="str">
        <f t="shared" si="2"/>
        <v/>
      </c>
      <c r="F191" s="411"/>
      <c r="G191" s="410"/>
    </row>
    <row r="192" spans="1:7">
      <c r="A192" s="410"/>
      <c r="B192" s="410"/>
      <c r="C192" s="410"/>
      <c r="D192" s="410"/>
      <c r="E192" s="410" t="str">
        <f t="shared" si="2"/>
        <v/>
      </c>
      <c r="F192" s="411"/>
      <c r="G192" s="410"/>
    </row>
    <row r="193" spans="1:7">
      <c r="A193" s="410"/>
      <c r="B193" s="410"/>
      <c r="C193" s="410"/>
      <c r="D193" s="410"/>
      <c r="E193" s="410" t="str">
        <f t="shared" si="2"/>
        <v/>
      </c>
      <c r="F193" s="411"/>
      <c r="G193" s="410"/>
    </row>
    <row r="194" spans="1:7">
      <c r="A194" s="410"/>
      <c r="B194" s="410"/>
      <c r="C194" s="410"/>
      <c r="D194" s="410"/>
      <c r="E194" s="410" t="str">
        <f t="shared" si="2"/>
        <v/>
      </c>
      <c r="F194" s="411"/>
      <c r="G194" s="410"/>
    </row>
    <row r="195" spans="1:7">
      <c r="A195" s="410"/>
      <c r="B195" s="410"/>
      <c r="C195" s="410"/>
      <c r="D195" s="410"/>
      <c r="E195" s="410" t="str">
        <f t="shared" si="2"/>
        <v/>
      </c>
      <c r="F195" s="411"/>
      <c r="G195" s="410"/>
    </row>
    <row r="196" spans="1:7">
      <c r="A196" s="410"/>
      <c r="B196" s="410"/>
      <c r="C196" s="410"/>
      <c r="D196" s="410"/>
      <c r="E196" s="410" t="str">
        <f t="shared" si="2"/>
        <v/>
      </c>
      <c r="F196" s="411"/>
      <c r="G196" s="410"/>
    </row>
    <row r="197" spans="1:7">
      <c r="A197" s="410"/>
      <c r="B197" s="410"/>
      <c r="C197" s="410"/>
      <c r="D197" s="410"/>
      <c r="E197" s="410" t="str">
        <f t="shared" si="2"/>
        <v/>
      </c>
      <c r="F197" s="411"/>
      <c r="G197" s="410"/>
    </row>
    <row r="198" spans="1:7">
      <c r="A198" s="410"/>
      <c r="B198" s="410"/>
      <c r="C198" s="410"/>
      <c r="D198" s="410"/>
      <c r="E198" s="410" t="str">
        <f t="shared" si="2"/>
        <v/>
      </c>
      <c r="F198" s="411"/>
      <c r="G198" s="410"/>
    </row>
    <row r="199" spans="1:7">
      <c r="A199" s="410"/>
      <c r="B199" s="410"/>
      <c r="C199" s="410"/>
      <c r="D199" s="410"/>
      <c r="E199" s="410" t="str">
        <f t="shared" si="2"/>
        <v/>
      </c>
      <c r="F199" s="411"/>
      <c r="G199" s="410"/>
    </row>
    <row r="200" spans="1:7">
      <c r="A200" s="410"/>
      <c r="B200" s="410"/>
      <c r="C200" s="410"/>
      <c r="D200" s="410"/>
      <c r="E200" s="410" t="str">
        <f t="shared" si="2"/>
        <v/>
      </c>
      <c r="F200" s="411"/>
      <c r="G200" s="410"/>
    </row>
  </sheetData>
  <sheetProtection selectLockedCells="1"/>
  <mergeCells count="1">
    <mergeCell ref="B2:E2"/>
  </mergeCells>
  <dataValidations count="1">
    <dataValidation type="list" allowBlank="1" showInputMessage="1" showErrorMessage="1" sqref="B4:B200" xr:uid="{00000000-0002-0000-0300-000000000000}">
      <formula1>Produits</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U158"/>
  <sheetViews>
    <sheetView showGridLines="0" showRowColHeaders="0" zoomScale="85" zoomScaleNormal="85" workbookViewId="0">
      <pane ySplit="12" topLeftCell="A150" activePane="bottomLeft" state="frozen"/>
      <selection pane="bottomLeft" activeCell="A10" sqref="A10:E152"/>
    </sheetView>
  </sheetViews>
  <sheetFormatPr baseColWidth="10" defaultColWidth="9.140625" defaultRowHeight="12.75"/>
  <cols>
    <col min="1" max="1" width="12" style="46" customWidth="1"/>
    <col min="2" max="2" width="7.140625" style="46" customWidth="1"/>
    <col min="3" max="3" width="82.7109375" style="46" customWidth="1"/>
    <col min="4" max="4" width="12.42578125" style="46" customWidth="1"/>
    <col min="5" max="5" width="12.28515625" style="46" customWidth="1"/>
    <col min="6" max="6" width="11.7109375" style="46" customWidth="1"/>
    <col min="7" max="7" width="10.28515625" style="46" customWidth="1"/>
    <col min="8" max="8" width="11.28515625" style="46" customWidth="1"/>
    <col min="9" max="9" width="10.85546875" style="46" customWidth="1"/>
    <col min="10" max="10" width="13" style="46" customWidth="1"/>
    <col min="11" max="11" width="18.140625" style="46" customWidth="1"/>
    <col min="12" max="16" width="9.140625" style="46"/>
    <col min="17" max="17" width="13.140625" style="46" customWidth="1"/>
    <col min="18" max="18" width="9.140625" style="46"/>
    <col min="19" max="19" width="57.5703125" style="46" customWidth="1"/>
    <col min="20" max="20" width="27.140625" style="46" customWidth="1"/>
    <col min="21" max="21" width="16.28515625" style="46" customWidth="1"/>
    <col min="22" max="16384" width="9.140625" style="46"/>
  </cols>
  <sheetData>
    <row r="1" spans="1:21" ht="18">
      <c r="A1" s="44" t="s">
        <v>136</v>
      </c>
      <c r="B1" s="44"/>
      <c r="C1" s="45"/>
      <c r="D1" s="45"/>
    </row>
    <row r="2" spans="1:21" ht="20.25">
      <c r="A2" s="44"/>
      <c r="B2" s="44"/>
      <c r="C2" s="44"/>
      <c r="D2" s="45"/>
      <c r="E2" s="47"/>
      <c r="F2" s="47"/>
      <c r="G2" s="47"/>
      <c r="H2" s="47"/>
      <c r="I2" s="47"/>
      <c r="J2" s="47"/>
      <c r="K2" s="47"/>
    </row>
    <row r="3" spans="1:21" ht="18">
      <c r="A3" s="48"/>
      <c r="B3" s="44"/>
      <c r="C3" s="44"/>
      <c r="D3" s="45"/>
    </row>
    <row r="4" spans="1:21" ht="20.25" customHeight="1">
      <c r="A4" s="49"/>
      <c r="B4" s="49"/>
      <c r="C4" s="49"/>
      <c r="D4" s="49"/>
    </row>
    <row r="5" spans="1:21" ht="18.75" customHeight="1">
      <c r="A5" s="49"/>
      <c r="B5" s="49"/>
      <c r="C5" s="49"/>
      <c r="D5" s="49"/>
    </row>
    <row r="6" spans="1:21" ht="20.25">
      <c r="A6" s="50"/>
      <c r="B6" s="50"/>
      <c r="C6" s="50" t="s">
        <v>97</v>
      </c>
      <c r="D6" s="50"/>
      <c r="E6" s="50"/>
      <c r="F6" s="50"/>
      <c r="G6" s="50"/>
      <c r="H6" s="50"/>
      <c r="I6" s="50"/>
      <c r="J6" s="50"/>
      <c r="K6" s="50"/>
    </row>
    <row r="7" spans="1:21" ht="23.25" customHeight="1">
      <c r="A7" s="915" t="s">
        <v>24</v>
      </c>
      <c r="B7" s="915"/>
      <c r="C7" s="915"/>
      <c r="D7" s="915"/>
      <c r="E7" s="915"/>
      <c r="F7" s="915"/>
      <c r="G7" s="915"/>
      <c r="H7" s="915"/>
      <c r="I7" s="915"/>
      <c r="J7" s="915"/>
      <c r="K7" s="915"/>
      <c r="L7" s="915"/>
      <c r="M7" s="915"/>
      <c r="N7" s="915"/>
    </row>
    <row r="8" spans="1:21" ht="23.25" customHeight="1">
      <c r="A8" s="300"/>
      <c r="B8" s="300"/>
      <c r="C8" s="300"/>
      <c r="D8" s="300"/>
    </row>
    <row r="9" spans="1:21" ht="23.25" customHeight="1">
      <c r="A9" s="300"/>
      <c r="B9" s="300"/>
      <c r="C9" s="300"/>
      <c r="D9" s="300"/>
    </row>
    <row r="10" spans="1:21" ht="33" customHeight="1">
      <c r="A10" s="367"/>
      <c r="B10" s="366"/>
      <c r="C10" s="366"/>
      <c r="D10" s="366"/>
      <c r="E10" s="365"/>
      <c r="F10" s="369"/>
      <c r="G10" s="368"/>
      <c r="H10" s="368"/>
      <c r="I10" s="917"/>
      <c r="J10" s="917"/>
      <c r="K10" s="917"/>
      <c r="Q10" s="382"/>
      <c r="R10" s="382"/>
      <c r="S10" s="383"/>
      <c r="T10" s="382"/>
      <c r="U10" s="382"/>
    </row>
    <row r="11" spans="1:21" ht="39" customHeight="1">
      <c r="A11" s="51" t="s">
        <v>25</v>
      </c>
      <c r="B11" s="52" t="s">
        <v>26</v>
      </c>
      <c r="C11" s="53" t="s">
        <v>27</v>
      </c>
      <c r="D11" s="51" t="s">
        <v>28</v>
      </c>
      <c r="E11" s="54" t="s">
        <v>29</v>
      </c>
      <c r="F11" s="364"/>
      <c r="I11" s="370"/>
      <c r="J11" s="371"/>
      <c r="K11" s="372"/>
      <c r="Q11" s="370"/>
      <c r="R11" s="371"/>
      <c r="S11" s="368"/>
      <c r="T11" s="370"/>
      <c r="U11" s="372"/>
    </row>
    <row r="12" spans="1:21" s="59" customFormat="1" ht="9" customHeight="1">
      <c r="A12" s="55"/>
      <c r="B12" s="56"/>
      <c r="C12" s="57"/>
      <c r="D12" s="55"/>
      <c r="E12" s="58"/>
      <c r="I12" s="200"/>
      <c r="J12" s="200"/>
      <c r="K12" s="200"/>
      <c r="Q12" s="370"/>
      <c r="R12" s="371"/>
      <c r="S12" s="384"/>
      <c r="T12" s="370"/>
      <c r="U12" s="372"/>
    </row>
    <row r="13" spans="1:21" s="65" customFormat="1" ht="28.15" customHeight="1">
      <c r="A13" s="60"/>
      <c r="B13" s="61"/>
      <c r="C13" s="62" t="s">
        <v>30</v>
      </c>
      <c r="D13" s="63"/>
      <c r="E13" s="64"/>
      <c r="J13" s="335"/>
      <c r="K13" s="336"/>
      <c r="Q13" s="373"/>
      <c r="R13" s="374"/>
      <c r="S13" s="385"/>
      <c r="T13" s="376"/>
      <c r="U13" s="376"/>
    </row>
    <row r="14" spans="1:21" s="68" customFormat="1" ht="28.15" customHeight="1">
      <c r="A14" s="73"/>
      <c r="B14" s="69"/>
      <c r="C14" s="363"/>
      <c r="D14" s="89"/>
      <c r="E14" s="67"/>
      <c r="I14" s="65"/>
      <c r="J14" s="335"/>
      <c r="K14" s="336"/>
      <c r="Q14" s="373"/>
      <c r="R14" s="374"/>
      <c r="S14" s="375"/>
      <c r="T14" s="376"/>
      <c r="U14" s="376"/>
    </row>
    <row r="15" spans="1:21" s="68" customFormat="1" ht="28.15" customHeight="1">
      <c r="A15" s="73"/>
      <c r="B15" s="69"/>
      <c r="C15" s="363"/>
      <c r="D15" s="89"/>
      <c r="E15" s="356"/>
      <c r="I15" s="65"/>
      <c r="J15" s="335"/>
      <c r="K15" s="336"/>
      <c r="Q15" s="373"/>
      <c r="R15" s="374"/>
      <c r="S15" s="375"/>
      <c r="T15" s="376"/>
      <c r="U15" s="386"/>
    </row>
    <row r="16" spans="1:21" s="68" customFormat="1" ht="28.15" customHeight="1">
      <c r="A16" s="73"/>
      <c r="B16" s="69"/>
      <c r="C16" s="363"/>
      <c r="D16" s="89"/>
      <c r="E16" s="356"/>
      <c r="I16" s="65"/>
      <c r="J16" s="335"/>
      <c r="K16" s="336"/>
      <c r="Q16" s="373"/>
      <c r="R16" s="374"/>
      <c r="S16" s="375"/>
      <c r="T16" s="376"/>
      <c r="U16" s="386"/>
    </row>
    <row r="17" spans="1:21" s="68" customFormat="1" ht="28.15" customHeight="1">
      <c r="A17" s="73"/>
      <c r="B17" s="69"/>
      <c r="C17" s="363"/>
      <c r="D17" s="89"/>
      <c r="E17" s="356"/>
      <c r="I17" s="65"/>
      <c r="J17" s="335"/>
      <c r="K17" s="336"/>
      <c r="Q17" s="373"/>
      <c r="R17" s="374"/>
      <c r="S17" s="375"/>
      <c r="T17" s="376"/>
      <c r="U17" s="386"/>
    </row>
    <row r="18" spans="1:21" s="68" customFormat="1" ht="28.15" customHeight="1">
      <c r="A18" s="73"/>
      <c r="B18" s="69"/>
      <c r="C18" s="74"/>
      <c r="D18" s="78"/>
      <c r="E18" s="356"/>
      <c r="I18" s="65"/>
      <c r="J18" s="335"/>
      <c r="K18" s="336"/>
      <c r="Q18" s="373"/>
      <c r="R18" s="374"/>
      <c r="S18" s="375"/>
      <c r="T18" s="376"/>
      <c r="U18" s="386"/>
    </row>
    <row r="19" spans="1:21" s="68" customFormat="1" ht="28.15" customHeight="1">
      <c r="A19" s="73"/>
      <c r="B19" s="69"/>
      <c r="C19" s="74"/>
      <c r="D19" s="78"/>
      <c r="E19" s="356"/>
      <c r="I19" s="65"/>
      <c r="J19" s="335"/>
      <c r="K19" s="336"/>
      <c r="Q19" s="373"/>
      <c r="R19" s="374"/>
      <c r="S19" s="375"/>
      <c r="T19" s="376"/>
      <c r="U19" s="386"/>
    </row>
    <row r="20" spans="1:21" s="68" customFormat="1" ht="28.15" customHeight="1">
      <c r="A20" s="73"/>
      <c r="B20" s="69"/>
      <c r="C20" s="74"/>
      <c r="D20" s="78"/>
      <c r="E20" s="356"/>
      <c r="I20" s="65"/>
      <c r="J20" s="335"/>
      <c r="K20" s="336"/>
      <c r="Q20" s="373"/>
      <c r="R20" s="374"/>
      <c r="S20" s="375"/>
      <c r="T20" s="376"/>
      <c r="U20" s="386"/>
    </row>
    <row r="21" spans="1:21" s="68" customFormat="1" ht="28.15" customHeight="1">
      <c r="A21" s="73"/>
      <c r="B21" s="69"/>
      <c r="C21" s="74"/>
      <c r="D21" s="78"/>
      <c r="E21" s="356"/>
      <c r="I21" s="65"/>
      <c r="J21" s="335"/>
      <c r="K21" s="336"/>
      <c r="Q21" s="373"/>
      <c r="R21" s="374"/>
      <c r="S21" s="375"/>
      <c r="T21" s="376"/>
      <c r="U21" s="386"/>
    </row>
    <row r="22" spans="1:21" s="68" customFormat="1" ht="28.15" customHeight="1">
      <c r="A22" s="73"/>
      <c r="B22" s="69"/>
      <c r="C22" s="74"/>
      <c r="D22" s="78"/>
      <c r="E22" s="356"/>
      <c r="I22" s="65"/>
      <c r="J22" s="335"/>
      <c r="K22" s="336"/>
      <c r="Q22" s="373"/>
      <c r="R22" s="374"/>
      <c r="S22" s="375"/>
      <c r="T22" s="376"/>
      <c r="U22" s="386"/>
    </row>
    <row r="23" spans="1:21" s="68" customFormat="1" ht="28.15" customHeight="1">
      <c r="A23" s="73"/>
      <c r="B23" s="69"/>
      <c r="C23" s="74"/>
      <c r="D23" s="78"/>
      <c r="E23" s="356"/>
      <c r="I23" s="65"/>
      <c r="J23" s="335"/>
      <c r="K23" s="336"/>
      <c r="Q23" s="373"/>
      <c r="R23" s="374"/>
      <c r="S23" s="375"/>
      <c r="T23" s="376"/>
      <c r="U23" s="386"/>
    </row>
    <row r="24" spans="1:21" s="68" customFormat="1" ht="28.15" customHeight="1">
      <c r="A24" s="73"/>
      <c r="B24" s="69"/>
      <c r="C24" s="74"/>
      <c r="D24" s="78"/>
      <c r="E24" s="356"/>
      <c r="I24" s="65"/>
      <c r="J24" s="335"/>
      <c r="K24" s="336"/>
      <c r="Q24" s="373"/>
      <c r="R24" s="374"/>
      <c r="S24" s="375"/>
      <c r="T24" s="376"/>
      <c r="U24" s="386"/>
    </row>
    <row r="25" spans="1:21" s="68" customFormat="1" ht="28.15" customHeight="1">
      <c r="A25" s="73"/>
      <c r="B25" s="69"/>
      <c r="C25" s="74"/>
      <c r="D25" s="78"/>
      <c r="E25" s="356"/>
      <c r="I25" s="65"/>
      <c r="J25" s="335"/>
      <c r="K25" s="336"/>
      <c r="Q25" s="373"/>
      <c r="R25" s="374"/>
      <c r="S25" s="375"/>
      <c r="T25" s="376"/>
      <c r="U25" s="386"/>
    </row>
    <row r="26" spans="1:21" s="68" customFormat="1" ht="28.15" customHeight="1">
      <c r="A26" s="73"/>
      <c r="B26" s="69"/>
      <c r="C26" s="74"/>
      <c r="D26" s="78"/>
      <c r="E26" s="356"/>
      <c r="I26" s="65"/>
      <c r="J26" s="335"/>
      <c r="K26" s="336"/>
      <c r="Q26" s="373"/>
      <c r="R26" s="374"/>
      <c r="S26" s="375"/>
      <c r="T26" s="376"/>
      <c r="U26" s="386"/>
    </row>
    <row r="27" spans="1:21" s="68" customFormat="1" ht="28.15" customHeight="1">
      <c r="A27" s="73"/>
      <c r="B27" s="69"/>
      <c r="C27" s="74"/>
      <c r="D27" s="78"/>
      <c r="E27" s="356"/>
      <c r="I27" s="65"/>
      <c r="J27" s="335"/>
      <c r="K27" s="336"/>
      <c r="Q27" s="373"/>
      <c r="R27" s="374"/>
      <c r="S27" s="375"/>
      <c r="T27" s="376"/>
      <c r="U27" s="386"/>
    </row>
    <row r="28" spans="1:21" s="68" customFormat="1" ht="28.15" customHeight="1">
      <c r="A28" s="73"/>
      <c r="B28" s="69"/>
      <c r="C28" s="74"/>
      <c r="D28" s="78"/>
      <c r="E28" s="356"/>
      <c r="I28" s="65"/>
      <c r="J28" s="335"/>
      <c r="K28" s="336"/>
      <c r="Q28" s="373"/>
      <c r="R28" s="374"/>
      <c r="S28" s="375"/>
      <c r="T28" s="376"/>
      <c r="U28" s="386"/>
    </row>
    <row r="29" spans="1:21" s="68" customFormat="1" ht="28.15" customHeight="1">
      <c r="A29" s="73"/>
      <c r="B29" s="69"/>
      <c r="C29" s="74"/>
      <c r="D29" s="78"/>
      <c r="E29" s="356"/>
      <c r="I29" s="65"/>
      <c r="J29" s="335"/>
      <c r="K29" s="65"/>
      <c r="Q29" s="373"/>
      <c r="R29" s="374"/>
      <c r="S29" s="375"/>
      <c r="T29" s="376"/>
      <c r="U29" s="386"/>
    </row>
    <row r="30" spans="1:21" s="68" customFormat="1" ht="28.15" customHeight="1">
      <c r="A30" s="73"/>
      <c r="B30" s="69"/>
      <c r="C30" s="74"/>
      <c r="D30" s="78"/>
      <c r="E30" s="356"/>
      <c r="I30" s="65"/>
      <c r="J30" s="335"/>
      <c r="K30" s="65"/>
      <c r="Q30" s="373"/>
      <c r="R30" s="374"/>
      <c r="S30" s="375"/>
      <c r="T30" s="376"/>
      <c r="U30" s="386"/>
    </row>
    <row r="31" spans="1:21" s="68" customFormat="1" ht="28.15" customHeight="1">
      <c r="A31" s="73"/>
      <c r="B31" s="69"/>
      <c r="C31" s="74"/>
      <c r="D31" s="78"/>
      <c r="E31" s="356"/>
      <c r="I31" s="65"/>
      <c r="J31" s="335"/>
      <c r="K31" s="65"/>
      <c r="Q31" s="373"/>
      <c r="R31" s="374"/>
      <c r="S31" s="375"/>
      <c r="T31" s="376"/>
      <c r="U31" s="386"/>
    </row>
    <row r="32" spans="1:21" s="68" customFormat="1" ht="28.15" customHeight="1">
      <c r="A32" s="73"/>
      <c r="B32" s="69"/>
      <c r="C32" s="74"/>
      <c r="D32" s="78"/>
      <c r="E32" s="356"/>
      <c r="I32" s="65"/>
      <c r="J32" s="335"/>
      <c r="K32" s="65"/>
      <c r="Q32" s="373"/>
      <c r="R32" s="374"/>
      <c r="S32" s="375"/>
      <c r="T32" s="376"/>
      <c r="U32" s="386"/>
    </row>
    <row r="33" spans="1:21" s="68" customFormat="1" ht="28.15" customHeight="1">
      <c r="A33" s="73"/>
      <c r="B33" s="69"/>
      <c r="C33" s="74"/>
      <c r="D33" s="78"/>
      <c r="E33" s="356"/>
      <c r="I33" s="65"/>
      <c r="J33" s="335"/>
      <c r="K33" s="65"/>
      <c r="Q33" s="373"/>
      <c r="R33" s="374"/>
      <c r="S33" s="375"/>
      <c r="T33" s="376"/>
      <c r="U33" s="386"/>
    </row>
    <row r="34" spans="1:21" s="68" customFormat="1" ht="28.15" customHeight="1">
      <c r="A34" s="73"/>
      <c r="B34" s="69"/>
      <c r="C34" s="74"/>
      <c r="D34" s="78"/>
      <c r="E34" s="356"/>
      <c r="I34" s="65"/>
      <c r="J34" s="335"/>
      <c r="K34" s="65"/>
      <c r="Q34" s="373"/>
      <c r="R34" s="374"/>
      <c r="S34" s="375"/>
      <c r="T34" s="376"/>
      <c r="U34" s="386"/>
    </row>
    <row r="35" spans="1:21" s="68" customFormat="1" ht="28.15" customHeight="1">
      <c r="A35" s="73"/>
      <c r="B35" s="69"/>
      <c r="C35" s="74"/>
      <c r="D35" s="78"/>
      <c r="E35" s="356"/>
      <c r="I35" s="65"/>
      <c r="J35" s="335"/>
      <c r="K35" s="65"/>
      <c r="Q35" s="373"/>
      <c r="R35" s="374"/>
      <c r="S35" s="375"/>
      <c r="T35" s="376"/>
      <c r="U35" s="386"/>
    </row>
    <row r="36" spans="1:21" s="68" customFormat="1" ht="28.15" customHeight="1">
      <c r="A36" s="73"/>
      <c r="B36" s="69"/>
      <c r="C36" s="74"/>
      <c r="D36" s="78"/>
      <c r="E36" s="356"/>
      <c r="I36" s="65"/>
      <c r="J36" s="335"/>
      <c r="K36" s="65"/>
      <c r="Q36" s="373"/>
      <c r="R36" s="374"/>
      <c r="S36" s="375"/>
      <c r="T36" s="376"/>
      <c r="U36" s="386"/>
    </row>
    <row r="37" spans="1:21" s="68" customFormat="1" ht="28.15" customHeight="1">
      <c r="A37" s="73"/>
      <c r="B37" s="69"/>
      <c r="C37" s="74"/>
      <c r="D37" s="78"/>
      <c r="E37" s="356"/>
      <c r="I37" s="65"/>
      <c r="J37" s="335"/>
      <c r="K37" s="65"/>
      <c r="Q37" s="373"/>
      <c r="R37" s="374"/>
      <c r="S37" s="375"/>
      <c r="T37" s="376"/>
      <c r="U37" s="386"/>
    </row>
    <row r="38" spans="1:21" s="68" customFormat="1" ht="28.15" customHeight="1">
      <c r="A38" s="73"/>
      <c r="B38" s="69"/>
      <c r="C38" s="74"/>
      <c r="D38" s="78"/>
      <c r="E38" s="356"/>
      <c r="I38" s="65"/>
      <c r="J38" s="335"/>
      <c r="K38" s="65"/>
      <c r="Q38" s="373"/>
      <c r="R38" s="374"/>
      <c r="S38" s="375"/>
      <c r="T38" s="376"/>
      <c r="U38" s="386"/>
    </row>
    <row r="39" spans="1:21" s="68" customFormat="1" ht="28.15" customHeight="1">
      <c r="A39" s="73"/>
      <c r="B39" s="69"/>
      <c r="C39" s="74"/>
      <c r="D39" s="78"/>
      <c r="E39" s="356"/>
      <c r="I39" s="65"/>
      <c r="J39" s="335"/>
      <c r="K39" s="65"/>
      <c r="Q39" s="373"/>
      <c r="R39" s="374"/>
      <c r="S39" s="375"/>
      <c r="T39" s="376"/>
      <c r="U39" s="386"/>
    </row>
    <row r="40" spans="1:21" s="68" customFormat="1" ht="28.15" customHeight="1">
      <c r="A40" s="73"/>
      <c r="B40" s="69"/>
      <c r="C40" s="74"/>
      <c r="D40" s="78"/>
      <c r="E40" s="356"/>
      <c r="I40" s="65"/>
      <c r="J40" s="335"/>
      <c r="K40" s="65"/>
      <c r="Q40" s="373"/>
      <c r="R40" s="374"/>
      <c r="S40" s="375"/>
      <c r="T40" s="376"/>
      <c r="U40" s="386"/>
    </row>
    <row r="41" spans="1:21" s="68" customFormat="1" ht="28.15" customHeight="1">
      <c r="A41" s="75"/>
      <c r="B41" s="76"/>
      <c r="C41" s="77"/>
      <c r="D41" s="78"/>
      <c r="E41" s="63"/>
      <c r="I41" s="65"/>
      <c r="J41" s="65"/>
      <c r="K41" s="65"/>
      <c r="Q41" s="377"/>
      <c r="R41" s="378"/>
      <c r="S41" s="379"/>
      <c r="T41" s="376"/>
      <c r="U41" s="376"/>
    </row>
    <row r="42" spans="1:21" s="68" customFormat="1" ht="28.15" customHeight="1">
      <c r="A42" s="245"/>
      <c r="B42" s="393"/>
      <c r="C42" s="246"/>
      <c r="D42" s="78"/>
      <c r="E42" s="63"/>
      <c r="I42" s="65"/>
      <c r="J42" s="65"/>
      <c r="K42" s="65"/>
      <c r="Q42" s="377"/>
      <c r="R42" s="378"/>
      <c r="S42" s="379"/>
      <c r="T42" s="376"/>
      <c r="U42" s="376"/>
    </row>
    <row r="43" spans="1:21" s="68" customFormat="1" ht="28.15" customHeight="1">
      <c r="A43" s="79"/>
      <c r="B43" s="80"/>
      <c r="C43" s="81"/>
      <c r="D43" s="82">
        <f>SUM(D14:D42)</f>
        <v>0</v>
      </c>
      <c r="E43" s="83">
        <f>D43</f>
        <v>0</v>
      </c>
      <c r="I43" s="65"/>
      <c r="J43" s="65"/>
      <c r="K43" s="65"/>
      <c r="Q43" s="373"/>
      <c r="R43" s="374"/>
      <c r="S43" s="375"/>
      <c r="T43" s="376"/>
      <c r="U43" s="387"/>
    </row>
    <row r="44" spans="1:21" s="68" customFormat="1" ht="28.15" customHeight="1">
      <c r="A44" s="84"/>
      <c r="B44" s="85"/>
      <c r="C44" s="86" t="s">
        <v>31</v>
      </c>
      <c r="D44" s="87"/>
      <c r="E44" s="88"/>
      <c r="I44" s="65"/>
      <c r="J44" s="65"/>
      <c r="K44" s="65"/>
      <c r="Q44" s="373"/>
      <c r="R44" s="374"/>
      <c r="S44" s="385"/>
      <c r="T44" s="376"/>
      <c r="U44" s="376"/>
    </row>
    <row r="45" spans="1:21" s="68" customFormat="1" ht="28.15" customHeight="1">
      <c r="A45" s="73"/>
      <c r="B45" s="69"/>
      <c r="C45" s="74"/>
      <c r="D45" s="89"/>
      <c r="E45" s="88"/>
      <c r="I45" s="65"/>
      <c r="J45" s="65"/>
      <c r="K45" s="65"/>
      <c r="Q45" s="373"/>
      <c r="R45" s="374"/>
      <c r="S45" s="375"/>
      <c r="T45" s="376"/>
      <c r="U45" s="376"/>
    </row>
    <row r="46" spans="1:21" s="68" customFormat="1" ht="28.15" customHeight="1">
      <c r="A46" s="73"/>
      <c r="B46" s="69"/>
      <c r="C46" s="74"/>
      <c r="D46" s="89"/>
      <c r="E46" s="67"/>
      <c r="I46" s="65"/>
      <c r="J46" s="65"/>
      <c r="K46" s="65"/>
      <c r="Q46" s="373"/>
      <c r="R46" s="374"/>
      <c r="S46" s="375"/>
      <c r="T46" s="376"/>
      <c r="U46" s="376"/>
    </row>
    <row r="47" spans="1:21" s="68" customFormat="1" ht="28.15" customHeight="1">
      <c r="A47" s="73"/>
      <c r="B47" s="69"/>
      <c r="C47" s="74"/>
      <c r="D47" s="89"/>
      <c r="E47" s="67"/>
      <c r="I47" s="65"/>
      <c r="J47" s="65"/>
      <c r="K47" s="65"/>
      <c r="Q47" s="373"/>
      <c r="R47" s="374"/>
      <c r="S47" s="375"/>
      <c r="T47" s="376"/>
      <c r="U47" s="376"/>
    </row>
    <row r="48" spans="1:21" s="68" customFormat="1" ht="28.15" customHeight="1">
      <c r="A48" s="73"/>
      <c r="B48" s="69"/>
      <c r="C48" s="74"/>
      <c r="D48" s="89"/>
      <c r="E48" s="67"/>
      <c r="I48" s="65"/>
      <c r="J48" s="65"/>
      <c r="K48" s="65"/>
      <c r="Q48" s="373"/>
      <c r="R48" s="374"/>
      <c r="S48" s="375"/>
      <c r="T48" s="376"/>
      <c r="U48" s="376"/>
    </row>
    <row r="49" spans="1:21" s="68" customFormat="1" ht="28.15" customHeight="1">
      <c r="A49" s="73"/>
      <c r="B49" s="69"/>
      <c r="C49" s="74"/>
      <c r="D49" s="89"/>
      <c r="E49" s="67"/>
      <c r="I49" s="65"/>
      <c r="J49" s="65"/>
      <c r="K49" s="65"/>
      <c r="Q49" s="373"/>
      <c r="R49" s="374"/>
      <c r="S49" s="375"/>
      <c r="T49" s="376"/>
      <c r="U49" s="376"/>
    </row>
    <row r="50" spans="1:21" s="68" customFormat="1" ht="28.15" customHeight="1">
      <c r="A50" s="73"/>
      <c r="B50" s="69"/>
      <c r="C50" s="74"/>
      <c r="D50" s="89"/>
      <c r="E50" s="67"/>
      <c r="I50" s="65"/>
      <c r="J50" s="65"/>
      <c r="K50" s="65"/>
      <c r="Q50" s="373"/>
      <c r="R50" s="374"/>
      <c r="S50" s="375"/>
      <c r="T50" s="376"/>
      <c r="U50" s="376"/>
    </row>
    <row r="51" spans="1:21" s="68" customFormat="1" ht="28.15" customHeight="1">
      <c r="A51" s="73"/>
      <c r="B51" s="69"/>
      <c r="C51" s="363"/>
      <c r="D51" s="89"/>
      <c r="E51" s="67"/>
      <c r="I51" s="65"/>
      <c r="J51" s="65"/>
      <c r="K51" s="65"/>
      <c r="Q51" s="373"/>
      <c r="R51" s="374"/>
      <c r="S51" s="375"/>
      <c r="T51" s="376"/>
      <c r="U51" s="376"/>
    </row>
    <row r="52" spans="1:21" s="68" customFormat="1" ht="28.15" customHeight="1">
      <c r="A52" s="73"/>
      <c r="B52" s="69"/>
      <c r="C52" s="363"/>
      <c r="D52" s="89"/>
      <c r="E52" s="67"/>
      <c r="I52" s="65"/>
      <c r="J52" s="65"/>
      <c r="K52" s="65"/>
      <c r="Q52" s="373"/>
      <c r="R52" s="374"/>
      <c r="S52" s="375"/>
      <c r="T52" s="376"/>
      <c r="U52" s="376"/>
    </row>
    <row r="53" spans="1:21" s="68" customFormat="1" ht="28.15" customHeight="1">
      <c r="A53" s="73"/>
      <c r="B53" s="69"/>
      <c r="C53" s="74"/>
      <c r="D53" s="89"/>
      <c r="E53" s="67"/>
      <c r="I53" s="338"/>
      <c r="J53" s="338"/>
      <c r="K53" s="337"/>
      <c r="Q53" s="373"/>
      <c r="R53" s="374"/>
      <c r="S53" s="375"/>
      <c r="T53" s="376"/>
      <c r="U53" s="376"/>
    </row>
    <row r="54" spans="1:21" s="68" customFormat="1" ht="28.15" customHeight="1">
      <c r="A54" s="73"/>
      <c r="B54" s="69"/>
      <c r="C54" s="74"/>
      <c r="D54" s="89"/>
      <c r="E54" s="67"/>
      <c r="Q54" s="373"/>
      <c r="R54" s="374"/>
      <c r="S54" s="375"/>
      <c r="T54" s="376"/>
      <c r="U54" s="376"/>
    </row>
    <row r="55" spans="1:21" s="68" customFormat="1" ht="28.15" customHeight="1">
      <c r="A55" s="73"/>
      <c r="B55" s="69"/>
      <c r="C55" s="363"/>
      <c r="D55" s="89"/>
      <c r="E55" s="67"/>
      <c r="Q55" s="373"/>
      <c r="R55" s="374"/>
      <c r="S55" s="375"/>
      <c r="T55" s="376"/>
      <c r="U55" s="376"/>
    </row>
    <row r="56" spans="1:21" s="68" customFormat="1" ht="28.15" customHeight="1">
      <c r="A56" s="122"/>
      <c r="B56" s="69"/>
      <c r="C56" s="74"/>
      <c r="D56" s="89"/>
      <c r="E56" s="67"/>
      <c r="Q56" s="373"/>
      <c r="R56" s="374"/>
      <c r="S56" s="375"/>
      <c r="T56" s="376"/>
      <c r="U56" s="376"/>
    </row>
    <row r="57" spans="1:21" s="68" customFormat="1" ht="28.15" customHeight="1">
      <c r="A57" s="122"/>
      <c r="B57" s="69"/>
      <c r="C57" s="74"/>
      <c r="D57" s="361"/>
      <c r="E57" s="67"/>
      <c r="Q57" s="373"/>
      <c r="R57" s="374"/>
      <c r="S57" s="375"/>
      <c r="T57" s="376"/>
      <c r="U57" s="376"/>
    </row>
    <row r="58" spans="1:21" s="68" customFormat="1" ht="28.15" customHeight="1">
      <c r="A58" s="122"/>
      <c r="B58" s="69"/>
      <c r="C58" s="74"/>
      <c r="D58" s="361"/>
      <c r="E58" s="67"/>
      <c r="G58" s="362"/>
      <c r="Q58" s="373"/>
      <c r="R58" s="374"/>
      <c r="S58" s="375"/>
      <c r="T58" s="376"/>
      <c r="U58" s="376"/>
    </row>
    <row r="59" spans="1:21" s="68" customFormat="1" ht="28.15" customHeight="1">
      <c r="A59" s="122"/>
      <c r="B59" s="69"/>
      <c r="C59" s="74"/>
      <c r="D59" s="361"/>
      <c r="E59" s="67"/>
      <c r="Q59" s="373"/>
      <c r="R59" s="374"/>
      <c r="S59" s="375"/>
      <c r="T59" s="376"/>
      <c r="U59" s="376"/>
    </row>
    <row r="60" spans="1:21" s="68" customFormat="1" ht="28.15" customHeight="1">
      <c r="A60" s="122"/>
      <c r="B60" s="69"/>
      <c r="C60" s="74"/>
      <c r="D60" s="361"/>
      <c r="E60" s="67"/>
      <c r="Q60" s="373"/>
      <c r="R60" s="374"/>
      <c r="S60" s="375"/>
      <c r="T60" s="376"/>
      <c r="U60" s="376"/>
    </row>
    <row r="61" spans="1:21" s="68" customFormat="1" ht="28.15" customHeight="1">
      <c r="A61" s="122"/>
      <c r="B61" s="69"/>
      <c r="C61" s="74"/>
      <c r="D61" s="361"/>
      <c r="E61" s="67"/>
      <c r="J61" s="394"/>
      <c r="Q61" s="373"/>
      <c r="R61" s="374"/>
      <c r="S61" s="375"/>
      <c r="T61" s="376"/>
      <c r="U61" s="376"/>
    </row>
    <row r="62" spans="1:21" s="68" customFormat="1" ht="28.15" customHeight="1">
      <c r="A62" s="122"/>
      <c r="B62" s="69"/>
      <c r="C62" s="74"/>
      <c r="D62" s="361"/>
      <c r="E62" s="67"/>
      <c r="J62" s="395"/>
      <c r="Q62" s="373"/>
      <c r="R62" s="374"/>
      <c r="S62" s="375"/>
      <c r="T62" s="376"/>
      <c r="U62" s="376"/>
    </row>
    <row r="63" spans="1:21" s="68" customFormat="1" ht="28.15" customHeight="1">
      <c r="A63" s="122"/>
      <c r="B63" s="69"/>
      <c r="C63" s="74"/>
      <c r="D63" s="361"/>
      <c r="E63" s="67"/>
      <c r="J63" s="338"/>
      <c r="Q63" s="373"/>
      <c r="R63" s="374"/>
      <c r="S63" s="375"/>
      <c r="T63" s="376"/>
      <c r="U63" s="376"/>
    </row>
    <row r="64" spans="1:21" s="68" customFormat="1" ht="28.15" customHeight="1">
      <c r="A64" s="122"/>
      <c r="B64" s="69"/>
      <c r="C64" s="74"/>
      <c r="D64" s="361"/>
      <c r="E64" s="67"/>
      <c r="Q64" s="373"/>
      <c r="R64" s="374"/>
      <c r="S64" s="375"/>
      <c r="T64" s="376"/>
      <c r="U64" s="376"/>
    </row>
    <row r="65" spans="1:21" s="68" customFormat="1" ht="28.15" customHeight="1">
      <c r="A65" s="122"/>
      <c r="B65" s="69"/>
      <c r="C65" s="74"/>
      <c r="D65" s="361"/>
      <c r="E65" s="67"/>
      <c r="Q65" s="373"/>
      <c r="R65" s="374"/>
      <c r="S65" s="375"/>
      <c r="T65" s="376"/>
      <c r="U65" s="376"/>
    </row>
    <row r="66" spans="1:21" s="68" customFormat="1" ht="28.15" customHeight="1">
      <c r="A66" s="122"/>
      <c r="B66" s="69"/>
      <c r="C66" s="74"/>
      <c r="D66" s="361"/>
      <c r="E66" s="67"/>
      <c r="Q66" s="373"/>
      <c r="R66" s="374"/>
      <c r="S66" s="375"/>
      <c r="T66" s="376"/>
      <c r="U66" s="376"/>
    </row>
    <row r="67" spans="1:21" s="68" customFormat="1" ht="28.15" customHeight="1">
      <c r="A67" s="122"/>
      <c r="B67" s="69"/>
      <c r="C67" s="74"/>
      <c r="D67" s="361"/>
      <c r="E67" s="67"/>
      <c r="Q67" s="373"/>
      <c r="R67" s="374"/>
      <c r="S67" s="375"/>
      <c r="T67" s="376"/>
      <c r="U67" s="376"/>
    </row>
    <row r="68" spans="1:21" s="68" customFormat="1" ht="28.15" customHeight="1">
      <c r="A68" s="122"/>
      <c r="B68" s="69"/>
      <c r="C68" s="74"/>
      <c r="D68" s="361"/>
      <c r="E68" s="67"/>
      <c r="Q68" s="373"/>
      <c r="R68" s="374"/>
      <c r="S68" s="375"/>
      <c r="T68" s="376"/>
      <c r="U68" s="376"/>
    </row>
    <row r="69" spans="1:21" s="68" customFormat="1" ht="28.15" customHeight="1">
      <c r="A69" s="122"/>
      <c r="B69" s="69"/>
      <c r="C69" s="74"/>
      <c r="D69" s="361"/>
      <c r="E69" s="67"/>
      <c r="Q69" s="373"/>
      <c r="R69" s="374"/>
      <c r="S69" s="375"/>
      <c r="T69" s="376"/>
      <c r="U69" s="376"/>
    </row>
    <row r="70" spans="1:21" s="68" customFormat="1" ht="28.15" customHeight="1">
      <c r="A70" s="122"/>
      <c r="B70" s="69"/>
      <c r="C70" s="74"/>
      <c r="D70" s="361"/>
      <c r="E70" s="67"/>
      <c r="Q70" s="373"/>
      <c r="R70" s="374"/>
      <c r="S70" s="375"/>
      <c r="T70" s="376"/>
      <c r="U70" s="376"/>
    </row>
    <row r="71" spans="1:21" s="68" customFormat="1" ht="28.15" customHeight="1">
      <c r="A71" s="122"/>
      <c r="B71" s="69"/>
      <c r="C71" s="74"/>
      <c r="D71" s="89"/>
      <c r="E71" s="67"/>
      <c r="Q71" s="373"/>
      <c r="R71" s="374"/>
      <c r="S71" s="375"/>
      <c r="T71" s="376"/>
      <c r="U71" s="376"/>
    </row>
    <row r="72" spans="1:21" s="68" customFormat="1" ht="28.15" customHeight="1">
      <c r="A72" s="122"/>
      <c r="B72" s="69"/>
      <c r="C72" s="74"/>
      <c r="D72" s="361"/>
      <c r="E72" s="67"/>
      <c r="Q72" s="373"/>
      <c r="R72" s="374"/>
      <c r="S72" s="375"/>
      <c r="T72" s="376"/>
      <c r="U72" s="376"/>
    </row>
    <row r="73" spans="1:21" s="68" customFormat="1" ht="28.15" customHeight="1">
      <c r="A73" s="122"/>
      <c r="B73" s="69"/>
      <c r="C73" s="74"/>
      <c r="D73" s="361"/>
      <c r="E73" s="67"/>
      <c r="Q73" s="373"/>
      <c r="R73" s="374"/>
      <c r="S73" s="375"/>
      <c r="T73" s="376"/>
      <c r="U73" s="376"/>
    </row>
    <row r="74" spans="1:21" s="68" customFormat="1" ht="28.15" customHeight="1">
      <c r="A74" s="122"/>
      <c r="B74" s="69"/>
      <c r="C74" s="74"/>
      <c r="D74" s="361"/>
      <c r="E74" s="67"/>
      <c r="Q74" s="373"/>
      <c r="R74" s="374"/>
      <c r="S74" s="375"/>
      <c r="T74" s="376"/>
      <c r="U74" s="376"/>
    </row>
    <row r="75" spans="1:21" s="68" customFormat="1" ht="28.15" customHeight="1">
      <c r="A75" s="122"/>
      <c r="B75" s="69"/>
      <c r="C75" s="74"/>
      <c r="D75" s="361"/>
      <c r="E75" s="67"/>
      <c r="Q75" s="373"/>
      <c r="R75" s="374"/>
      <c r="S75" s="375"/>
      <c r="T75" s="376"/>
      <c r="U75" s="376"/>
    </row>
    <row r="76" spans="1:21" s="68" customFormat="1" ht="28.15" customHeight="1">
      <c r="A76" s="122"/>
      <c r="B76" s="69"/>
      <c r="C76" s="74"/>
      <c r="D76" s="361"/>
      <c r="E76" s="67"/>
      <c r="Q76" s="373"/>
      <c r="R76" s="374"/>
      <c r="S76" s="375"/>
      <c r="T76" s="376"/>
      <c r="U76" s="376"/>
    </row>
    <row r="77" spans="1:21" s="68" customFormat="1" ht="28.15" customHeight="1">
      <c r="A77" s="122"/>
      <c r="B77" s="69"/>
      <c r="C77" s="74"/>
      <c r="D77" s="361"/>
      <c r="E77" s="67"/>
      <c r="Q77" s="373"/>
      <c r="R77" s="374"/>
      <c r="S77" s="375"/>
      <c r="T77" s="376"/>
      <c r="U77" s="376"/>
    </row>
    <row r="78" spans="1:21" s="68" customFormat="1" ht="28.15" customHeight="1">
      <c r="A78" s="122"/>
      <c r="B78" s="69"/>
      <c r="C78" s="74"/>
      <c r="D78" s="361"/>
      <c r="E78" s="67"/>
      <c r="Q78" s="373"/>
      <c r="R78" s="374"/>
      <c r="S78" s="375"/>
      <c r="T78" s="376"/>
      <c r="U78" s="376"/>
    </row>
    <row r="79" spans="1:21" s="68" customFormat="1" ht="28.15" customHeight="1">
      <c r="A79" s="122"/>
      <c r="B79" s="69"/>
      <c r="C79" s="74"/>
      <c r="D79" s="361"/>
      <c r="E79" s="67"/>
      <c r="Q79" s="373"/>
      <c r="R79" s="374"/>
      <c r="S79" s="375"/>
      <c r="T79" s="376"/>
      <c r="U79" s="376"/>
    </row>
    <row r="80" spans="1:21" s="68" customFormat="1" ht="28.15" customHeight="1">
      <c r="A80" s="122"/>
      <c r="B80" s="69"/>
      <c r="C80" s="74"/>
      <c r="D80" s="361"/>
      <c r="E80" s="67"/>
      <c r="Q80" s="373"/>
      <c r="R80" s="374"/>
      <c r="S80" s="375"/>
      <c r="T80" s="376"/>
      <c r="U80" s="376"/>
    </row>
    <row r="81" spans="1:21" s="68" customFormat="1" ht="28.15" customHeight="1">
      <c r="A81" s="122"/>
      <c r="B81" s="69"/>
      <c r="C81" s="74"/>
      <c r="D81" s="361"/>
      <c r="E81" s="67"/>
      <c r="Q81" s="373"/>
      <c r="R81" s="374"/>
      <c r="S81" s="375"/>
      <c r="T81" s="376"/>
      <c r="U81" s="376"/>
    </row>
    <row r="82" spans="1:21" s="68" customFormat="1" ht="28.15" customHeight="1">
      <c r="A82" s="90"/>
      <c r="B82" s="66"/>
      <c r="C82" s="71"/>
      <c r="D82" s="360"/>
      <c r="E82" s="67"/>
      <c r="Q82" s="373"/>
      <c r="R82" s="374"/>
      <c r="S82" s="375"/>
      <c r="T82" s="376"/>
      <c r="U82" s="376"/>
    </row>
    <row r="83" spans="1:21" s="68" customFormat="1" ht="28.15" customHeight="1">
      <c r="A83" s="90"/>
      <c r="B83" s="66"/>
      <c r="C83" s="71"/>
      <c r="D83" s="360"/>
      <c r="E83" s="67"/>
      <c r="Q83" s="373"/>
      <c r="R83" s="374"/>
      <c r="S83" s="375"/>
      <c r="T83" s="376"/>
      <c r="U83" s="376"/>
    </row>
    <row r="84" spans="1:21" s="68" customFormat="1" ht="28.15" customHeight="1">
      <c r="A84" s="90"/>
      <c r="B84" s="66"/>
      <c r="C84" s="71"/>
      <c r="D84" s="360"/>
      <c r="E84" s="67"/>
      <c r="Q84" s="373"/>
      <c r="R84" s="374"/>
      <c r="S84" s="375"/>
      <c r="T84" s="376"/>
      <c r="U84" s="376"/>
    </row>
    <row r="85" spans="1:21" s="68" customFormat="1" ht="28.15" customHeight="1">
      <c r="A85" s="90"/>
      <c r="B85" s="66"/>
      <c r="C85" s="71"/>
      <c r="D85" s="360"/>
      <c r="E85" s="67"/>
      <c r="Q85" s="373"/>
      <c r="R85" s="374"/>
      <c r="S85" s="375"/>
      <c r="T85" s="376"/>
      <c r="U85" s="376"/>
    </row>
    <row r="86" spans="1:21" s="68" customFormat="1" ht="28.15" customHeight="1">
      <c r="A86" s="90"/>
      <c r="B86" s="66"/>
      <c r="C86" s="71"/>
      <c r="D86" s="72"/>
      <c r="E86" s="63"/>
      <c r="Q86" s="373"/>
      <c r="R86" s="374"/>
      <c r="S86" s="375"/>
      <c r="T86" s="376"/>
      <c r="U86" s="376"/>
    </row>
    <row r="87" spans="1:21" s="68" customFormat="1" ht="28.15" customHeight="1">
      <c r="A87" s="79"/>
      <c r="B87" s="91"/>
      <c r="C87" s="81"/>
      <c r="D87" s="82">
        <f>SUM(D47:D86)</f>
        <v>0</v>
      </c>
      <c r="E87" s="83">
        <f>D87</f>
        <v>0</v>
      </c>
      <c r="Q87" s="373"/>
      <c r="R87" s="374"/>
      <c r="S87" s="375"/>
      <c r="T87" s="376"/>
      <c r="U87" s="387"/>
    </row>
    <row r="88" spans="1:21" s="68" customFormat="1" ht="28.15" customHeight="1">
      <c r="A88" s="92"/>
      <c r="B88" s="85"/>
      <c r="C88" s="93" t="s">
        <v>32</v>
      </c>
      <c r="D88" s="87"/>
      <c r="E88" s="88"/>
      <c r="Q88" s="373"/>
      <c r="R88" s="374"/>
      <c r="S88" s="388"/>
      <c r="T88" s="376"/>
      <c r="U88" s="376"/>
    </row>
    <row r="89" spans="1:21" s="68" customFormat="1" ht="28.15" customHeight="1">
      <c r="A89" s="70"/>
      <c r="B89" s="66"/>
      <c r="C89" s="102"/>
      <c r="D89" s="359"/>
      <c r="E89" s="63"/>
      <c r="Q89" s="373"/>
      <c r="R89" s="374"/>
      <c r="S89" s="375"/>
      <c r="T89" s="376"/>
      <c r="U89" s="376"/>
    </row>
    <row r="90" spans="1:21" s="68" customFormat="1" ht="28.15" customHeight="1">
      <c r="A90" s="70"/>
      <c r="B90" s="66"/>
      <c r="C90" s="102"/>
      <c r="D90" s="359"/>
      <c r="E90" s="63"/>
      <c r="Q90" s="373"/>
      <c r="R90" s="374"/>
      <c r="S90" s="375"/>
      <c r="T90" s="376"/>
      <c r="U90" s="376"/>
    </row>
    <row r="91" spans="1:21" s="68" customFormat="1" ht="28.15" customHeight="1">
      <c r="A91" s="70"/>
      <c r="B91" s="66"/>
      <c r="C91" s="102"/>
      <c r="D91" s="359"/>
      <c r="E91" s="63"/>
      <c r="Q91" s="373"/>
      <c r="R91" s="374"/>
      <c r="S91" s="375"/>
      <c r="T91" s="376"/>
      <c r="U91" s="376"/>
    </row>
    <row r="92" spans="1:21" s="68" customFormat="1" ht="28.15" customHeight="1">
      <c r="A92" s="70"/>
      <c r="B92" s="66"/>
      <c r="C92" s="71"/>
      <c r="D92" s="72"/>
      <c r="E92" s="63"/>
      <c r="Q92" s="373"/>
      <c r="R92" s="374"/>
      <c r="S92" s="375"/>
      <c r="T92" s="376"/>
      <c r="U92" s="376"/>
    </row>
    <row r="93" spans="1:21" s="68" customFormat="1" ht="28.15" customHeight="1">
      <c r="A93" s="90"/>
      <c r="B93" s="66"/>
      <c r="C93" s="71"/>
      <c r="D93" s="72"/>
      <c r="E93" s="63"/>
      <c r="Q93" s="373"/>
      <c r="R93" s="374"/>
      <c r="S93" s="375"/>
      <c r="T93" s="376"/>
      <c r="U93" s="376"/>
    </row>
    <row r="94" spans="1:21" s="68" customFormat="1" ht="28.15" customHeight="1">
      <c r="A94" s="90"/>
      <c r="B94" s="66"/>
      <c r="C94" s="71"/>
      <c r="D94" s="72"/>
      <c r="E94" s="63"/>
      <c r="Q94" s="373"/>
      <c r="R94" s="374"/>
      <c r="S94" s="375"/>
      <c r="T94" s="376"/>
      <c r="U94" s="376"/>
    </row>
    <row r="95" spans="1:21" s="68" customFormat="1" ht="28.15" customHeight="1">
      <c r="A95" s="79"/>
      <c r="B95" s="91"/>
      <c r="C95" s="81"/>
      <c r="D95" s="82">
        <f>SUM(D89:D94)</f>
        <v>0</v>
      </c>
      <c r="E95" s="83">
        <f>D95</f>
        <v>0</v>
      </c>
      <c r="Q95" s="373"/>
      <c r="R95" s="374"/>
      <c r="S95" s="375"/>
      <c r="T95" s="376"/>
      <c r="U95" s="387"/>
    </row>
    <row r="96" spans="1:21" s="68" customFormat="1" ht="28.15" customHeight="1">
      <c r="A96" s="92"/>
      <c r="B96" s="85"/>
      <c r="C96" s="93" t="s">
        <v>33</v>
      </c>
      <c r="D96" s="87"/>
      <c r="E96" s="88"/>
      <c r="Q96" s="373"/>
      <c r="R96" s="374"/>
      <c r="S96" s="388"/>
      <c r="T96" s="376"/>
      <c r="U96" s="376"/>
    </row>
    <row r="97" spans="1:21" s="68" customFormat="1" ht="28.15" customHeight="1">
      <c r="A97" s="70"/>
      <c r="B97" s="66"/>
      <c r="C97" s="71"/>
      <c r="D97" s="94"/>
      <c r="E97" s="63"/>
      <c r="Q97" s="373"/>
      <c r="R97" s="374"/>
      <c r="S97" s="375"/>
      <c r="T97" s="376"/>
      <c r="U97" s="376"/>
    </row>
    <row r="98" spans="1:21" s="68" customFormat="1" ht="28.15" customHeight="1">
      <c r="A98" s="70"/>
      <c r="B98" s="66"/>
      <c r="C98" s="71"/>
      <c r="D98" s="72"/>
      <c r="E98" s="63"/>
      <c r="Q98" s="373"/>
      <c r="R98" s="374"/>
      <c r="S98" s="375"/>
      <c r="T98" s="376"/>
      <c r="U98" s="376"/>
    </row>
    <row r="99" spans="1:21" s="68" customFormat="1" ht="28.15" customHeight="1">
      <c r="A99" s="358"/>
      <c r="B99" s="66"/>
      <c r="C99" s="71"/>
      <c r="D99" s="357"/>
      <c r="E99" s="356"/>
      <c r="Q99" s="389"/>
      <c r="R99" s="374"/>
      <c r="S99" s="375"/>
      <c r="T99" s="386"/>
      <c r="U99" s="386"/>
    </row>
    <row r="100" spans="1:21" s="68" customFormat="1" ht="28.15" customHeight="1">
      <c r="A100" s="79"/>
      <c r="B100" s="91"/>
      <c r="C100" s="81"/>
      <c r="D100" s="82">
        <f>SUM(D97:D99)</f>
        <v>0</v>
      </c>
      <c r="E100" s="83">
        <f>D100</f>
        <v>0</v>
      </c>
      <c r="Q100" s="373"/>
      <c r="R100" s="374"/>
      <c r="S100" s="375"/>
      <c r="T100" s="376"/>
      <c r="U100" s="387"/>
    </row>
    <row r="101" spans="1:21" s="68" customFormat="1" ht="28.15" customHeight="1">
      <c r="A101" s="92"/>
      <c r="B101" s="85"/>
      <c r="C101" s="93" t="s">
        <v>34</v>
      </c>
      <c r="D101" s="87"/>
      <c r="E101" s="88"/>
      <c r="Q101" s="373"/>
      <c r="R101" s="374"/>
      <c r="S101" s="388"/>
      <c r="T101" s="376"/>
      <c r="U101" s="376"/>
    </row>
    <row r="102" spans="1:21" s="68" customFormat="1" ht="28.15" customHeight="1">
      <c r="A102" s="70"/>
      <c r="B102" s="66"/>
      <c r="C102" s="71"/>
      <c r="D102" s="72"/>
      <c r="E102" s="63"/>
      <c r="Q102" s="373"/>
      <c r="R102" s="374"/>
      <c r="S102" s="375"/>
      <c r="T102" s="376"/>
      <c r="U102" s="376"/>
    </row>
    <row r="103" spans="1:21" s="68" customFormat="1" ht="28.15" customHeight="1">
      <c r="A103" s="70"/>
      <c r="B103" s="66"/>
      <c r="C103" s="71"/>
      <c r="D103" s="94"/>
      <c r="E103" s="63"/>
      <c r="Q103" s="373"/>
      <c r="R103" s="374"/>
      <c r="S103" s="375"/>
      <c r="T103" s="376"/>
      <c r="U103" s="376"/>
    </row>
    <row r="104" spans="1:21" s="68" customFormat="1" ht="28.15" customHeight="1">
      <c r="A104" s="70"/>
      <c r="B104" s="66"/>
      <c r="C104" s="71"/>
      <c r="D104" s="72"/>
      <c r="E104" s="63"/>
      <c r="Q104" s="373"/>
      <c r="R104" s="374"/>
      <c r="S104" s="375"/>
      <c r="T104" s="376"/>
      <c r="U104" s="376"/>
    </row>
    <row r="105" spans="1:21" s="68" customFormat="1" ht="28.15" customHeight="1">
      <c r="A105" s="95"/>
      <c r="B105" s="96"/>
      <c r="C105" s="97"/>
      <c r="D105" s="98">
        <f>SUM(D102:D104)</f>
        <v>0</v>
      </c>
      <c r="E105" s="99">
        <f>D105</f>
        <v>0</v>
      </c>
      <c r="Q105" s="373"/>
      <c r="R105" s="374"/>
      <c r="S105" s="375"/>
      <c r="T105" s="376"/>
      <c r="U105" s="387"/>
    </row>
    <row r="106" spans="1:21" s="68" customFormat="1" ht="28.15" customHeight="1">
      <c r="A106" s="84"/>
      <c r="B106" s="85"/>
      <c r="C106" s="93" t="s">
        <v>35</v>
      </c>
      <c r="D106" s="87"/>
      <c r="E106" s="88"/>
      <c r="Q106" s="373"/>
      <c r="R106" s="374"/>
      <c r="S106" s="388"/>
      <c r="T106" s="376"/>
      <c r="U106" s="376"/>
    </row>
    <row r="107" spans="1:21" s="68" customFormat="1" ht="28.15" customHeight="1">
      <c r="A107" s="70"/>
      <c r="B107" s="66"/>
      <c r="C107" s="71"/>
      <c r="D107" s="72"/>
      <c r="E107" s="63"/>
      <c r="Q107" s="373"/>
      <c r="R107" s="374"/>
      <c r="S107" s="375"/>
      <c r="T107" s="376"/>
      <c r="U107" s="376"/>
    </row>
    <row r="108" spans="1:21" s="68" customFormat="1" ht="28.15" customHeight="1">
      <c r="A108" s="70"/>
      <c r="B108" s="66"/>
      <c r="C108" s="71"/>
      <c r="D108" s="94"/>
      <c r="E108" s="63"/>
      <c r="Q108" s="373"/>
      <c r="R108" s="374"/>
      <c r="S108" s="375"/>
      <c r="T108" s="376"/>
      <c r="U108" s="376"/>
    </row>
    <row r="109" spans="1:21" s="68" customFormat="1" ht="28.15" customHeight="1">
      <c r="A109" s="70"/>
      <c r="B109" s="66"/>
      <c r="C109" s="71"/>
      <c r="D109" s="72"/>
      <c r="E109" s="63"/>
      <c r="Q109" s="373"/>
      <c r="R109" s="374"/>
      <c r="S109" s="375"/>
      <c r="T109" s="376"/>
      <c r="U109" s="376"/>
    </row>
    <row r="110" spans="1:21" s="68" customFormat="1" ht="28.15" customHeight="1">
      <c r="A110" s="100"/>
      <c r="B110" s="91"/>
      <c r="C110" s="81"/>
      <c r="D110" s="82">
        <f>SUM(D107:D109)</f>
        <v>0</v>
      </c>
      <c r="E110" s="83">
        <f>D110</f>
        <v>0</v>
      </c>
      <c r="Q110" s="373"/>
      <c r="R110" s="374"/>
      <c r="S110" s="375"/>
      <c r="T110" s="376"/>
      <c r="U110" s="387"/>
    </row>
    <row r="111" spans="1:21" s="68" customFormat="1" ht="28.15" customHeight="1">
      <c r="A111" s="84"/>
      <c r="B111" s="85"/>
      <c r="C111" s="93" t="s">
        <v>36</v>
      </c>
      <c r="D111" s="87"/>
      <c r="E111" s="88"/>
      <c r="Q111" s="373"/>
      <c r="R111" s="374"/>
      <c r="S111" s="388"/>
      <c r="T111" s="376"/>
      <c r="U111" s="376"/>
    </row>
    <row r="112" spans="1:21" s="68" customFormat="1" ht="28.15" customHeight="1">
      <c r="A112" s="70"/>
      <c r="B112" s="66"/>
      <c r="C112" s="71"/>
      <c r="D112" s="72"/>
      <c r="E112" s="63"/>
      <c r="Q112" s="373"/>
      <c r="R112" s="374"/>
      <c r="S112" s="375"/>
      <c r="T112" s="376"/>
      <c r="U112" s="376"/>
    </row>
    <row r="113" spans="1:21" s="68" customFormat="1" ht="28.15" customHeight="1">
      <c r="A113" s="70"/>
      <c r="B113" s="66"/>
      <c r="C113" s="71"/>
      <c r="D113" s="72"/>
      <c r="E113" s="63"/>
      <c r="Q113" s="373"/>
      <c r="R113" s="374"/>
      <c r="S113" s="375"/>
      <c r="T113" s="376"/>
      <c r="U113" s="376"/>
    </row>
    <row r="114" spans="1:21" s="68" customFormat="1" ht="28.15" customHeight="1">
      <c r="A114" s="70"/>
      <c r="B114" s="66"/>
      <c r="C114" s="71"/>
      <c r="D114" s="72"/>
      <c r="E114" s="63"/>
      <c r="Q114" s="373"/>
      <c r="R114" s="374"/>
      <c r="S114" s="375"/>
      <c r="T114" s="376"/>
      <c r="U114" s="376"/>
    </row>
    <row r="115" spans="1:21" s="68" customFormat="1" ht="28.15" customHeight="1">
      <c r="A115" s="70"/>
      <c r="B115" s="355"/>
      <c r="C115" s="71"/>
      <c r="D115" s="72"/>
      <c r="E115" s="63"/>
      <c r="Q115" s="373"/>
      <c r="R115" s="374"/>
      <c r="S115" s="375"/>
      <c r="T115" s="376"/>
      <c r="U115" s="376"/>
    </row>
    <row r="116" spans="1:21" s="68" customFormat="1" ht="28.15" customHeight="1">
      <c r="A116" s="100"/>
      <c r="B116" s="91"/>
      <c r="C116" s="81"/>
      <c r="D116" s="82">
        <f>SUM(D112:D115)</f>
        <v>0</v>
      </c>
      <c r="E116" s="83">
        <f>D116</f>
        <v>0</v>
      </c>
      <c r="Q116" s="373"/>
      <c r="R116" s="374"/>
      <c r="S116" s="375"/>
      <c r="T116" s="376"/>
      <c r="U116" s="387"/>
    </row>
    <row r="117" spans="1:21" s="68" customFormat="1" ht="28.15" customHeight="1">
      <c r="A117" s="84"/>
      <c r="B117" s="101"/>
      <c r="C117" s="93" t="s">
        <v>37</v>
      </c>
      <c r="D117" s="87"/>
      <c r="E117" s="88"/>
      <c r="Q117" s="373"/>
      <c r="R117" s="374"/>
      <c r="S117" s="388"/>
      <c r="T117" s="376"/>
      <c r="U117" s="376"/>
    </row>
    <row r="118" spans="1:21" s="68" customFormat="1" ht="28.15" customHeight="1">
      <c r="A118" s="70"/>
      <c r="B118" s="66"/>
      <c r="C118" s="71"/>
      <c r="D118" s="72"/>
      <c r="E118" s="63"/>
      <c r="Q118" s="373"/>
      <c r="R118" s="374"/>
      <c r="S118" s="375"/>
      <c r="T118" s="376"/>
      <c r="U118" s="376"/>
    </row>
    <row r="119" spans="1:21" s="68" customFormat="1" ht="28.15" customHeight="1">
      <c r="A119" s="90"/>
      <c r="B119" s="66"/>
      <c r="C119" s="71"/>
      <c r="D119" s="72"/>
      <c r="E119" s="63"/>
      <c r="Q119" s="373"/>
      <c r="R119" s="374"/>
      <c r="S119" s="375"/>
      <c r="T119" s="376"/>
      <c r="U119" s="376"/>
    </row>
    <row r="120" spans="1:21" s="68" customFormat="1" ht="28.15" customHeight="1">
      <c r="A120" s="90"/>
      <c r="B120" s="66"/>
      <c r="C120" s="71"/>
      <c r="D120" s="72"/>
      <c r="E120" s="63"/>
      <c r="Q120" s="373"/>
      <c r="R120" s="374"/>
      <c r="S120" s="375"/>
      <c r="T120" s="376"/>
      <c r="U120" s="376"/>
    </row>
    <row r="121" spans="1:21" s="68" customFormat="1" ht="28.15" customHeight="1">
      <c r="A121" s="90"/>
      <c r="B121" s="66"/>
      <c r="C121" s="102"/>
      <c r="D121" s="72"/>
      <c r="E121" s="63"/>
      <c r="Q121" s="373"/>
      <c r="R121" s="374"/>
      <c r="S121" s="375"/>
      <c r="T121" s="376"/>
      <c r="U121" s="376"/>
    </row>
    <row r="122" spans="1:21" s="68" customFormat="1" ht="28.15" customHeight="1">
      <c r="A122" s="103"/>
      <c r="B122" s="96"/>
      <c r="C122" s="104"/>
      <c r="D122" s="98">
        <f>SUM(D118:D121)</f>
        <v>0</v>
      </c>
      <c r="E122" s="99">
        <f>D122</f>
        <v>0</v>
      </c>
      <c r="Q122" s="373"/>
      <c r="R122" s="374"/>
      <c r="S122" s="375"/>
      <c r="T122" s="376"/>
      <c r="U122" s="387"/>
    </row>
    <row r="123" spans="1:21" s="68" customFormat="1" ht="28.15" customHeight="1">
      <c r="A123" s="92"/>
      <c r="B123" s="85"/>
      <c r="C123" s="105" t="s">
        <v>38</v>
      </c>
      <c r="D123" s="87"/>
      <c r="E123" s="88"/>
      <c r="Q123" s="373"/>
      <c r="R123" s="374"/>
      <c r="S123" s="388"/>
      <c r="T123" s="376"/>
      <c r="U123" s="376"/>
    </row>
    <row r="124" spans="1:21" s="68" customFormat="1" ht="28.15" customHeight="1">
      <c r="A124" s="90"/>
      <c r="B124" s="354"/>
      <c r="C124" s="102"/>
      <c r="D124" s="72"/>
      <c r="E124" s="63"/>
      <c r="Q124" s="373"/>
      <c r="R124" s="374"/>
      <c r="S124" s="375"/>
      <c r="T124" s="376"/>
      <c r="U124" s="376"/>
    </row>
    <row r="125" spans="1:21" s="68" customFormat="1" ht="28.15" customHeight="1">
      <c r="A125" s="70"/>
      <c r="B125" s="66"/>
      <c r="C125" s="71"/>
      <c r="D125" s="72"/>
      <c r="E125" s="63"/>
      <c r="Q125" s="373"/>
      <c r="R125" s="374"/>
      <c r="S125" s="375"/>
      <c r="T125" s="376"/>
      <c r="U125" s="376"/>
    </row>
    <row r="126" spans="1:21" s="68" customFormat="1" ht="28.15" customHeight="1">
      <c r="A126" s="70"/>
      <c r="B126" s="66"/>
      <c r="C126" s="71"/>
      <c r="D126" s="72"/>
      <c r="E126" s="63"/>
      <c r="Q126" s="373"/>
      <c r="R126" s="374"/>
      <c r="S126" s="375"/>
      <c r="T126" s="376"/>
      <c r="U126" s="376"/>
    </row>
    <row r="127" spans="1:21" s="68" customFormat="1" ht="28.15" customHeight="1">
      <c r="A127" s="90"/>
      <c r="B127" s="353"/>
      <c r="C127" s="71"/>
      <c r="D127" s="72"/>
      <c r="E127" s="63"/>
      <c r="Q127" s="373"/>
      <c r="R127" s="374"/>
      <c r="S127" s="375"/>
      <c r="T127" s="376"/>
      <c r="U127" s="376"/>
    </row>
    <row r="128" spans="1:21" s="68" customFormat="1" ht="28.15" customHeight="1">
      <c r="A128" s="103"/>
      <c r="B128" s="96"/>
      <c r="C128" s="97"/>
      <c r="D128" s="98">
        <f>SUM(D124:D127)</f>
        <v>0</v>
      </c>
      <c r="E128" s="99">
        <f>D128</f>
        <v>0</v>
      </c>
      <c r="Q128" s="373"/>
      <c r="R128" s="374"/>
      <c r="S128" s="375"/>
      <c r="T128" s="376"/>
      <c r="U128" s="387"/>
    </row>
    <row r="129" spans="1:21" s="68" customFormat="1" ht="28.15" customHeight="1">
      <c r="A129" s="92"/>
      <c r="B129" s="61"/>
      <c r="C129" s="93" t="s">
        <v>39</v>
      </c>
      <c r="D129" s="87"/>
      <c r="E129" s="88"/>
      <c r="Q129" s="373"/>
      <c r="R129" s="374"/>
      <c r="S129" s="388"/>
      <c r="T129" s="376"/>
      <c r="U129" s="376"/>
    </row>
    <row r="130" spans="1:21" s="68" customFormat="1" ht="28.15" customHeight="1">
      <c r="A130" s="70"/>
      <c r="B130" s="66"/>
      <c r="C130" s="106"/>
      <c r="D130" s="94"/>
      <c r="E130" s="63"/>
      <c r="Q130" s="373"/>
      <c r="R130" s="374"/>
      <c r="S130" s="380"/>
      <c r="T130" s="376"/>
      <c r="U130" s="376"/>
    </row>
    <row r="131" spans="1:21" s="68" customFormat="1" ht="28.15" customHeight="1">
      <c r="A131" s="70"/>
      <c r="B131" s="66"/>
      <c r="C131" s="71"/>
      <c r="D131" s="72"/>
      <c r="E131" s="63"/>
      <c r="Q131" s="373"/>
      <c r="R131" s="374"/>
      <c r="S131" s="375"/>
      <c r="T131" s="376"/>
      <c r="U131" s="376"/>
    </row>
    <row r="132" spans="1:21" s="68" customFormat="1" ht="28.15" customHeight="1">
      <c r="A132" s="351"/>
      <c r="B132" s="66"/>
      <c r="C132" s="71"/>
      <c r="D132" s="352"/>
      <c r="E132" s="349"/>
      <c r="Q132" s="390"/>
      <c r="R132" s="374"/>
      <c r="S132" s="375"/>
      <c r="T132" s="381"/>
      <c r="U132" s="381"/>
    </row>
    <row r="133" spans="1:21" s="68" customFormat="1" ht="28.15" customHeight="1">
      <c r="A133" s="351"/>
      <c r="B133" s="66"/>
      <c r="C133" s="71"/>
      <c r="D133" s="350"/>
      <c r="E133" s="349"/>
      <c r="Q133" s="390"/>
      <c r="R133" s="374"/>
      <c r="S133" s="375"/>
      <c r="T133" s="381"/>
      <c r="U133" s="381"/>
    </row>
    <row r="134" spans="1:21" s="68" customFormat="1" ht="28.15" customHeight="1">
      <c r="A134" s="70"/>
      <c r="B134" s="66"/>
      <c r="C134" s="71"/>
      <c r="D134" s="72"/>
      <c r="E134" s="63"/>
      <c r="Q134" s="373"/>
      <c r="R134" s="374"/>
      <c r="S134" s="375"/>
      <c r="T134" s="376"/>
      <c r="U134" s="376"/>
    </row>
    <row r="135" spans="1:21" s="68" customFormat="1" ht="28.15" customHeight="1">
      <c r="A135" s="70"/>
      <c r="B135" s="66"/>
      <c r="C135" s="71"/>
      <c r="D135" s="94"/>
      <c r="E135" s="63"/>
      <c r="Q135" s="373"/>
      <c r="R135" s="374"/>
      <c r="S135" s="375"/>
      <c r="T135" s="376"/>
      <c r="U135" s="376"/>
    </row>
    <row r="136" spans="1:21" s="68" customFormat="1" ht="28.15" customHeight="1">
      <c r="A136" s="95"/>
      <c r="B136" s="96"/>
      <c r="C136" s="97"/>
      <c r="D136" s="107">
        <f>SUM(D130:D135)</f>
        <v>0</v>
      </c>
      <c r="E136" s="99">
        <f>D136</f>
        <v>0</v>
      </c>
      <c r="Q136" s="373"/>
      <c r="R136" s="374"/>
      <c r="S136" s="375"/>
      <c r="T136" s="376"/>
      <c r="U136" s="387"/>
    </row>
    <row r="137" spans="1:21" s="68" customFormat="1" ht="28.15" customHeight="1">
      <c r="A137" s="84"/>
      <c r="B137" s="85"/>
      <c r="C137" s="105" t="s">
        <v>40</v>
      </c>
      <c r="D137" s="108"/>
      <c r="E137" s="88"/>
      <c r="Q137" s="373"/>
      <c r="R137" s="374"/>
      <c r="S137" s="388"/>
      <c r="T137" s="376"/>
      <c r="U137" s="376"/>
    </row>
    <row r="138" spans="1:21" s="68" customFormat="1" ht="28.15" customHeight="1">
      <c r="A138" s="70"/>
      <c r="B138" s="66"/>
      <c r="C138" s="102"/>
      <c r="D138" s="94"/>
      <c r="E138" s="63"/>
      <c r="Q138" s="373"/>
      <c r="R138" s="374"/>
      <c r="S138" s="375"/>
      <c r="T138" s="376"/>
      <c r="U138" s="376"/>
    </row>
    <row r="139" spans="1:21" s="68" customFormat="1" ht="28.15" customHeight="1">
      <c r="A139" s="70"/>
      <c r="B139" s="66"/>
      <c r="C139" s="71"/>
      <c r="D139" s="94"/>
      <c r="E139" s="63"/>
      <c r="Q139" s="373"/>
      <c r="R139" s="374"/>
      <c r="S139" s="375"/>
      <c r="T139" s="376"/>
      <c r="U139" s="376"/>
    </row>
    <row r="140" spans="1:21" s="68" customFormat="1" ht="28.15" customHeight="1">
      <c r="A140" s="70"/>
      <c r="B140" s="66"/>
      <c r="C140" s="71"/>
      <c r="D140" s="94"/>
      <c r="E140" s="63"/>
      <c r="Q140" s="373"/>
      <c r="R140" s="374"/>
      <c r="S140" s="375"/>
      <c r="T140" s="376"/>
      <c r="U140" s="376"/>
    </row>
    <row r="141" spans="1:21" s="68" customFormat="1" ht="28.15" customHeight="1">
      <c r="A141" s="90"/>
      <c r="B141" s="66"/>
      <c r="C141" s="71"/>
      <c r="D141" s="72"/>
      <c r="E141" s="63"/>
      <c r="Q141" s="373"/>
      <c r="R141" s="374"/>
      <c r="S141" s="375"/>
      <c r="T141" s="376"/>
      <c r="U141" s="376"/>
    </row>
    <row r="142" spans="1:21" s="68" customFormat="1" ht="28.15" customHeight="1">
      <c r="A142" s="90"/>
      <c r="B142" s="66"/>
      <c r="C142" s="71"/>
      <c r="D142" s="72"/>
      <c r="E142" s="63"/>
      <c r="Q142" s="373"/>
      <c r="R142" s="374"/>
      <c r="S142" s="375"/>
      <c r="T142" s="376"/>
      <c r="U142" s="376"/>
    </row>
    <row r="143" spans="1:21" s="68" customFormat="1" ht="28.15" customHeight="1">
      <c r="A143" s="103"/>
      <c r="B143" s="96"/>
      <c r="C143" s="97"/>
      <c r="D143" s="98">
        <f>SUM(D138:D142)</f>
        <v>0</v>
      </c>
      <c r="E143" s="99">
        <f>D143</f>
        <v>0</v>
      </c>
      <c r="Q143" s="373"/>
      <c r="R143" s="374"/>
      <c r="S143" s="375"/>
      <c r="T143" s="376"/>
      <c r="U143" s="387"/>
    </row>
    <row r="144" spans="1:21" s="68" customFormat="1" ht="28.15" customHeight="1">
      <c r="A144" s="92"/>
      <c r="B144" s="85"/>
      <c r="C144" s="93" t="s">
        <v>41</v>
      </c>
      <c r="D144" s="87"/>
      <c r="E144" s="88"/>
      <c r="Q144" s="373"/>
      <c r="R144" s="374"/>
      <c r="S144" s="388"/>
      <c r="T144" s="376"/>
      <c r="U144" s="376"/>
    </row>
    <row r="145" spans="1:21" s="68" customFormat="1" ht="28.15" customHeight="1">
      <c r="A145" s="70"/>
      <c r="B145" s="66"/>
      <c r="C145" s="102"/>
      <c r="D145" s="94"/>
      <c r="E145" s="63"/>
      <c r="Q145" s="373"/>
      <c r="R145" s="374"/>
      <c r="S145" s="375"/>
      <c r="T145" s="376"/>
      <c r="U145" s="376"/>
    </row>
    <row r="146" spans="1:21" s="68" customFormat="1" ht="28.15" customHeight="1">
      <c r="A146" s="70"/>
      <c r="B146" s="66"/>
      <c r="C146" s="71"/>
      <c r="D146" s="72"/>
      <c r="E146" s="63"/>
      <c r="Q146" s="373"/>
      <c r="R146" s="374"/>
      <c r="S146" s="375"/>
      <c r="T146" s="376"/>
      <c r="U146" s="376"/>
    </row>
    <row r="147" spans="1:21" s="68" customFormat="1" ht="28.15" customHeight="1">
      <c r="A147" s="70"/>
      <c r="B147" s="66"/>
      <c r="C147" s="71"/>
      <c r="D147" s="72"/>
      <c r="E147" s="63"/>
      <c r="Q147" s="373"/>
      <c r="R147" s="374"/>
      <c r="S147" s="375"/>
      <c r="T147" s="376"/>
      <c r="U147" s="376"/>
    </row>
    <row r="148" spans="1:21" s="68" customFormat="1" ht="28.15" customHeight="1">
      <c r="A148" s="70"/>
      <c r="B148" s="66"/>
      <c r="C148" s="71"/>
      <c r="D148" s="72"/>
      <c r="E148" s="63"/>
      <c r="Q148" s="373"/>
      <c r="R148" s="374"/>
      <c r="S148" s="375"/>
      <c r="T148" s="376"/>
      <c r="U148" s="376"/>
    </row>
    <row r="149" spans="1:21" s="68" customFormat="1" ht="28.15" customHeight="1">
      <c r="A149" s="95"/>
      <c r="B149" s="96"/>
      <c r="C149" s="97"/>
      <c r="D149" s="348">
        <f>SUM(D145:D148)</f>
        <v>0</v>
      </c>
      <c r="E149" s="347">
        <f>D149</f>
        <v>0</v>
      </c>
      <c r="Q149" s="373"/>
      <c r="R149" s="374"/>
      <c r="S149" s="375"/>
      <c r="T149" s="387"/>
      <c r="U149" s="376"/>
    </row>
    <row r="150" spans="1:21" s="68" customFormat="1" ht="28.15" customHeight="1">
      <c r="A150" s="344"/>
      <c r="B150" s="343"/>
      <c r="C150" s="109"/>
      <c r="D150" s="342"/>
      <c r="E150" s="341"/>
      <c r="F150" s="346"/>
      <c r="G150" s="345"/>
      <c r="H150" s="345"/>
      <c r="I150" s="345"/>
      <c r="J150" s="345"/>
      <c r="K150" s="345"/>
      <c r="Q150" s="373"/>
      <c r="R150" s="374"/>
      <c r="S150" s="391"/>
      <c r="T150" s="376"/>
      <c r="U150" s="376"/>
    </row>
    <row r="151" spans="1:21" s="115" customFormat="1" ht="28.15" customHeight="1">
      <c r="A151" s="110"/>
      <c r="B151" s="111"/>
      <c r="C151" s="112"/>
      <c r="D151" s="113">
        <f>SUM(D43,D87,D95,D100,D105,D110,D116,D122,D128,D136,D143,D149)</f>
        <v>0</v>
      </c>
      <c r="E151" s="114">
        <f>SUM(E43,E87,E95,E100,E105,E110,E116,E122,E128,E136,E143,E149,)</f>
        <v>0</v>
      </c>
      <c r="F151" s="46"/>
      <c r="G151" s="46"/>
      <c r="H151" s="46"/>
      <c r="I151" s="46"/>
      <c r="J151" s="46"/>
      <c r="K151" s="46"/>
      <c r="Q151" s="373"/>
      <c r="R151" s="374"/>
      <c r="S151" s="392"/>
      <c r="T151" s="387"/>
      <c r="U151" s="387"/>
    </row>
    <row r="152" spans="1:21" s="115" customFormat="1" ht="16.899999999999999" customHeight="1">
      <c r="A152" s="116"/>
      <c r="B152" s="117"/>
      <c r="C152" s="117"/>
      <c r="D152" s="117"/>
      <c r="E152" s="118"/>
      <c r="F152" s="46"/>
      <c r="G152" s="46"/>
      <c r="H152" s="46"/>
      <c r="I152" s="46"/>
      <c r="J152" s="46"/>
      <c r="K152" s="46"/>
      <c r="Q152" s="345"/>
      <c r="R152" s="345"/>
      <c r="S152" s="345"/>
      <c r="T152" s="345"/>
      <c r="U152" s="345"/>
    </row>
    <row r="153" spans="1:21" ht="22.15" customHeight="1">
      <c r="A153" s="119"/>
      <c r="B153" s="119"/>
      <c r="C153" s="119"/>
      <c r="D153" s="119"/>
      <c r="E153" s="119"/>
    </row>
    <row r="154" spans="1:21" ht="22.15" customHeight="1">
      <c r="A154" s="120"/>
      <c r="B154" s="119"/>
      <c r="C154" s="119"/>
      <c r="D154" s="119"/>
      <c r="E154" s="119"/>
    </row>
    <row r="155" spans="1:21" ht="22.15" customHeight="1">
      <c r="A155" s="916"/>
      <c r="B155" s="916"/>
      <c r="C155" s="916"/>
      <c r="D155" s="340"/>
    </row>
    <row r="156" spans="1:21" ht="22.15" customHeight="1">
      <c r="A156" s="119"/>
      <c r="B156" s="119"/>
      <c r="C156" s="119"/>
      <c r="D156" s="119"/>
      <c r="E156" s="119"/>
    </row>
    <row r="157" spans="1:21" ht="14.25">
      <c r="A157" s="119"/>
      <c r="B157" s="119"/>
      <c r="C157" s="119"/>
      <c r="D157" s="119"/>
      <c r="E157" s="119"/>
    </row>
    <row r="158" spans="1:21">
      <c r="B158" s="120"/>
      <c r="C158" s="121"/>
    </row>
  </sheetData>
  <mergeCells count="3">
    <mergeCell ref="A7:N7"/>
    <mergeCell ref="A155:C155"/>
    <mergeCell ref="I10:K10"/>
  </mergeCells>
  <pageMargins left="0.5" right="0.3" top="0.7" bottom="0.7" header="0.5" footer="0.5"/>
  <pageSetup scale="64" fitToHeight="2" orientation="landscape"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R67"/>
  <sheetViews>
    <sheetView showGridLines="0" topLeftCell="G1" workbookViewId="0">
      <selection activeCell="N8" sqref="N8"/>
    </sheetView>
  </sheetViews>
  <sheetFormatPr baseColWidth="10" defaultColWidth="11.42578125" defaultRowHeight="15"/>
  <cols>
    <col min="1" max="1" width="18.140625" style="400" customWidth="1"/>
    <col min="2" max="2" width="11.5703125" style="400" customWidth="1"/>
    <col min="3" max="7" width="11.42578125" style="400"/>
    <col min="8" max="8" width="16.140625" style="400" customWidth="1"/>
    <col min="9" max="12" width="11.42578125" style="400"/>
    <col min="13" max="13" width="3.42578125" style="400" customWidth="1"/>
    <col min="14" max="14" width="23.140625" style="400" customWidth="1"/>
    <col min="15" max="15" width="16.5703125" style="400" customWidth="1"/>
    <col min="16" max="16" width="25.28515625" style="400" customWidth="1"/>
    <col min="17" max="17" width="19.5703125" style="400" customWidth="1"/>
    <col min="18" max="18" width="16.7109375" style="400" customWidth="1"/>
    <col min="19" max="16384" width="11.42578125" style="400"/>
  </cols>
  <sheetData>
    <row r="1" spans="1:18" ht="15.75">
      <c r="A1" s="399"/>
      <c r="B1" s="399"/>
      <c r="N1" s="401" t="s">
        <v>85</v>
      </c>
      <c r="O1" s="401" t="s">
        <v>98</v>
      </c>
      <c r="P1" s="401" t="s">
        <v>108</v>
      </c>
      <c r="Q1" s="401" t="s">
        <v>114</v>
      </c>
      <c r="R1" s="420" t="s">
        <v>109</v>
      </c>
    </row>
    <row r="2" spans="1:18" ht="13.15" customHeight="1">
      <c r="A2" s="402" t="s">
        <v>100</v>
      </c>
      <c r="B2" s="403" t="s">
        <v>99</v>
      </c>
      <c r="N2" s="404" t="s">
        <v>117</v>
      </c>
      <c r="O2" s="404" t="s">
        <v>123</v>
      </c>
      <c r="P2" s="404">
        <v>0</v>
      </c>
      <c r="Q2" s="405">
        <v>0</v>
      </c>
      <c r="R2" s="404">
        <f ca="1">IF(Q2="","",Q2+SUMIF(Mouvements!$B$4:$G$200, N2, Mouvements!$G$4:$G$200)-SUMIF(Mouvements!$B$4:$G$200, N2, Mouvements!$C$4:$C$200))</f>
        <v>0</v>
      </c>
    </row>
    <row r="3" spans="1:18">
      <c r="A3" s="402" t="s">
        <v>101</v>
      </c>
      <c r="B3" s="403" t="s">
        <v>99</v>
      </c>
      <c r="N3" s="404" t="s">
        <v>118</v>
      </c>
      <c r="O3" s="404" t="s">
        <v>123</v>
      </c>
      <c r="P3" s="404">
        <v>10</v>
      </c>
      <c r="Q3" s="405">
        <v>71</v>
      </c>
      <c r="R3" s="404">
        <f ca="1">IF(Q3="","",Q3+SUMIF(Mouvements!$B$4:$G$200, N3, Mouvements!$G$4:$G$200)-SUMIF(Mouvements!$B$4:$G$200, N3, Mouvements!$C$4:$C$200))</f>
        <v>71</v>
      </c>
    </row>
    <row r="4" spans="1:18">
      <c r="A4" s="402" t="s">
        <v>110</v>
      </c>
      <c r="B4" s="403" t="s">
        <v>99</v>
      </c>
      <c r="N4" s="404" t="s">
        <v>119</v>
      </c>
      <c r="O4" s="404" t="s">
        <v>123</v>
      </c>
      <c r="P4" s="404">
        <v>5</v>
      </c>
      <c r="Q4" s="405">
        <v>20</v>
      </c>
      <c r="R4" s="404">
        <f ca="1">IF(Q4="","",Q4+SUMIF(Mouvements!$B$4:$G$200, N4, Mouvements!$G$4:$G$200)-SUMIF(Mouvements!$B$4:$G$200, N4, Mouvements!$C$4:$C$200))</f>
        <v>20</v>
      </c>
    </row>
    <row r="5" spans="1:18">
      <c r="A5" s="402" t="s">
        <v>107</v>
      </c>
      <c r="B5" s="403" t="s">
        <v>102</v>
      </c>
      <c r="N5" s="404" t="s">
        <v>112</v>
      </c>
      <c r="O5" s="404" t="s">
        <v>112</v>
      </c>
      <c r="P5" s="404">
        <v>0</v>
      </c>
      <c r="Q5" s="405">
        <v>6</v>
      </c>
      <c r="R5" s="404">
        <f ca="1">IF(Q5="","",Q5+SUMIF(Mouvements!$B$4:$G$200, N5, Mouvements!$G$4:$G$200)-SUMIF(Mouvements!$B$4:$G$200, N5, Mouvements!$C$4:$C$200))</f>
        <v>6</v>
      </c>
    </row>
    <row r="6" spans="1:18">
      <c r="A6" s="402" t="s">
        <v>103</v>
      </c>
      <c r="B6" s="403" t="s">
        <v>102</v>
      </c>
      <c r="N6" s="404" t="s">
        <v>113</v>
      </c>
      <c r="O6" s="404" t="s">
        <v>113</v>
      </c>
      <c r="P6" s="404">
        <v>0</v>
      </c>
      <c r="Q6" s="405">
        <v>0</v>
      </c>
      <c r="R6" s="404">
        <f ca="1">IF(Q6="","",Q6+SUMIF(Mouvements!$B$4:$G$200, N6, Mouvements!$G$4:$G$200)-SUMIF(Mouvements!$B$4:$G$200, N6, Mouvements!$C$4:$C$200))</f>
        <v>0</v>
      </c>
    </row>
    <row r="7" spans="1:18">
      <c r="A7" s="402" t="s">
        <v>106</v>
      </c>
      <c r="B7" s="403" t="s">
        <v>104</v>
      </c>
      <c r="N7" s="404" t="s">
        <v>154</v>
      </c>
      <c r="O7" s="404" t="s">
        <v>155</v>
      </c>
      <c r="P7" s="404">
        <v>2</v>
      </c>
      <c r="Q7" s="405">
        <v>0</v>
      </c>
      <c r="R7" s="404">
        <f ca="1">IF(Q7="","",Q7+SUMIF(Mouvements!$B$4:$G$200, N7, Mouvements!$G$4:$G$200)-SUMIF(Mouvements!$B$4:$G$200, N7, Mouvements!$C$4:$C$200))</f>
        <v>0</v>
      </c>
    </row>
    <row r="8" spans="1:18">
      <c r="A8" s="406" t="s">
        <v>105</v>
      </c>
      <c r="B8" s="407" t="s">
        <v>104</v>
      </c>
      <c r="N8" s="404"/>
      <c r="O8" s="404"/>
      <c r="P8" s="404"/>
      <c r="Q8" s="405"/>
      <c r="R8" s="404" t="str">
        <f>IF(Q8="","",Q8+SUMIF(Mouvements!$B$4:$G$200, N8, Mouvements!$G$4:$G$200)-SUMIF(Mouvements!$B$4:$G$200, N8, Mouvements!$C$4:$C$200))</f>
        <v/>
      </c>
    </row>
    <row r="9" spans="1:18">
      <c r="N9" s="404"/>
      <c r="O9" s="404"/>
      <c r="P9" s="404"/>
      <c r="Q9" s="405"/>
      <c r="R9" s="404" t="str">
        <f>IF(Q9="","",Q9+SUMIF(Mouvements!$B$4:$G$200, N9, Mouvements!$G$4:$G$200)-SUMIF(Mouvements!$B$4:$G$200, N9, Mouvements!$C$4:$C$200))</f>
        <v/>
      </c>
    </row>
    <row r="10" spans="1:18">
      <c r="N10" s="404"/>
      <c r="O10" s="404"/>
      <c r="P10" s="404"/>
      <c r="Q10" s="405"/>
      <c r="R10" s="404" t="str">
        <f>IF(Q10="","",Q10+SUMIF(Mouvements!$B$4:$G$200, N10, Mouvements!$G$4:$G$200)-SUMIF(Mouvements!$B$4:$G$200, N10, Mouvements!$C$4:$C$200))</f>
        <v/>
      </c>
    </row>
    <row r="11" spans="1:18">
      <c r="N11" s="404"/>
      <c r="O11" s="404"/>
      <c r="P11" s="404"/>
      <c r="Q11" s="405"/>
      <c r="R11" s="404" t="str">
        <f>IF(Q11="","",Q11+SUMIF(Mouvements!$B$4:$G$200, N11, Mouvements!$G$4:$G$200)-SUMIF(Mouvements!$B$4:$G$200, N11, Mouvements!$C$4:$C$200))</f>
        <v/>
      </c>
    </row>
    <row r="12" spans="1:18">
      <c r="N12" s="404"/>
      <c r="O12" s="404"/>
      <c r="P12" s="404"/>
      <c r="Q12" s="405"/>
      <c r="R12" s="404" t="str">
        <f>IF(Q12="","",Q12+SUMIF(Mouvements!$B$4:$G$200, N12, Mouvements!$G$4:$G$200)-SUMIF(Mouvements!$B$4:$G$200, N12, Mouvements!$C$4:$C$200))</f>
        <v/>
      </c>
    </row>
    <row r="13" spans="1:18">
      <c r="N13" s="404"/>
      <c r="O13" s="404"/>
      <c r="P13" s="404"/>
      <c r="Q13" s="405"/>
      <c r="R13" s="404" t="str">
        <f>IF(Q13="","",Q13+SUMIF(Mouvements!$B$4:$G$200, N13, Mouvements!$G$4:$G$200)-SUMIF(Mouvements!$B$4:$G$200, N13, Mouvements!$C$4:$C$200))</f>
        <v/>
      </c>
    </row>
    <row r="14" spans="1:18">
      <c r="N14" s="404"/>
      <c r="O14" s="404"/>
      <c r="P14" s="404"/>
      <c r="Q14" s="405"/>
      <c r="R14" s="404" t="str">
        <f>IF(Q14="","",Q14+SUMIF(Mouvements!$B$4:$G$200, N14, Mouvements!$G$4:$G$200)-SUMIF(Mouvements!$B$4:$G$200, N14, Mouvements!$C$4:$C$200))</f>
        <v/>
      </c>
    </row>
    <row r="15" spans="1:18">
      <c r="N15" s="404"/>
      <c r="O15" s="404"/>
      <c r="P15" s="404"/>
      <c r="Q15" s="405"/>
      <c r="R15" s="404" t="str">
        <f>IF(Q15="","",Q15+SUMIF(Mouvements!$B$4:$G$200, N15, Mouvements!$G$4:$G$200)-SUMIF(Mouvements!$B$4:$G$200, N15, Mouvements!$C$4:$C$200))</f>
        <v/>
      </c>
    </row>
    <row r="16" spans="1:18">
      <c r="N16" s="404"/>
      <c r="O16" s="404"/>
      <c r="P16" s="404"/>
      <c r="Q16" s="405"/>
      <c r="R16" s="404" t="str">
        <f>IF(Q16="","",Q16+SUMIF(Mouvements!$B$4:$G$200, N16, Mouvements!$G$4:$G$200)-SUMIF(Mouvements!$B$4:$G$200, N16, Mouvements!$C$4:$C$200))</f>
        <v/>
      </c>
    </row>
    <row r="17" spans="14:18">
      <c r="N17" s="404"/>
      <c r="O17" s="404"/>
      <c r="P17" s="404"/>
      <c r="Q17" s="405"/>
      <c r="R17" s="404" t="str">
        <f>IF(Q17="","",Q17+SUMIF(Mouvements!$B$4:$G$200, N17, Mouvements!$G$4:$G$200)-SUMIF(Mouvements!$B$4:$G$200, N17, Mouvements!$C$4:$C$200))</f>
        <v/>
      </c>
    </row>
    <row r="18" spans="14:18">
      <c r="N18" s="404"/>
      <c r="O18" s="404"/>
      <c r="P18" s="404"/>
      <c r="Q18" s="405"/>
      <c r="R18" s="404" t="str">
        <f>IF(Q18="","",Q18+SUMIF(Mouvements!$B$4:$G$200, N18, Mouvements!$G$4:$G$200)-SUMIF(Mouvements!$B$4:$G$200, N18, Mouvements!$C$4:$C$200))</f>
        <v/>
      </c>
    </row>
    <row r="19" spans="14:18">
      <c r="N19" s="404"/>
      <c r="O19" s="404"/>
      <c r="P19" s="404"/>
      <c r="Q19" s="405"/>
      <c r="R19" s="404" t="str">
        <f>IF(Q19="","",Q19+SUMIF(Mouvements!$B$4:$G$200, N19, Mouvements!$G$4:$G$200)-SUMIF(Mouvements!$B$4:$G$200, N19, Mouvements!$C$4:$C$200))</f>
        <v/>
      </c>
    </row>
    <row r="20" spans="14:18">
      <c r="N20" s="404"/>
      <c r="O20" s="404"/>
      <c r="P20" s="404"/>
      <c r="Q20" s="405"/>
      <c r="R20" s="404" t="str">
        <f>IF(Q20="","",Q20+SUMIF(Mouvements!$B$4:$G$200, N20, Mouvements!$G$4:$G$200)-SUMIF(Mouvements!$B$4:$G$200, N20, Mouvements!$C$4:$C$200))</f>
        <v/>
      </c>
    </row>
    <row r="21" spans="14:18">
      <c r="N21" s="404"/>
      <c r="O21" s="404"/>
      <c r="P21" s="404"/>
      <c r="Q21" s="422"/>
      <c r="R21" s="404" t="str">
        <f>IF(Q21="","",Q21+SUMIF(Mouvements!$B$4:$G$200, N21, Mouvements!$G$4:$G$200)-SUMIF(Mouvements!$B$4:$G$200, N21, Mouvements!$C$4:$C$200))</f>
        <v/>
      </c>
    </row>
    <row r="22" spans="14:18">
      <c r="N22" s="404"/>
      <c r="O22" s="404"/>
      <c r="P22" s="404"/>
      <c r="Q22" s="422"/>
      <c r="R22" s="404" t="str">
        <f>IF(Q22="","",Q22+SUMIF(Mouvements!$B$4:$G$200, N22, Mouvements!$G$4:$G$200)-SUMIF(Mouvements!$B$4:$G$200, N22, Mouvements!$C$4:$C$200))</f>
        <v/>
      </c>
    </row>
    <row r="23" spans="14:18">
      <c r="N23" s="404"/>
      <c r="O23" s="404"/>
      <c r="P23" s="404"/>
      <c r="Q23" s="422"/>
      <c r="R23" s="404" t="str">
        <f>IF(Q23="","",Q23+SUMIF(Mouvements!$B$4:$G$200, N23, Mouvements!$G$4:$G$200)-SUMIF(Mouvements!$B$4:$G$200, N23, Mouvements!$C$4:$C$200))</f>
        <v/>
      </c>
    </row>
    <row r="24" spans="14:18">
      <c r="N24" s="404"/>
      <c r="O24" s="404"/>
      <c r="P24" s="404"/>
      <c r="Q24" s="422"/>
      <c r="R24" s="404" t="str">
        <f>IF(Q24="","",Q24+SUMIF(Mouvements!$B$4:$G$200, N24, Mouvements!$G$4:$G$200)-SUMIF(Mouvements!$B$4:$G$200, N24, Mouvements!$C$4:$C$200))</f>
        <v/>
      </c>
    </row>
    <row r="25" spans="14:18">
      <c r="N25" s="404"/>
      <c r="O25" s="404"/>
      <c r="P25" s="404"/>
      <c r="Q25" s="422"/>
      <c r="R25" s="404" t="str">
        <f>IF(Q25="","",Q25+SUMIF(Mouvements!$B$4:$G$200, N25, Mouvements!$G$4:$G$200)-SUMIF(Mouvements!$B$4:$G$200, N25, Mouvements!$C$4:$C$200))</f>
        <v/>
      </c>
    </row>
    <row r="26" spans="14:18">
      <c r="N26" s="404"/>
      <c r="O26" s="404"/>
      <c r="P26" s="404"/>
      <c r="Q26" s="422"/>
      <c r="R26" s="404" t="str">
        <f>IF(Q26="","",Q26+SUMIF(Mouvements!$B$4:$G$200, N26, Mouvements!$G$4:$G$200)-SUMIF(Mouvements!$B$4:$G$200, N26, Mouvements!$C$4:$C$200))</f>
        <v/>
      </c>
    </row>
    <row r="27" spans="14:18">
      <c r="N27" s="404"/>
      <c r="O27" s="404"/>
      <c r="P27" s="404"/>
      <c r="Q27" s="422"/>
      <c r="R27" s="404" t="str">
        <f>IF(Q27="","",Q27+SUMIF(Mouvements!$B$4:$G$200, N27, Mouvements!$G$4:$G$200)-SUMIF(Mouvements!$B$4:$G$200, N27, Mouvements!$C$4:$C$200))</f>
        <v/>
      </c>
    </row>
    <row r="28" spans="14:18">
      <c r="N28" s="404"/>
      <c r="O28" s="404"/>
      <c r="P28" s="404"/>
      <c r="Q28" s="422"/>
      <c r="R28" s="404" t="str">
        <f>IF(Q28="","",Q28+SUMIF(Mouvements!$B$4:$G$200, N28, Mouvements!$G$4:$G$200)-SUMIF(Mouvements!$B$4:$G$200, N28, Mouvements!$C$4:$C$200))</f>
        <v/>
      </c>
    </row>
    <row r="29" spans="14:18">
      <c r="N29" s="404"/>
      <c r="O29" s="404"/>
      <c r="P29" s="404"/>
      <c r="Q29" s="422"/>
      <c r="R29" s="404" t="str">
        <f>IF(Q29="","",Q29+SUMIF(Mouvements!$B$4:$G$200, N29, Mouvements!$G$4:$G$200)-SUMIF(Mouvements!$B$4:$G$200, N29, Mouvements!$C$4:$C$200))</f>
        <v/>
      </c>
    </row>
    <row r="30" spans="14:18">
      <c r="N30" s="404"/>
      <c r="O30" s="404"/>
      <c r="P30" s="404"/>
      <c r="Q30" s="422"/>
      <c r="R30" s="404" t="str">
        <f>IF(Q30="","",Q30+SUMIF(Mouvements!$B$4:$G$200, N30, Mouvements!$G$4:$G$200)-SUMIF(Mouvements!$B$4:$G$200, N30, Mouvements!$C$4:$C$200))</f>
        <v/>
      </c>
    </row>
    <row r="31" spans="14:18">
      <c r="N31" s="404"/>
      <c r="O31" s="404"/>
      <c r="P31" s="404"/>
      <c r="Q31" s="422"/>
      <c r="R31" s="404" t="str">
        <f>IF(Q31="","",Q31+SUMIF(Mouvements!$B$4:$G$200, N31, Mouvements!$G$4:$G$200)-SUMIF(Mouvements!$B$4:$G$200, N31, Mouvements!$C$4:$C$200))</f>
        <v/>
      </c>
    </row>
    <row r="32" spans="14:18">
      <c r="N32" s="404"/>
      <c r="O32" s="404"/>
      <c r="P32" s="404"/>
      <c r="Q32" s="422"/>
      <c r="R32" s="404" t="str">
        <f>IF(Q32="","",Q32+SUMIF(Mouvements!$B$4:$G$200, N32, Mouvements!$G$4:$G$200)-SUMIF(Mouvements!$B$4:$G$200, N32, Mouvements!$C$4:$C$200))</f>
        <v/>
      </c>
    </row>
    <row r="33" spans="14:18">
      <c r="N33" s="404"/>
      <c r="O33" s="404"/>
      <c r="P33" s="404"/>
      <c r="Q33" s="422"/>
      <c r="R33" s="404" t="str">
        <f>IF(Q33="","",Q33+SUMIF(Mouvements!$B$4:$G$200, N33, Mouvements!$G$4:$G$200)-SUMIF(Mouvements!$B$4:$G$200, N33, Mouvements!$C$4:$C$200))</f>
        <v/>
      </c>
    </row>
    <row r="34" spans="14:18">
      <c r="N34" s="404"/>
      <c r="O34" s="404"/>
      <c r="P34" s="404"/>
      <c r="Q34" s="422"/>
      <c r="R34" s="404" t="str">
        <f>IF(Q34="","",Q34+SUMIF(Mouvements!$B$4:$G$200, N34, Mouvements!$G$4:$G$200)-SUMIF(Mouvements!$B$4:$G$200, N34, Mouvements!$C$4:$C$200))</f>
        <v/>
      </c>
    </row>
    <row r="35" spans="14:18">
      <c r="N35" s="404"/>
      <c r="O35" s="404"/>
      <c r="P35" s="404"/>
      <c r="Q35" s="422"/>
      <c r="R35" s="404" t="str">
        <f>IF(Q35="","",Q35+SUMIF(Mouvements!$B$4:$G$200, N35, Mouvements!$G$4:$G$200)-SUMIF(Mouvements!$B$4:$G$200, N35, Mouvements!$C$4:$C$200))</f>
        <v/>
      </c>
    </row>
    <row r="36" spans="14:18">
      <c r="N36" s="404"/>
      <c r="O36" s="404"/>
      <c r="P36" s="404"/>
      <c r="Q36" s="422"/>
      <c r="R36" s="404" t="str">
        <f>IF(Q36="","",Q36+SUMIF(Mouvements!$B$4:$G$200, N36, Mouvements!$G$4:$G$200)-SUMIF(Mouvements!$B$4:$G$200, N36, Mouvements!$C$4:$C$200))</f>
        <v/>
      </c>
    </row>
    <row r="37" spans="14:18">
      <c r="N37" s="404"/>
      <c r="O37" s="404"/>
      <c r="P37" s="404"/>
      <c r="Q37" s="422"/>
      <c r="R37" s="404" t="str">
        <f>IF(Q37="","",Q37+SUMIF(Mouvements!$B$4:$G$200, N37, Mouvements!$G$4:$G$200)-SUMIF(Mouvements!$B$4:$G$200, N37, Mouvements!$C$4:$C$200))</f>
        <v/>
      </c>
    </row>
    <row r="38" spans="14:18">
      <c r="N38" s="404"/>
      <c r="O38" s="404"/>
      <c r="P38" s="404"/>
      <c r="Q38" s="422"/>
      <c r="R38" s="404" t="str">
        <f>IF(Q38="","",Q38+SUMIF(Mouvements!$B$4:$G$200, N38, Mouvements!$G$4:$G$200)-SUMIF(Mouvements!$B$4:$G$200, N38, Mouvements!$C$4:$C$200))</f>
        <v/>
      </c>
    </row>
    <row r="39" spans="14:18">
      <c r="N39" s="404"/>
      <c r="O39" s="404"/>
      <c r="P39" s="404"/>
      <c r="Q39" s="422"/>
      <c r="R39" s="404" t="str">
        <f>IF(Q39="","",Q39+SUMIF(Mouvements!$B$4:$G$200, N39, Mouvements!$G$4:$G$200)-SUMIF(Mouvements!$B$4:$G$200, N39, Mouvements!$C$4:$C$200))</f>
        <v/>
      </c>
    </row>
    <row r="40" spans="14:18">
      <c r="N40" s="404"/>
      <c r="O40" s="404"/>
      <c r="P40" s="404"/>
      <c r="Q40" s="422"/>
      <c r="R40" s="404" t="str">
        <f>IF(Q40="","",Q40+SUMIF(Mouvements!$B$4:$G$200, N40, Mouvements!$G$4:$G$200)-SUMIF(Mouvements!$B$4:$G$200, N40, Mouvements!$C$4:$C$200))</f>
        <v/>
      </c>
    </row>
    <row r="41" spans="14:18">
      <c r="N41" s="404"/>
      <c r="O41" s="404"/>
      <c r="P41" s="404"/>
      <c r="Q41" s="422"/>
      <c r="R41" s="404" t="str">
        <f>IF(Q41="","",Q41+SUMIF(Mouvements!$B$4:$G$200, N41, Mouvements!$G$4:$G$200)-SUMIF(Mouvements!$B$4:$G$200, N41, Mouvements!$C$4:$C$200))</f>
        <v/>
      </c>
    </row>
    <row r="42" spans="14:18">
      <c r="N42" s="404"/>
      <c r="O42" s="404"/>
      <c r="P42" s="404"/>
      <c r="Q42" s="422"/>
      <c r="R42" s="404" t="str">
        <f>IF(Q42="","",Q42+SUMIF(Mouvements!$B$4:$G$200, N42, Mouvements!$G$4:$G$200)-SUMIF(Mouvements!$B$4:$G$200, N42, Mouvements!$C$4:$C$200))</f>
        <v/>
      </c>
    </row>
    <row r="43" spans="14:18">
      <c r="N43" s="404"/>
      <c r="O43" s="404"/>
      <c r="P43" s="404"/>
      <c r="Q43" s="422"/>
      <c r="R43" s="404" t="str">
        <f>IF(Q43="","",Q43+SUMIF(Mouvements!$B$4:$G$200, N43, Mouvements!$G$4:$G$200)-SUMIF(Mouvements!$B$4:$G$200, N43, Mouvements!$C$4:$C$200))</f>
        <v/>
      </c>
    </row>
    <row r="44" spans="14:18">
      <c r="N44" s="404"/>
      <c r="O44" s="404"/>
      <c r="P44" s="404"/>
      <c r="Q44" s="422"/>
      <c r="R44" s="404" t="str">
        <f>IF(Q44="","",Q44+SUMIF(Mouvements!$B$4:$G$200, N44, Mouvements!$G$4:$G$200)-SUMIF(Mouvements!$B$4:$G$200, N44, Mouvements!$C$4:$C$200))</f>
        <v/>
      </c>
    </row>
    <row r="45" spans="14:18">
      <c r="N45" s="404"/>
      <c r="O45" s="404"/>
      <c r="P45" s="404"/>
      <c r="Q45" s="422"/>
      <c r="R45" s="404" t="str">
        <f>IF(Q45="","",Q45+SUMIF(Mouvements!$B$4:$G$200, N45, Mouvements!$G$4:$G$200)-SUMIF(Mouvements!$B$4:$G$200, N45, Mouvements!$C$4:$C$200))</f>
        <v/>
      </c>
    </row>
    <row r="46" spans="14:18">
      <c r="N46" s="404"/>
      <c r="O46" s="404"/>
      <c r="P46" s="404"/>
      <c r="Q46" s="422"/>
      <c r="R46" s="404" t="str">
        <f>IF(Q46="","",Q46+SUMIF(Mouvements!$B$4:$G$200, N46, Mouvements!$G$4:$G$200)-SUMIF(Mouvements!$B$4:$G$200, N46, Mouvements!$C$4:$C$200))</f>
        <v/>
      </c>
    </row>
    <row r="47" spans="14:18">
      <c r="N47" s="404"/>
      <c r="O47" s="404"/>
      <c r="P47" s="404"/>
      <c r="Q47" s="422"/>
      <c r="R47" s="404" t="str">
        <f>IF(Q47="","",Q47+SUMIF(Mouvements!$B$4:$G$200, N47, Mouvements!$G$4:$G$200)-SUMIF(Mouvements!$B$4:$G$200, N47, Mouvements!$C$4:$C$200))</f>
        <v/>
      </c>
    </row>
    <row r="48" spans="14:18">
      <c r="N48" s="404"/>
      <c r="O48" s="404"/>
      <c r="P48" s="404"/>
      <c r="Q48" s="422"/>
      <c r="R48" s="404" t="str">
        <f>IF(Q48="","",Q48+SUMIF(Mouvements!$B$4:$G$200, N48, Mouvements!$G$4:$G$200)-SUMIF(Mouvements!$B$4:$G$200, N48, Mouvements!$C$4:$C$200))</f>
        <v/>
      </c>
    </row>
    <row r="49" spans="14:18">
      <c r="N49" s="404"/>
      <c r="O49" s="404"/>
      <c r="P49" s="404"/>
      <c r="Q49" s="422"/>
      <c r="R49" s="404" t="str">
        <f>IF(Q49="","",Q49+SUMIF(Mouvements!$B$4:$G$200, N49, Mouvements!$G$4:$G$200)-SUMIF(Mouvements!$B$4:$G$200, N49, Mouvements!$C$4:$C$200))</f>
        <v/>
      </c>
    </row>
    <row r="50" spans="14:18">
      <c r="N50" s="404"/>
      <c r="O50" s="404"/>
      <c r="P50" s="404"/>
      <c r="Q50" s="422"/>
      <c r="R50" s="404" t="str">
        <f>IF(Q50="","",Q50+SUMIF(Mouvements!$B$4:$G$200, N50, Mouvements!$G$4:$G$200)-SUMIF(Mouvements!$B$4:$G$200, N50, Mouvements!$C$4:$C$200))</f>
        <v/>
      </c>
    </row>
    <row r="51" spans="14:18">
      <c r="N51" s="404"/>
      <c r="O51" s="404"/>
      <c r="P51" s="404"/>
      <c r="Q51" s="422"/>
      <c r="R51" s="404" t="str">
        <f>IF(Q51="","",Q51+SUMIF(Mouvements!$B$4:$G$200, N51, Mouvements!$G$4:$G$200)-SUMIF(Mouvements!$B$4:$G$200, N51, Mouvements!$C$4:$C$200))</f>
        <v/>
      </c>
    </row>
    <row r="52" spans="14:18">
      <c r="N52" s="404"/>
      <c r="O52" s="404"/>
      <c r="P52" s="404"/>
      <c r="Q52" s="422"/>
      <c r="R52" s="404" t="str">
        <f>IF(Q52="","",Q52+SUMIF(Mouvements!$B$4:$G$200, N52, Mouvements!$G$4:$G$200)-SUMIF(Mouvements!$B$4:$G$200, N52, Mouvements!$C$4:$C$200))</f>
        <v/>
      </c>
    </row>
    <row r="53" spans="14:18">
      <c r="N53" s="404"/>
      <c r="O53" s="404"/>
      <c r="P53" s="404"/>
      <c r="Q53" s="422"/>
      <c r="R53" s="404" t="str">
        <f>IF(Q53="","",Q53+SUMIF(Mouvements!$B$4:$G$200, N53, Mouvements!$G$4:$G$200)-SUMIF(Mouvements!$B$4:$G$200, N53, Mouvements!$C$4:$C$200))</f>
        <v/>
      </c>
    </row>
    <row r="54" spans="14:18">
      <c r="N54" s="404"/>
      <c r="O54" s="404"/>
      <c r="P54" s="404"/>
      <c r="Q54" s="422"/>
      <c r="R54" s="404" t="str">
        <f>IF(Q54="","",Q54+SUMIF(Mouvements!$B$4:$G$200, N54, Mouvements!$G$4:$G$200)-SUMIF(Mouvements!$B$4:$G$200, N54, Mouvements!$C$4:$C$200))</f>
        <v/>
      </c>
    </row>
    <row r="55" spans="14:18">
      <c r="N55" s="404"/>
      <c r="O55" s="404"/>
      <c r="P55" s="404"/>
      <c r="Q55" s="422"/>
      <c r="R55" s="404" t="str">
        <f>IF(Q55="","",Q55+SUMIF(Mouvements!$B$4:$G$200, N55, Mouvements!$G$4:$G$200)-SUMIF(Mouvements!$B$4:$G$200, N55, Mouvements!$C$4:$C$200))</f>
        <v/>
      </c>
    </row>
    <row r="56" spans="14:18">
      <c r="N56" s="404"/>
      <c r="O56" s="404"/>
      <c r="P56" s="404"/>
      <c r="Q56" s="422"/>
      <c r="R56" s="404" t="str">
        <f>IF(Q56="","",Q56+SUMIF(Mouvements!$B$4:$G$200, N56, Mouvements!$G$4:$G$200)-SUMIF(Mouvements!$B$4:$G$200, N56, Mouvements!$C$4:$C$200))</f>
        <v/>
      </c>
    </row>
    <row r="57" spans="14:18">
      <c r="N57" s="404"/>
      <c r="O57" s="404"/>
      <c r="P57" s="404"/>
      <c r="Q57" s="422"/>
      <c r="R57" s="404" t="str">
        <f>IF(Q57="","",Q57+SUMIF(Mouvements!$B$4:$G$200, N57, Mouvements!$G$4:$G$200)-SUMIF(Mouvements!$B$4:$G$200, N57, Mouvements!$C$4:$C$200))</f>
        <v/>
      </c>
    </row>
    <row r="58" spans="14:18">
      <c r="N58" s="404"/>
      <c r="O58" s="404"/>
      <c r="P58" s="404"/>
      <c r="Q58" s="422"/>
      <c r="R58" s="404" t="str">
        <f>IF(Q58="","",Q58+SUMIF(Mouvements!$B$4:$G$200, N58, Mouvements!$G$4:$G$200)-SUMIF(Mouvements!$B$4:$G$200, N58, Mouvements!$C$4:$C$200))</f>
        <v/>
      </c>
    </row>
    <row r="59" spans="14:18">
      <c r="N59" s="404"/>
      <c r="O59" s="404"/>
      <c r="P59" s="404"/>
      <c r="Q59" s="422"/>
      <c r="R59" s="404" t="str">
        <f>IF(Q59="","",Q59+SUMIF(Mouvements!$B$4:$G$200, N59, Mouvements!$G$4:$G$200)-SUMIF(Mouvements!$B$4:$G$200, N59, Mouvements!$C$4:$C$200))</f>
        <v/>
      </c>
    </row>
    <row r="60" spans="14:18">
      <c r="N60" s="404"/>
      <c r="O60" s="404"/>
      <c r="P60" s="404"/>
      <c r="Q60" s="422"/>
      <c r="R60" s="404" t="str">
        <f>IF(Q60="","",Q60+SUMIF(Mouvements!$B$4:$G$200, N60, Mouvements!$G$4:$G$200)-SUMIF(Mouvements!$B$4:$G$200, N60, Mouvements!$C$4:$C$200))</f>
        <v/>
      </c>
    </row>
    <row r="61" spans="14:18">
      <c r="N61" s="404"/>
      <c r="O61" s="404"/>
      <c r="P61" s="404"/>
      <c r="Q61" s="422"/>
      <c r="R61" s="404" t="str">
        <f>IF(Q61="","",Q61+SUMIF(Mouvements!$B$4:$G$200, N61, Mouvements!$G$4:$G$200)-SUMIF(Mouvements!$B$4:$G$200, N61, Mouvements!$C$4:$C$200))</f>
        <v/>
      </c>
    </row>
    <row r="62" spans="14:18">
      <c r="N62" s="404"/>
      <c r="O62" s="404"/>
      <c r="P62" s="404"/>
      <c r="Q62" s="422"/>
      <c r="R62" s="404" t="str">
        <f>IF(Q62="","",Q62+SUMIF(Mouvements!$B$4:$G$200, N62, Mouvements!$G$4:$G$200)-SUMIF(Mouvements!$B$4:$G$200, N62, Mouvements!$C$4:$C$200))</f>
        <v/>
      </c>
    </row>
    <row r="63" spans="14:18">
      <c r="N63" s="404"/>
      <c r="O63" s="404"/>
      <c r="P63" s="404"/>
      <c r="Q63" s="422"/>
      <c r="R63" s="404" t="str">
        <f>IF(Q63="","",Q63+SUMIF(Mouvements!$B$4:$G$200, N63, Mouvements!$G$4:$G$200)-SUMIF(Mouvements!$B$4:$G$200, N63, Mouvements!$C$4:$C$200))</f>
        <v/>
      </c>
    </row>
    <row r="64" spans="14:18">
      <c r="N64" s="404"/>
      <c r="O64" s="404"/>
      <c r="P64" s="404"/>
      <c r="Q64" s="422"/>
      <c r="R64" s="404" t="str">
        <f>IF(Q64="","",Q64+SUMIF(Mouvements!$B$4:$G$200, N64, Mouvements!$G$4:$G$200)-SUMIF(Mouvements!$B$4:$G$200, N64, Mouvements!$C$4:$C$200))</f>
        <v/>
      </c>
    </row>
    <row r="65" spans="14:18">
      <c r="N65" s="404"/>
      <c r="O65" s="404"/>
      <c r="P65" s="404"/>
      <c r="Q65" s="422"/>
      <c r="R65" s="404" t="str">
        <f>IF(Q65="","",Q65+SUMIF(Mouvements!$B$4:$G$200, N65, Mouvements!$G$4:$G$200)-SUMIF(Mouvements!$B$4:$G$200, N65, Mouvements!$C$4:$C$200))</f>
        <v/>
      </c>
    </row>
    <row r="66" spans="14:18">
      <c r="N66" s="404"/>
      <c r="O66" s="404"/>
      <c r="P66" s="404"/>
      <c r="Q66" s="422"/>
      <c r="R66" s="404" t="str">
        <f>IF(Q66="","",Q66+SUMIF(Mouvements!$B$4:$G$200, N66, Mouvements!$G$4:$G$200)-SUMIF(Mouvements!$B$4:$G$200, N66, Mouvements!$C$4:$C$200))</f>
        <v/>
      </c>
    </row>
    <row r="67" spans="14:18">
      <c r="N67" s="404"/>
      <c r="O67" s="404"/>
      <c r="P67" s="404"/>
      <c r="Q67" s="422"/>
      <c r="R67" s="404" t="str">
        <f>IF(Q67="","",Q67+SUMIF(Mouvements!$B$4:$G$200, N67, Mouvements!$G$4:$G$200)-SUMIF(Mouvements!$B$4:$G$200, N67, Mouvements!$C$4:$C$200))</f>
        <v/>
      </c>
    </row>
  </sheetData>
  <conditionalFormatting sqref="R2">
    <cfRule type="cellIs" dxfId="31" priority="9" operator="lessThan">
      <formula>5</formula>
    </cfRule>
    <cfRule type="cellIs" dxfId="30" priority="17" operator="equal">
      <formula>5</formula>
    </cfRule>
  </conditionalFormatting>
  <conditionalFormatting sqref="R5">
    <cfRule type="cellIs" dxfId="29" priority="4" operator="lessThan">
      <formula>3</formula>
    </cfRule>
    <cfRule type="cellIs" dxfId="28" priority="12" operator="equal">
      <formula>3</formula>
    </cfRule>
    <cfRule type="cellIs" dxfId="27" priority="15" operator="equal">
      <formula>3</formula>
    </cfRule>
  </conditionalFormatting>
  <conditionalFormatting sqref="R3">
    <cfRule type="cellIs" dxfId="26" priority="7" operator="lessThan">
      <formula>5</formula>
    </cfRule>
    <cfRule type="cellIs" dxfId="25" priority="8" operator="equal">
      <formula>5</formula>
    </cfRule>
  </conditionalFormatting>
  <conditionalFormatting sqref="R4">
    <cfRule type="cellIs" dxfId="24" priority="5" operator="lessThan">
      <formula>5</formula>
    </cfRule>
    <cfRule type="cellIs" dxfId="23" priority="6" operator="equal">
      <formula>5</formula>
    </cfRule>
  </conditionalFormatting>
  <conditionalFormatting sqref="R6">
    <cfRule type="cellIs" dxfId="22" priority="1" operator="lessThan">
      <formula>3</formula>
    </cfRule>
    <cfRule type="cellIs" dxfId="21" priority="2" operator="equal">
      <formula>3</formula>
    </cfRule>
    <cfRule type="cellIs" dxfId="20" priority="3" operator="equal">
      <formula>3</formula>
    </cfRule>
  </conditionalFormatting>
  <dataValidations count="3">
    <dataValidation type="list" allowBlank="1" showInputMessage="1" showErrorMessage="1" sqref="B2:B17" xr:uid="{00000000-0002-0000-0500-000000000000}">
      <formula1>divoinew</formula1>
    </dataValidation>
    <dataValidation type="list" allowBlank="1" showInputMessage="1" showErrorMessage="1" sqref="A2:A17" xr:uid="{00000000-0002-0000-0500-000001000000}">
      <formula1>newz</formula1>
    </dataValidation>
    <dataValidation type="list" allowBlank="1" showInputMessage="1" showErrorMessage="1" sqref="A18" xr:uid="{00000000-0002-0000-0500-000002000000}">
      <formula1>Z16</formula1>
    </dataValidation>
  </dataValidations>
  <pageMargins left="0.7" right="0.7" top="0.75" bottom="0.75" header="0.3" footer="0.3"/>
  <pageSetup paperSize="9" orientation="portrait" r:id="rId1"/>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B3:T190"/>
  <sheetViews>
    <sheetView showGridLines="0" workbookViewId="0">
      <pane xSplit="1" ySplit="6" topLeftCell="B7" activePane="bottomRight" state="frozen"/>
      <selection pane="topRight" activeCell="B1" sqref="B1"/>
      <selection pane="bottomLeft" activeCell="A7" sqref="A7"/>
      <selection pane="bottomRight" activeCell="E11" sqref="E11"/>
    </sheetView>
  </sheetViews>
  <sheetFormatPr baseColWidth="10" defaultColWidth="11.42578125" defaultRowHeight="15"/>
  <cols>
    <col min="1" max="2" width="11.42578125" style="251"/>
    <col min="3" max="3" width="63" style="251" customWidth="1"/>
    <col min="4" max="4" width="15" style="292" customWidth="1"/>
    <col min="5" max="5" width="14.28515625" style="251" customWidth="1"/>
    <col min="6" max="6" width="19.7109375" style="251" customWidth="1"/>
    <col min="7" max="8" width="11.42578125" style="251"/>
    <col min="9" max="9" width="16" style="251" customWidth="1"/>
    <col min="10" max="10" width="16.28515625" style="251" customWidth="1"/>
    <col min="11" max="11" width="19.7109375" style="251" customWidth="1"/>
    <col min="12" max="12" width="11.42578125" style="251"/>
    <col min="13" max="13" width="11" style="251" customWidth="1"/>
    <col min="14" max="19" width="11.42578125" style="251"/>
    <col min="20" max="20" width="12.28515625" style="251" customWidth="1"/>
    <col min="21" max="16384" width="11.42578125" style="251"/>
  </cols>
  <sheetData>
    <row r="3" spans="2:20" ht="16.5" thickBot="1">
      <c r="M3" s="918" t="s">
        <v>130</v>
      </c>
      <c r="N3" s="918"/>
      <c r="O3" s="918"/>
      <c r="R3" s="918" t="s">
        <v>131</v>
      </c>
      <c r="S3" s="918"/>
      <c r="T3" s="918"/>
    </row>
    <row r="5" spans="2:20">
      <c r="B5" s="250" t="s">
        <v>0</v>
      </c>
      <c r="C5" s="250" t="s">
        <v>53</v>
      </c>
      <c r="D5" s="286" t="s">
        <v>54</v>
      </c>
      <c r="E5" s="250" t="s">
        <v>55</v>
      </c>
      <c r="F5" s="250" t="s">
        <v>56</v>
      </c>
      <c r="G5" s="250" t="s">
        <v>5</v>
      </c>
      <c r="M5" s="423" t="s">
        <v>52</v>
      </c>
      <c r="N5" s="423" t="s">
        <v>26</v>
      </c>
      <c r="O5" s="423" t="s">
        <v>4</v>
      </c>
      <c r="R5" s="424" t="s">
        <v>52</v>
      </c>
      <c r="S5" s="424" t="s">
        <v>26</v>
      </c>
      <c r="T5" s="424" t="s">
        <v>4</v>
      </c>
    </row>
    <row r="6" spans="2:20" ht="6.75" customHeight="1">
      <c r="B6" s="252"/>
      <c r="C6" s="252"/>
      <c r="D6" s="287"/>
      <c r="E6" s="252"/>
      <c r="F6" s="252"/>
      <c r="G6" s="287"/>
      <c r="M6" s="166"/>
      <c r="N6" s="167"/>
      <c r="O6" s="168"/>
      <c r="R6" s="425"/>
      <c r="S6" s="426"/>
      <c r="T6" s="427"/>
    </row>
    <row r="7" spans="2:20">
      <c r="B7" s="249"/>
      <c r="C7" s="302" t="s">
        <v>57</v>
      </c>
      <c r="D7" s="288"/>
      <c r="E7" s="253">
        <v>0</v>
      </c>
      <c r="F7" s="249">
        <f>E7-D7</f>
        <v>0</v>
      </c>
      <c r="G7" s="258"/>
      <c r="M7" s="169"/>
      <c r="N7" s="169"/>
      <c r="O7" s="169"/>
      <c r="R7" s="169"/>
      <c r="S7" s="169"/>
      <c r="T7" s="169"/>
    </row>
    <row r="8" spans="2:20">
      <c r="B8" s="249" t="s">
        <v>137</v>
      </c>
      <c r="C8" s="249" t="s">
        <v>89</v>
      </c>
      <c r="D8" s="289"/>
      <c r="E8" s="254">
        <v>15475</v>
      </c>
      <c r="F8" s="249">
        <f>IF(C8="","",F7+E8-D8)</f>
        <v>15475</v>
      </c>
      <c r="G8" s="258"/>
      <c r="M8" s="310" t="s">
        <v>30</v>
      </c>
      <c r="N8" s="310">
        <v>1</v>
      </c>
      <c r="O8" s="311">
        <f>recf</f>
        <v>0</v>
      </c>
      <c r="P8" s="255"/>
      <c r="R8" s="310" t="s">
        <v>30</v>
      </c>
      <c r="S8" s="310">
        <v>1</v>
      </c>
      <c r="T8" s="311">
        <f>DJANV</f>
        <v>0</v>
      </c>
    </row>
    <row r="9" spans="2:20">
      <c r="B9" s="249" t="s">
        <v>145</v>
      </c>
      <c r="C9" s="249" t="s">
        <v>89</v>
      </c>
      <c r="D9" s="289"/>
      <c r="E9" s="254">
        <v>7850</v>
      </c>
      <c r="F9" s="249">
        <f t="shared" ref="F9:F72" si="0">IF(C9="","",F8+E9-D9)</f>
        <v>23325</v>
      </c>
      <c r="G9" s="258"/>
      <c r="M9" s="310" t="s">
        <v>31</v>
      </c>
      <c r="N9" s="310">
        <f>N8+1</f>
        <v>2</v>
      </c>
      <c r="O9" s="311">
        <f>recj</f>
        <v>0</v>
      </c>
      <c r="P9" s="255"/>
      <c r="R9" s="310" t="s">
        <v>31</v>
      </c>
      <c r="S9" s="310">
        <f>S8+1</f>
        <v>2</v>
      </c>
      <c r="T9" s="311">
        <f>DFEV</f>
        <v>0</v>
      </c>
    </row>
    <row r="10" spans="2:20">
      <c r="B10" s="249" t="s">
        <v>151</v>
      </c>
      <c r="C10" s="249" t="s">
        <v>89</v>
      </c>
      <c r="D10" s="289"/>
      <c r="E10" s="254">
        <v>10400</v>
      </c>
      <c r="F10" s="249">
        <f t="shared" si="0"/>
        <v>33725</v>
      </c>
      <c r="G10" s="258"/>
      <c r="M10" s="310" t="s">
        <v>32</v>
      </c>
      <c r="N10" s="310">
        <f t="shared" ref="N10:N12" si="1">N9+1</f>
        <v>3</v>
      </c>
      <c r="O10" s="311">
        <f>recm</f>
        <v>0</v>
      </c>
      <c r="P10" s="255"/>
      <c r="R10" s="310" t="s">
        <v>32</v>
      </c>
      <c r="S10" s="310">
        <f t="shared" ref="S10:S12" si="2">S9+1</f>
        <v>3</v>
      </c>
      <c r="T10" s="311">
        <f>DMAR</f>
        <v>0</v>
      </c>
    </row>
    <row r="11" spans="2:20">
      <c r="B11" s="249" t="s">
        <v>214</v>
      </c>
      <c r="C11" s="249" t="s">
        <v>89</v>
      </c>
      <c r="D11" s="289"/>
      <c r="E11" s="849">
        <v>17275</v>
      </c>
      <c r="F11" s="249">
        <f t="shared" si="0"/>
        <v>51000</v>
      </c>
      <c r="G11" s="258"/>
      <c r="M11" s="310" t="s">
        <v>33</v>
      </c>
      <c r="N11" s="310">
        <f t="shared" si="1"/>
        <v>4</v>
      </c>
      <c r="O11" s="311">
        <f>reca</f>
        <v>0</v>
      </c>
      <c r="P11" s="255"/>
      <c r="R11" s="310" t="s">
        <v>33</v>
      </c>
      <c r="S11" s="310">
        <f t="shared" si="2"/>
        <v>4</v>
      </c>
      <c r="T11" s="311">
        <f>DAVR</f>
        <v>0</v>
      </c>
    </row>
    <row r="12" spans="2:20">
      <c r="B12" s="249"/>
      <c r="C12" s="249"/>
      <c r="D12" s="289"/>
      <c r="E12" s="254"/>
      <c r="F12" s="249" t="str">
        <f t="shared" si="0"/>
        <v/>
      </c>
      <c r="G12" s="258"/>
      <c r="M12" s="310" t="s">
        <v>34</v>
      </c>
      <c r="N12" s="310">
        <f t="shared" si="1"/>
        <v>5</v>
      </c>
      <c r="O12" s="311">
        <f>recma</f>
        <v>0</v>
      </c>
      <c r="P12" s="255"/>
      <c r="R12" s="310" t="s">
        <v>34</v>
      </c>
      <c r="S12" s="310">
        <f t="shared" si="2"/>
        <v>5</v>
      </c>
      <c r="T12" s="311">
        <f>DMAI</f>
        <v>0</v>
      </c>
    </row>
    <row r="13" spans="2:20" ht="15.75">
      <c r="B13" s="249"/>
      <c r="C13" s="249"/>
      <c r="D13" s="289"/>
      <c r="E13" s="254"/>
      <c r="F13" s="249" t="str">
        <f t="shared" si="0"/>
        <v/>
      </c>
      <c r="G13" s="258"/>
      <c r="I13" s="263" t="s">
        <v>58</v>
      </c>
      <c r="J13" s="281">
        <f>J15-J17</f>
        <v>51000</v>
      </c>
      <c r="K13" s="264" t="s">
        <v>5</v>
      </c>
      <c r="M13" s="310" t="s">
        <v>35</v>
      </c>
      <c r="N13" s="310">
        <f>N12+1</f>
        <v>6</v>
      </c>
      <c r="O13" s="311">
        <f>recju</f>
        <v>0</v>
      </c>
      <c r="P13" s="255"/>
      <c r="R13" s="310" t="s">
        <v>35</v>
      </c>
      <c r="S13" s="310">
        <f>S12+1</f>
        <v>6</v>
      </c>
      <c r="T13" s="311">
        <f>DJUI</f>
        <v>0</v>
      </c>
    </row>
    <row r="14" spans="2:20" ht="15.75">
      <c r="B14" s="249"/>
      <c r="C14" s="249"/>
      <c r="D14" s="289"/>
      <c r="E14" s="254"/>
      <c r="F14" s="249" t="str">
        <f t="shared" si="0"/>
        <v/>
      </c>
      <c r="G14" s="258"/>
      <c r="I14" s="265"/>
      <c r="J14" s="282"/>
      <c r="K14" s="265"/>
      <c r="M14" s="310" t="s">
        <v>36</v>
      </c>
      <c r="N14" s="310">
        <f t="shared" ref="N14:N17" si="3">N13+1</f>
        <v>7</v>
      </c>
      <c r="O14" s="311">
        <f>recjui</f>
        <v>0</v>
      </c>
      <c r="P14" s="255"/>
      <c r="R14" s="310" t="s">
        <v>36</v>
      </c>
      <c r="S14" s="310">
        <f t="shared" ref="S14:S17" si="4">S13+1</f>
        <v>7</v>
      </c>
      <c r="T14" s="311">
        <f>DJUIL</f>
        <v>0</v>
      </c>
    </row>
    <row r="15" spans="2:20" ht="15.75">
      <c r="B15" s="249"/>
      <c r="C15" s="249"/>
      <c r="D15" s="289"/>
      <c r="E15" s="254"/>
      <c r="F15" s="249" t="str">
        <f t="shared" si="0"/>
        <v/>
      </c>
      <c r="G15" s="258"/>
      <c r="I15" s="261" t="s">
        <v>59</v>
      </c>
      <c r="J15" s="283">
        <f>SUM(RECETTES)</f>
        <v>51000</v>
      </c>
      <c r="K15" s="262"/>
      <c r="M15" s="310" t="s">
        <v>37</v>
      </c>
      <c r="N15" s="310">
        <f t="shared" si="3"/>
        <v>8</v>
      </c>
      <c r="O15" s="311">
        <f>recao</f>
        <v>0</v>
      </c>
      <c r="P15" s="255"/>
      <c r="R15" s="310" t="s">
        <v>37</v>
      </c>
      <c r="S15" s="310">
        <f t="shared" si="4"/>
        <v>8</v>
      </c>
      <c r="T15" s="311">
        <f>DAOU</f>
        <v>0</v>
      </c>
    </row>
    <row r="16" spans="2:20" ht="15.75">
      <c r="B16" s="249"/>
      <c r="C16" s="249"/>
      <c r="D16" s="289"/>
      <c r="E16" s="254"/>
      <c r="F16" s="249" t="str">
        <f t="shared" si="0"/>
        <v/>
      </c>
      <c r="G16" s="258"/>
      <c r="I16" s="266"/>
      <c r="J16" s="284"/>
      <c r="K16" s="267"/>
      <c r="M16" s="310" t="s">
        <v>38</v>
      </c>
      <c r="N16" s="310">
        <f t="shared" si="3"/>
        <v>9</v>
      </c>
      <c r="O16" s="311">
        <f>recse</f>
        <v>0</v>
      </c>
      <c r="P16" s="255"/>
      <c r="R16" s="310" t="s">
        <v>38</v>
      </c>
      <c r="S16" s="310">
        <f t="shared" si="4"/>
        <v>9</v>
      </c>
      <c r="T16" s="311">
        <f>DSEPT</f>
        <v>0</v>
      </c>
    </row>
    <row r="17" spans="2:20">
      <c r="B17" s="249"/>
      <c r="C17" s="249"/>
      <c r="D17" s="289"/>
      <c r="E17" s="254"/>
      <c r="F17" s="249" t="str">
        <f t="shared" si="0"/>
        <v/>
      </c>
      <c r="G17" s="258"/>
      <c r="I17" s="269" t="s">
        <v>60</v>
      </c>
      <c r="J17" s="285">
        <f>SUM(DEPENSES)</f>
        <v>0</v>
      </c>
      <c r="K17" s="280"/>
      <c r="M17" s="310" t="s">
        <v>39</v>
      </c>
      <c r="N17" s="310">
        <f t="shared" si="3"/>
        <v>10</v>
      </c>
      <c r="O17" s="311">
        <f>recoc</f>
        <v>51000</v>
      </c>
      <c r="P17" s="255"/>
      <c r="R17" s="310" t="s">
        <v>39</v>
      </c>
      <c r="S17" s="310">
        <f t="shared" si="4"/>
        <v>10</v>
      </c>
      <c r="T17" s="311">
        <f>DOCT</f>
        <v>0</v>
      </c>
    </row>
    <row r="18" spans="2:20">
      <c r="B18" s="249"/>
      <c r="C18" s="249"/>
      <c r="D18" s="289"/>
      <c r="E18" s="254"/>
      <c r="F18" s="249" t="str">
        <f t="shared" si="0"/>
        <v/>
      </c>
      <c r="G18" s="258"/>
      <c r="M18" s="310" t="s">
        <v>40</v>
      </c>
      <c r="N18" s="310">
        <f>N17+1</f>
        <v>11</v>
      </c>
      <c r="O18" s="311">
        <f>recno</f>
        <v>0</v>
      </c>
      <c r="R18" s="310" t="s">
        <v>40</v>
      </c>
      <c r="S18" s="310">
        <f>S17+1</f>
        <v>11</v>
      </c>
      <c r="T18" s="311">
        <f>DNOV</f>
        <v>0</v>
      </c>
    </row>
    <row r="19" spans="2:20">
      <c r="B19" s="249"/>
      <c r="C19" s="249"/>
      <c r="D19" s="289"/>
      <c r="E19" s="254"/>
      <c r="F19" s="249" t="str">
        <f t="shared" si="0"/>
        <v/>
      </c>
      <c r="G19" s="258"/>
      <c r="M19" s="310" t="s">
        <v>41</v>
      </c>
      <c r="N19" s="310">
        <v>12</v>
      </c>
      <c r="O19" s="311">
        <f>recdec</f>
        <v>0</v>
      </c>
      <c r="R19" s="310" t="s">
        <v>41</v>
      </c>
      <c r="S19" s="310">
        <v>12</v>
      </c>
      <c r="T19" s="311">
        <f>DDEC</f>
        <v>0</v>
      </c>
    </row>
    <row r="20" spans="2:20" ht="18.75">
      <c r="B20" s="249"/>
      <c r="C20" s="249"/>
      <c r="D20" s="289"/>
      <c r="E20" s="254"/>
      <c r="F20" s="249" t="str">
        <f t="shared" si="0"/>
        <v/>
      </c>
      <c r="G20" s="258"/>
      <c r="M20" s="912" t="s">
        <v>15</v>
      </c>
      <c r="N20" s="913"/>
      <c r="O20" s="429">
        <f>SUM(O8:O19)</f>
        <v>51000</v>
      </c>
      <c r="R20" s="919" t="s">
        <v>15</v>
      </c>
      <c r="S20" s="920"/>
      <c r="T20" s="428">
        <f>SUM(T8:T19)</f>
        <v>0</v>
      </c>
    </row>
    <row r="21" spans="2:20">
      <c r="B21" s="249"/>
      <c r="C21" s="249"/>
      <c r="D21" s="289"/>
      <c r="E21" s="254"/>
      <c r="F21" s="249" t="str">
        <f t="shared" si="0"/>
        <v/>
      </c>
      <c r="G21" s="258"/>
    </row>
    <row r="22" spans="2:20">
      <c r="B22" s="249"/>
      <c r="C22" s="249"/>
      <c r="D22" s="289"/>
      <c r="E22" s="254"/>
      <c r="F22" s="249" t="str">
        <f t="shared" si="0"/>
        <v/>
      </c>
      <c r="G22" s="258"/>
      <c r="P22" s="251" t="str">
        <f>IF(M22="","",P20+O22-N22)</f>
        <v/>
      </c>
    </row>
    <row r="23" spans="2:20">
      <c r="B23" s="249"/>
      <c r="C23" s="249"/>
      <c r="D23" s="289"/>
      <c r="E23" s="254"/>
      <c r="F23" s="249" t="str">
        <f t="shared" si="0"/>
        <v/>
      </c>
      <c r="G23" s="258"/>
    </row>
    <row r="24" spans="2:20">
      <c r="B24" s="249"/>
      <c r="C24" s="249"/>
      <c r="D24" s="289"/>
      <c r="E24" s="254"/>
      <c r="F24" s="249" t="str">
        <f t="shared" si="0"/>
        <v/>
      </c>
      <c r="G24" s="258"/>
    </row>
    <row r="25" spans="2:20">
      <c r="B25" s="249"/>
      <c r="C25" s="249"/>
      <c r="D25" s="289"/>
      <c r="E25" s="254"/>
      <c r="F25" s="249" t="str">
        <f t="shared" si="0"/>
        <v/>
      </c>
      <c r="G25" s="258"/>
    </row>
    <row r="26" spans="2:20">
      <c r="B26" s="249"/>
      <c r="C26" s="249"/>
      <c r="D26" s="289"/>
      <c r="E26" s="254"/>
      <c r="F26" s="249" t="str">
        <f t="shared" si="0"/>
        <v/>
      </c>
      <c r="G26" s="258"/>
    </row>
    <row r="27" spans="2:20">
      <c r="B27" s="249"/>
      <c r="C27" s="249"/>
      <c r="D27" s="289"/>
      <c r="E27" s="254"/>
      <c r="F27" s="249" t="str">
        <f t="shared" si="0"/>
        <v/>
      </c>
      <c r="G27" s="258"/>
    </row>
    <row r="28" spans="2:20">
      <c r="B28" s="249"/>
      <c r="C28" s="249"/>
      <c r="D28" s="289"/>
      <c r="E28" s="254"/>
      <c r="F28" s="249" t="str">
        <f t="shared" si="0"/>
        <v/>
      </c>
      <c r="G28" s="258"/>
    </row>
    <row r="29" spans="2:20">
      <c r="B29" s="249"/>
      <c r="C29" s="249"/>
      <c r="D29" s="289"/>
      <c r="E29" s="254"/>
      <c r="F29" s="249" t="str">
        <f t="shared" si="0"/>
        <v/>
      </c>
      <c r="G29" s="258"/>
    </row>
    <row r="30" spans="2:20">
      <c r="B30" s="249"/>
      <c r="C30" s="249"/>
      <c r="D30" s="289"/>
      <c r="E30" s="254"/>
      <c r="F30" s="249" t="str">
        <f t="shared" si="0"/>
        <v/>
      </c>
      <c r="G30" s="258"/>
    </row>
    <row r="31" spans="2:20">
      <c r="B31" s="249"/>
      <c r="C31" s="249"/>
      <c r="D31" s="289"/>
      <c r="E31" s="254"/>
      <c r="F31" s="249" t="str">
        <f t="shared" si="0"/>
        <v/>
      </c>
      <c r="G31" s="258"/>
    </row>
    <row r="32" spans="2:20">
      <c r="B32" s="249"/>
      <c r="C32" s="249"/>
      <c r="D32" s="289"/>
      <c r="E32" s="254"/>
      <c r="F32" s="249" t="str">
        <f t="shared" si="0"/>
        <v/>
      </c>
      <c r="G32" s="258"/>
    </row>
    <row r="33" spans="2:7">
      <c r="B33" s="249"/>
      <c r="C33" s="249"/>
      <c r="D33" s="289"/>
      <c r="E33" s="254"/>
      <c r="F33" s="249" t="str">
        <f t="shared" si="0"/>
        <v/>
      </c>
      <c r="G33" s="258"/>
    </row>
    <row r="34" spans="2:7">
      <c r="B34" s="249"/>
      <c r="C34" s="249"/>
      <c r="D34" s="289"/>
      <c r="E34" s="254"/>
      <c r="F34" s="249" t="str">
        <f t="shared" si="0"/>
        <v/>
      </c>
      <c r="G34" s="258"/>
    </row>
    <row r="35" spans="2:7">
      <c r="B35" s="249"/>
      <c r="C35" s="249"/>
      <c r="D35" s="289"/>
      <c r="E35" s="254"/>
      <c r="F35" s="249" t="str">
        <f t="shared" si="0"/>
        <v/>
      </c>
      <c r="G35" s="258"/>
    </row>
    <row r="36" spans="2:7">
      <c r="B36" s="249"/>
      <c r="C36" s="249"/>
      <c r="D36" s="289"/>
      <c r="E36" s="254"/>
      <c r="F36" s="249" t="str">
        <f t="shared" si="0"/>
        <v/>
      </c>
      <c r="G36" s="258"/>
    </row>
    <row r="37" spans="2:7">
      <c r="B37" s="249"/>
      <c r="C37" s="249"/>
      <c r="D37" s="289"/>
      <c r="E37" s="254"/>
      <c r="F37" s="249" t="str">
        <f t="shared" si="0"/>
        <v/>
      </c>
      <c r="G37" s="258"/>
    </row>
    <row r="38" spans="2:7">
      <c r="B38" s="249"/>
      <c r="C38" s="249"/>
      <c r="D38" s="289"/>
      <c r="E38" s="254"/>
      <c r="F38" s="249" t="str">
        <f t="shared" si="0"/>
        <v/>
      </c>
      <c r="G38" s="258"/>
    </row>
    <row r="39" spans="2:7">
      <c r="B39" s="249"/>
      <c r="C39" s="249"/>
      <c r="D39" s="289"/>
      <c r="E39" s="254"/>
      <c r="F39" s="249" t="str">
        <f t="shared" si="0"/>
        <v/>
      </c>
      <c r="G39" s="258"/>
    </row>
    <row r="40" spans="2:7">
      <c r="B40" s="249"/>
      <c r="C40" s="249"/>
      <c r="D40" s="289"/>
      <c r="E40" s="254"/>
      <c r="F40" s="249" t="str">
        <f t="shared" si="0"/>
        <v/>
      </c>
      <c r="G40" s="258"/>
    </row>
    <row r="41" spans="2:7">
      <c r="B41" s="249"/>
      <c r="C41" s="249"/>
      <c r="D41" s="289"/>
      <c r="E41" s="254"/>
      <c r="F41" s="249" t="str">
        <f t="shared" si="0"/>
        <v/>
      </c>
      <c r="G41" s="258"/>
    </row>
    <row r="42" spans="2:7">
      <c r="B42" s="249"/>
      <c r="C42" s="249"/>
      <c r="D42" s="289"/>
      <c r="E42" s="254"/>
      <c r="F42" s="249" t="str">
        <f t="shared" si="0"/>
        <v/>
      </c>
      <c r="G42" s="258"/>
    </row>
    <row r="43" spans="2:7">
      <c r="B43" s="249"/>
      <c r="C43" s="249"/>
      <c r="D43" s="289"/>
      <c r="E43" s="254"/>
      <c r="F43" s="249" t="str">
        <f t="shared" si="0"/>
        <v/>
      </c>
      <c r="G43" s="258"/>
    </row>
    <row r="44" spans="2:7">
      <c r="B44" s="249"/>
      <c r="C44" s="249"/>
      <c r="D44" s="289"/>
      <c r="E44" s="254"/>
      <c r="F44" s="249" t="str">
        <f t="shared" si="0"/>
        <v/>
      </c>
      <c r="G44" s="258"/>
    </row>
    <row r="45" spans="2:7">
      <c r="B45" s="249"/>
      <c r="C45" s="249"/>
      <c r="D45" s="289"/>
      <c r="E45" s="254"/>
      <c r="F45" s="249" t="str">
        <f t="shared" si="0"/>
        <v/>
      </c>
      <c r="G45" s="258"/>
    </row>
    <row r="46" spans="2:7">
      <c r="B46" s="249"/>
      <c r="C46" s="249"/>
      <c r="D46" s="289"/>
      <c r="E46" s="254"/>
      <c r="F46" s="249" t="str">
        <f t="shared" si="0"/>
        <v/>
      </c>
      <c r="G46" s="258"/>
    </row>
    <row r="47" spans="2:7">
      <c r="B47" s="249"/>
      <c r="C47" s="249"/>
      <c r="D47" s="289"/>
      <c r="E47" s="254"/>
      <c r="F47" s="249" t="str">
        <f t="shared" si="0"/>
        <v/>
      </c>
      <c r="G47" s="258"/>
    </row>
    <row r="48" spans="2:7">
      <c r="B48" s="249"/>
      <c r="C48" s="249"/>
      <c r="D48" s="289"/>
      <c r="E48" s="254"/>
      <c r="F48" s="249" t="str">
        <f t="shared" si="0"/>
        <v/>
      </c>
      <c r="G48" s="258"/>
    </row>
    <row r="49" spans="2:7">
      <c r="B49" s="249"/>
      <c r="C49" s="249"/>
      <c r="D49" s="289"/>
      <c r="E49" s="254"/>
      <c r="F49" s="249" t="str">
        <f t="shared" si="0"/>
        <v/>
      </c>
      <c r="G49" s="258"/>
    </row>
    <row r="50" spans="2:7">
      <c r="B50" s="249"/>
      <c r="C50" s="249"/>
      <c r="D50" s="289"/>
      <c r="E50" s="254"/>
      <c r="F50" s="249" t="str">
        <f t="shared" si="0"/>
        <v/>
      </c>
      <c r="G50" s="258"/>
    </row>
    <row r="51" spans="2:7">
      <c r="B51" s="249"/>
      <c r="C51" s="249"/>
      <c r="D51" s="289"/>
      <c r="E51" s="254"/>
      <c r="F51" s="249" t="str">
        <f t="shared" si="0"/>
        <v/>
      </c>
      <c r="G51" s="258"/>
    </row>
    <row r="52" spans="2:7">
      <c r="B52" s="249"/>
      <c r="C52" s="249"/>
      <c r="D52" s="289"/>
      <c r="E52" s="254"/>
      <c r="F52" s="249" t="str">
        <f t="shared" si="0"/>
        <v/>
      </c>
      <c r="G52" s="258"/>
    </row>
    <row r="53" spans="2:7">
      <c r="B53" s="249"/>
      <c r="C53" s="249"/>
      <c r="D53" s="289"/>
      <c r="E53" s="254"/>
      <c r="F53" s="249" t="str">
        <f t="shared" si="0"/>
        <v/>
      </c>
      <c r="G53" s="258"/>
    </row>
    <row r="54" spans="2:7">
      <c r="B54" s="249"/>
      <c r="C54" s="249"/>
      <c r="D54" s="289"/>
      <c r="E54" s="254"/>
      <c r="F54" s="249" t="str">
        <f t="shared" si="0"/>
        <v/>
      </c>
      <c r="G54" s="258"/>
    </row>
    <row r="55" spans="2:7">
      <c r="B55" s="249"/>
      <c r="C55" s="249"/>
      <c r="D55" s="289"/>
      <c r="E55" s="254"/>
      <c r="F55" s="249" t="str">
        <f t="shared" si="0"/>
        <v/>
      </c>
      <c r="G55" s="258"/>
    </row>
    <row r="56" spans="2:7">
      <c r="B56" s="249"/>
      <c r="C56" s="249"/>
      <c r="D56" s="289"/>
      <c r="E56" s="254"/>
      <c r="F56" s="249" t="str">
        <f t="shared" si="0"/>
        <v/>
      </c>
      <c r="G56" s="258"/>
    </row>
    <row r="57" spans="2:7">
      <c r="B57" s="249"/>
      <c r="C57" s="249"/>
      <c r="D57" s="289"/>
      <c r="E57" s="254"/>
      <c r="F57" s="249" t="str">
        <f t="shared" si="0"/>
        <v/>
      </c>
      <c r="G57" s="258"/>
    </row>
    <row r="58" spans="2:7">
      <c r="B58" s="249"/>
      <c r="C58" s="249"/>
      <c r="D58" s="289"/>
      <c r="E58" s="254"/>
      <c r="F58" s="249" t="str">
        <f t="shared" si="0"/>
        <v/>
      </c>
      <c r="G58" s="258"/>
    </row>
    <row r="59" spans="2:7">
      <c r="B59" s="249"/>
      <c r="C59" s="249"/>
      <c r="D59" s="289"/>
      <c r="E59" s="254"/>
      <c r="F59" s="249" t="str">
        <f t="shared" si="0"/>
        <v/>
      </c>
      <c r="G59" s="258"/>
    </row>
    <row r="60" spans="2:7">
      <c r="B60" s="249"/>
      <c r="C60" s="249"/>
      <c r="D60" s="289"/>
      <c r="E60" s="254"/>
      <c r="F60" s="249" t="str">
        <f t="shared" si="0"/>
        <v/>
      </c>
      <c r="G60" s="258"/>
    </row>
    <row r="61" spans="2:7">
      <c r="B61" s="249"/>
      <c r="C61" s="249"/>
      <c r="D61" s="289"/>
      <c r="E61" s="254"/>
      <c r="F61" s="249" t="str">
        <f t="shared" si="0"/>
        <v/>
      </c>
      <c r="G61" s="258"/>
    </row>
    <row r="62" spans="2:7">
      <c r="B62" s="249"/>
      <c r="C62" s="249"/>
      <c r="D62" s="289"/>
      <c r="E62" s="254"/>
      <c r="F62" s="249" t="str">
        <f t="shared" si="0"/>
        <v/>
      </c>
      <c r="G62" s="258"/>
    </row>
    <row r="63" spans="2:7">
      <c r="B63" s="249"/>
      <c r="C63" s="249"/>
      <c r="D63" s="289"/>
      <c r="E63" s="254"/>
      <c r="F63" s="249" t="str">
        <f t="shared" si="0"/>
        <v/>
      </c>
      <c r="G63" s="258"/>
    </row>
    <row r="64" spans="2:7">
      <c r="B64" s="249"/>
      <c r="C64" s="249"/>
      <c r="D64" s="289"/>
      <c r="E64" s="254"/>
      <c r="F64" s="249" t="str">
        <f t="shared" si="0"/>
        <v/>
      </c>
      <c r="G64" s="258"/>
    </row>
    <row r="65" spans="2:7">
      <c r="B65" s="249"/>
      <c r="C65" s="249"/>
      <c r="D65" s="289"/>
      <c r="E65" s="254"/>
      <c r="F65" s="249" t="str">
        <f t="shared" si="0"/>
        <v/>
      </c>
      <c r="G65" s="258"/>
    </row>
    <row r="66" spans="2:7">
      <c r="B66" s="249"/>
      <c r="C66" s="249"/>
      <c r="D66" s="289"/>
      <c r="E66" s="254"/>
      <c r="F66" s="249" t="str">
        <f t="shared" si="0"/>
        <v/>
      </c>
      <c r="G66" s="258"/>
    </row>
    <row r="67" spans="2:7">
      <c r="B67" s="249"/>
      <c r="C67" s="249"/>
      <c r="D67" s="289"/>
      <c r="E67" s="254"/>
      <c r="F67" s="249" t="str">
        <f t="shared" si="0"/>
        <v/>
      </c>
      <c r="G67" s="258"/>
    </row>
    <row r="68" spans="2:7">
      <c r="B68" s="249"/>
      <c r="C68" s="249"/>
      <c r="D68" s="289"/>
      <c r="E68" s="254"/>
      <c r="F68" s="249" t="str">
        <f t="shared" si="0"/>
        <v/>
      </c>
      <c r="G68" s="258"/>
    </row>
    <row r="69" spans="2:7">
      <c r="B69" s="249"/>
      <c r="C69" s="249"/>
      <c r="D69" s="289"/>
      <c r="E69" s="254"/>
      <c r="F69" s="249" t="str">
        <f t="shared" si="0"/>
        <v/>
      </c>
      <c r="G69" s="258"/>
    </row>
    <row r="70" spans="2:7">
      <c r="B70" s="249"/>
      <c r="C70" s="249"/>
      <c r="D70" s="289"/>
      <c r="E70" s="254"/>
      <c r="F70" s="249" t="str">
        <f t="shared" si="0"/>
        <v/>
      </c>
      <c r="G70" s="258"/>
    </row>
    <row r="71" spans="2:7">
      <c r="B71" s="249"/>
      <c r="C71" s="249"/>
      <c r="D71" s="289"/>
      <c r="E71" s="254"/>
      <c r="F71" s="249" t="str">
        <f t="shared" si="0"/>
        <v/>
      </c>
      <c r="G71" s="258"/>
    </row>
    <row r="72" spans="2:7">
      <c r="B72" s="249"/>
      <c r="C72" s="249"/>
      <c r="D72" s="289"/>
      <c r="E72" s="254"/>
      <c r="F72" s="249" t="str">
        <f t="shared" si="0"/>
        <v/>
      </c>
      <c r="G72" s="258"/>
    </row>
    <row r="73" spans="2:7">
      <c r="B73" s="249"/>
      <c r="C73" s="249"/>
      <c r="D73" s="289"/>
      <c r="E73" s="254"/>
      <c r="F73" s="249" t="str">
        <f t="shared" ref="F73:F188" si="5">IF(C73="","",F72+E73-D73)</f>
        <v/>
      </c>
      <c r="G73" s="258"/>
    </row>
    <row r="74" spans="2:7">
      <c r="B74" s="249"/>
      <c r="C74" s="249"/>
      <c r="D74" s="289"/>
      <c r="E74" s="254"/>
      <c r="F74" s="249" t="str">
        <f t="shared" si="5"/>
        <v/>
      </c>
      <c r="G74" s="258"/>
    </row>
    <row r="75" spans="2:7">
      <c r="B75" s="249"/>
      <c r="C75" s="249"/>
      <c r="D75" s="289"/>
      <c r="E75" s="254"/>
      <c r="F75" s="249" t="str">
        <f t="shared" si="5"/>
        <v/>
      </c>
      <c r="G75" s="258"/>
    </row>
    <row r="76" spans="2:7">
      <c r="B76" s="249"/>
      <c r="C76" s="249"/>
      <c r="D76" s="289"/>
      <c r="E76" s="254"/>
      <c r="F76" s="249" t="str">
        <f t="shared" si="5"/>
        <v/>
      </c>
      <c r="G76" s="258"/>
    </row>
    <row r="77" spans="2:7">
      <c r="B77" s="249"/>
      <c r="C77" s="249"/>
      <c r="D77" s="289"/>
      <c r="E77" s="254"/>
      <c r="F77" s="249" t="str">
        <f t="shared" si="5"/>
        <v/>
      </c>
      <c r="G77" s="258"/>
    </row>
    <row r="78" spans="2:7">
      <c r="B78" s="249"/>
      <c r="C78" s="249"/>
      <c r="D78" s="289"/>
      <c r="E78" s="254"/>
      <c r="F78" s="249" t="str">
        <f t="shared" si="5"/>
        <v/>
      </c>
      <c r="G78" s="258"/>
    </row>
    <row r="79" spans="2:7">
      <c r="B79" s="249"/>
      <c r="C79" s="249"/>
      <c r="D79" s="289"/>
      <c r="E79" s="254"/>
      <c r="F79" s="249" t="str">
        <f t="shared" si="5"/>
        <v/>
      </c>
      <c r="G79" s="258"/>
    </row>
    <row r="80" spans="2:7">
      <c r="B80" s="249"/>
      <c r="C80" s="249"/>
      <c r="D80" s="289"/>
      <c r="E80" s="254"/>
      <c r="F80" s="249" t="str">
        <f t="shared" si="5"/>
        <v/>
      </c>
      <c r="G80" s="258"/>
    </row>
    <row r="81" spans="2:7">
      <c r="B81" s="249"/>
      <c r="C81" s="249"/>
      <c r="D81" s="289"/>
      <c r="E81" s="254"/>
      <c r="F81" s="249" t="str">
        <f t="shared" si="5"/>
        <v/>
      </c>
      <c r="G81" s="258"/>
    </row>
    <row r="82" spans="2:7">
      <c r="B82" s="249"/>
      <c r="C82" s="249"/>
      <c r="D82" s="289"/>
      <c r="E82" s="254"/>
      <c r="F82" s="249" t="str">
        <f t="shared" si="5"/>
        <v/>
      </c>
      <c r="G82" s="258"/>
    </row>
    <row r="83" spans="2:7">
      <c r="B83" s="249"/>
      <c r="C83" s="249"/>
      <c r="D83" s="289"/>
      <c r="E83" s="254"/>
      <c r="F83" s="249" t="str">
        <f t="shared" si="5"/>
        <v/>
      </c>
      <c r="G83" s="258"/>
    </row>
    <row r="84" spans="2:7">
      <c r="B84" s="249"/>
      <c r="C84" s="249"/>
      <c r="D84" s="289"/>
      <c r="E84" s="254"/>
      <c r="F84" s="249" t="str">
        <f t="shared" si="5"/>
        <v/>
      </c>
      <c r="G84" s="258"/>
    </row>
    <row r="85" spans="2:7">
      <c r="B85" s="249"/>
      <c r="C85" s="249"/>
      <c r="D85" s="289"/>
      <c r="E85" s="254"/>
      <c r="F85" s="249" t="str">
        <f t="shared" si="5"/>
        <v/>
      </c>
      <c r="G85" s="258"/>
    </row>
    <row r="86" spans="2:7">
      <c r="B86" s="249"/>
      <c r="C86" s="249"/>
      <c r="D86" s="289"/>
      <c r="E86" s="254"/>
      <c r="F86" s="249" t="str">
        <f t="shared" si="5"/>
        <v/>
      </c>
      <c r="G86" s="258"/>
    </row>
    <row r="87" spans="2:7">
      <c r="B87" s="249"/>
      <c r="C87" s="249"/>
      <c r="D87" s="289"/>
      <c r="E87" s="254"/>
      <c r="F87" s="249" t="str">
        <f t="shared" si="5"/>
        <v/>
      </c>
      <c r="G87" s="258"/>
    </row>
    <row r="88" spans="2:7">
      <c r="B88" s="249"/>
      <c r="C88" s="249"/>
      <c r="D88" s="289"/>
      <c r="E88" s="254"/>
      <c r="F88" s="249" t="str">
        <f t="shared" si="5"/>
        <v/>
      </c>
      <c r="G88" s="258"/>
    </row>
    <row r="89" spans="2:7">
      <c r="B89" s="249"/>
      <c r="C89" s="249"/>
      <c r="D89" s="289"/>
      <c r="E89" s="254"/>
      <c r="F89" s="249" t="str">
        <f t="shared" si="5"/>
        <v/>
      </c>
      <c r="G89" s="258"/>
    </row>
    <row r="90" spans="2:7">
      <c r="B90" s="249"/>
      <c r="C90" s="249"/>
      <c r="D90" s="289"/>
      <c r="E90" s="254"/>
      <c r="F90" s="249" t="str">
        <f t="shared" si="5"/>
        <v/>
      </c>
      <c r="G90" s="258"/>
    </row>
    <row r="91" spans="2:7">
      <c r="B91" s="249"/>
      <c r="C91" s="249"/>
      <c r="D91" s="289"/>
      <c r="E91" s="254"/>
      <c r="F91" s="249" t="str">
        <f t="shared" si="5"/>
        <v/>
      </c>
      <c r="G91" s="258"/>
    </row>
    <row r="92" spans="2:7">
      <c r="B92" s="249"/>
      <c r="C92" s="249"/>
      <c r="D92" s="289"/>
      <c r="E92" s="254"/>
      <c r="F92" s="249" t="str">
        <f t="shared" si="5"/>
        <v/>
      </c>
      <c r="G92" s="258"/>
    </row>
    <row r="93" spans="2:7">
      <c r="B93" s="249"/>
      <c r="C93" s="249"/>
      <c r="D93" s="289"/>
      <c r="E93" s="254"/>
      <c r="F93" s="249" t="str">
        <f t="shared" si="5"/>
        <v/>
      </c>
      <c r="G93" s="258"/>
    </row>
    <row r="94" spans="2:7">
      <c r="B94" s="249"/>
      <c r="C94" s="249"/>
      <c r="D94" s="289"/>
      <c r="E94" s="254"/>
      <c r="F94" s="249" t="str">
        <f t="shared" si="5"/>
        <v/>
      </c>
      <c r="G94" s="258"/>
    </row>
    <row r="95" spans="2:7">
      <c r="B95" s="249"/>
      <c r="C95" s="249"/>
      <c r="D95" s="289"/>
      <c r="E95" s="254"/>
      <c r="F95" s="249" t="str">
        <f t="shared" si="5"/>
        <v/>
      </c>
      <c r="G95" s="258"/>
    </row>
    <row r="96" spans="2:7">
      <c r="B96" s="249"/>
      <c r="C96" s="249"/>
      <c r="D96" s="289"/>
      <c r="E96" s="254"/>
      <c r="F96" s="249" t="str">
        <f t="shared" si="5"/>
        <v/>
      </c>
      <c r="G96" s="258"/>
    </row>
    <row r="97" spans="2:7">
      <c r="B97" s="249"/>
      <c r="C97" s="249"/>
      <c r="D97" s="289"/>
      <c r="E97" s="254"/>
      <c r="F97" s="249" t="str">
        <f t="shared" si="5"/>
        <v/>
      </c>
      <c r="G97" s="258"/>
    </row>
    <row r="98" spans="2:7">
      <c r="B98" s="249"/>
      <c r="C98" s="249"/>
      <c r="D98" s="289"/>
      <c r="E98" s="254"/>
      <c r="F98" s="249" t="str">
        <f t="shared" si="5"/>
        <v/>
      </c>
      <c r="G98" s="258"/>
    </row>
    <row r="99" spans="2:7">
      <c r="B99" s="249"/>
      <c r="C99" s="249"/>
      <c r="D99" s="289"/>
      <c r="E99" s="254"/>
      <c r="F99" s="249" t="str">
        <f t="shared" si="5"/>
        <v/>
      </c>
      <c r="G99" s="258"/>
    </row>
    <row r="100" spans="2:7">
      <c r="B100" s="249"/>
      <c r="C100" s="249"/>
      <c r="D100" s="289"/>
      <c r="E100" s="254"/>
      <c r="F100" s="249" t="str">
        <f t="shared" si="5"/>
        <v/>
      </c>
      <c r="G100" s="258"/>
    </row>
    <row r="101" spans="2:7">
      <c r="B101" s="249"/>
      <c r="C101" s="249"/>
      <c r="D101" s="289"/>
      <c r="E101" s="254"/>
      <c r="F101" s="249" t="str">
        <f t="shared" si="5"/>
        <v/>
      </c>
      <c r="G101" s="258"/>
    </row>
    <row r="102" spans="2:7">
      <c r="B102" s="249"/>
      <c r="C102" s="249"/>
      <c r="D102" s="289"/>
      <c r="E102" s="254"/>
      <c r="F102" s="249" t="str">
        <f t="shared" si="5"/>
        <v/>
      </c>
      <c r="G102" s="258"/>
    </row>
    <row r="103" spans="2:7">
      <c r="B103" s="249"/>
      <c r="C103" s="249"/>
      <c r="D103" s="289"/>
      <c r="E103" s="254"/>
      <c r="F103" s="249" t="str">
        <f t="shared" si="5"/>
        <v/>
      </c>
      <c r="G103" s="258"/>
    </row>
    <row r="104" spans="2:7">
      <c r="B104" s="249"/>
      <c r="C104" s="249"/>
      <c r="D104" s="289"/>
      <c r="E104" s="254"/>
      <c r="F104" s="249" t="str">
        <f t="shared" si="5"/>
        <v/>
      </c>
      <c r="G104" s="258"/>
    </row>
    <row r="105" spans="2:7">
      <c r="B105" s="249"/>
      <c r="C105" s="249"/>
      <c r="D105" s="289"/>
      <c r="E105" s="254"/>
      <c r="F105" s="249" t="str">
        <f t="shared" si="5"/>
        <v/>
      </c>
      <c r="G105" s="258"/>
    </row>
    <row r="106" spans="2:7">
      <c r="B106" s="249"/>
      <c r="C106" s="249"/>
      <c r="D106" s="289"/>
      <c r="E106" s="254"/>
      <c r="F106" s="249" t="str">
        <f t="shared" si="5"/>
        <v/>
      </c>
      <c r="G106" s="258"/>
    </row>
    <row r="107" spans="2:7">
      <c r="B107" s="249"/>
      <c r="C107" s="249"/>
      <c r="D107" s="289"/>
      <c r="E107" s="254"/>
      <c r="F107" s="249" t="str">
        <f t="shared" si="5"/>
        <v/>
      </c>
      <c r="G107" s="258"/>
    </row>
    <row r="108" spans="2:7">
      <c r="B108" s="249"/>
      <c r="C108" s="249"/>
      <c r="D108" s="289"/>
      <c r="E108" s="254"/>
      <c r="F108" s="249" t="str">
        <f t="shared" si="5"/>
        <v/>
      </c>
      <c r="G108" s="258"/>
    </row>
    <row r="109" spans="2:7">
      <c r="B109" s="249"/>
      <c r="C109" s="249"/>
      <c r="D109" s="289"/>
      <c r="E109" s="254"/>
      <c r="F109" s="249" t="str">
        <f t="shared" si="5"/>
        <v/>
      </c>
      <c r="G109" s="258"/>
    </row>
    <row r="110" spans="2:7">
      <c r="B110" s="249"/>
      <c r="C110" s="249"/>
      <c r="D110" s="289"/>
      <c r="E110" s="254"/>
      <c r="F110" s="249" t="str">
        <f t="shared" si="5"/>
        <v/>
      </c>
      <c r="G110" s="258"/>
    </row>
    <row r="111" spans="2:7">
      <c r="B111" s="249"/>
      <c r="C111" s="249"/>
      <c r="D111" s="289"/>
      <c r="E111" s="254"/>
      <c r="F111" s="249" t="str">
        <f t="shared" si="5"/>
        <v/>
      </c>
      <c r="G111" s="258"/>
    </row>
    <row r="112" spans="2:7">
      <c r="B112" s="249"/>
      <c r="C112" s="249"/>
      <c r="D112" s="289"/>
      <c r="E112" s="254"/>
      <c r="F112" s="249" t="str">
        <f t="shared" si="5"/>
        <v/>
      </c>
      <c r="G112" s="258"/>
    </row>
    <row r="113" spans="2:7">
      <c r="B113" s="249"/>
      <c r="C113" s="249"/>
      <c r="D113" s="289"/>
      <c r="E113" s="254"/>
      <c r="F113" s="249" t="str">
        <f t="shared" si="5"/>
        <v/>
      </c>
      <c r="G113" s="258"/>
    </row>
    <row r="114" spans="2:7">
      <c r="B114" s="249"/>
      <c r="C114" s="249"/>
      <c r="D114" s="289"/>
      <c r="E114" s="254"/>
      <c r="F114" s="249" t="str">
        <f t="shared" si="5"/>
        <v/>
      </c>
      <c r="G114" s="258"/>
    </row>
    <row r="115" spans="2:7">
      <c r="B115" s="249"/>
      <c r="C115" s="249"/>
      <c r="D115" s="289"/>
      <c r="E115" s="254"/>
      <c r="F115" s="249" t="str">
        <f t="shared" si="5"/>
        <v/>
      </c>
      <c r="G115" s="258"/>
    </row>
    <row r="116" spans="2:7">
      <c r="B116" s="249"/>
      <c r="C116" s="249"/>
      <c r="D116" s="289"/>
      <c r="E116" s="254"/>
      <c r="F116" s="249" t="str">
        <f t="shared" si="5"/>
        <v/>
      </c>
      <c r="G116" s="258"/>
    </row>
    <row r="117" spans="2:7">
      <c r="B117" s="249"/>
      <c r="C117" s="249"/>
      <c r="D117" s="289"/>
      <c r="E117" s="254"/>
      <c r="F117" s="249" t="str">
        <f t="shared" si="5"/>
        <v/>
      </c>
      <c r="G117" s="258"/>
    </row>
    <row r="118" spans="2:7">
      <c r="B118" s="249"/>
      <c r="C118" s="249"/>
      <c r="D118" s="289"/>
      <c r="E118" s="254"/>
      <c r="F118" s="249" t="str">
        <f t="shared" si="5"/>
        <v/>
      </c>
      <c r="G118" s="258"/>
    </row>
    <row r="119" spans="2:7">
      <c r="B119" s="249"/>
      <c r="C119" s="249"/>
      <c r="D119" s="289"/>
      <c r="E119" s="254"/>
      <c r="F119" s="249" t="str">
        <f t="shared" si="5"/>
        <v/>
      </c>
      <c r="G119" s="258"/>
    </row>
    <row r="120" spans="2:7">
      <c r="B120" s="249"/>
      <c r="C120" s="249"/>
      <c r="D120" s="289"/>
      <c r="E120" s="254"/>
      <c r="F120" s="249" t="str">
        <f t="shared" si="5"/>
        <v/>
      </c>
      <c r="G120" s="258"/>
    </row>
    <row r="121" spans="2:7">
      <c r="B121" s="249"/>
      <c r="C121" s="249"/>
      <c r="D121" s="289"/>
      <c r="E121" s="254"/>
      <c r="F121" s="249" t="str">
        <f t="shared" si="5"/>
        <v/>
      </c>
      <c r="G121" s="258"/>
    </row>
    <row r="122" spans="2:7">
      <c r="B122" s="249"/>
      <c r="C122" s="249"/>
      <c r="D122" s="289"/>
      <c r="E122" s="254"/>
      <c r="F122" s="249" t="str">
        <f t="shared" si="5"/>
        <v/>
      </c>
      <c r="G122" s="258"/>
    </row>
    <row r="123" spans="2:7">
      <c r="B123" s="249"/>
      <c r="C123" s="249"/>
      <c r="D123" s="289"/>
      <c r="E123" s="254"/>
      <c r="F123" s="249" t="str">
        <f t="shared" si="5"/>
        <v/>
      </c>
      <c r="G123" s="258"/>
    </row>
    <row r="124" spans="2:7">
      <c r="B124" s="249"/>
      <c r="C124" s="249"/>
      <c r="D124" s="289"/>
      <c r="E124" s="254"/>
      <c r="F124" s="249" t="str">
        <f t="shared" si="5"/>
        <v/>
      </c>
      <c r="G124" s="258"/>
    </row>
    <row r="125" spans="2:7">
      <c r="B125" s="249"/>
      <c r="C125" s="249"/>
      <c r="D125" s="289"/>
      <c r="E125" s="254"/>
      <c r="F125" s="249" t="str">
        <f t="shared" si="5"/>
        <v/>
      </c>
      <c r="G125" s="258"/>
    </row>
    <row r="126" spans="2:7">
      <c r="B126" s="249"/>
      <c r="C126" s="249"/>
      <c r="D126" s="289"/>
      <c r="E126" s="254"/>
      <c r="F126" s="249" t="str">
        <f t="shared" si="5"/>
        <v/>
      </c>
      <c r="G126" s="258"/>
    </row>
    <row r="127" spans="2:7">
      <c r="B127" s="249"/>
      <c r="C127" s="249"/>
      <c r="D127" s="289"/>
      <c r="E127" s="254"/>
      <c r="F127" s="249" t="str">
        <f t="shared" si="5"/>
        <v/>
      </c>
      <c r="G127" s="258"/>
    </row>
    <row r="128" spans="2:7">
      <c r="B128" s="249"/>
      <c r="C128" s="249"/>
      <c r="D128" s="289"/>
      <c r="E128" s="254"/>
      <c r="F128" s="249" t="str">
        <f t="shared" si="5"/>
        <v/>
      </c>
      <c r="G128" s="258"/>
    </row>
    <row r="129" spans="2:7">
      <c r="B129" s="249"/>
      <c r="C129" s="249"/>
      <c r="D129" s="289"/>
      <c r="E129" s="254"/>
      <c r="F129" s="249" t="str">
        <f t="shared" si="5"/>
        <v/>
      </c>
      <c r="G129" s="258"/>
    </row>
    <row r="130" spans="2:7">
      <c r="B130" s="249"/>
      <c r="C130" s="249"/>
      <c r="D130" s="289"/>
      <c r="E130" s="254"/>
      <c r="F130" s="249" t="str">
        <f t="shared" si="5"/>
        <v/>
      </c>
      <c r="G130" s="258"/>
    </row>
    <row r="131" spans="2:7">
      <c r="B131" s="249"/>
      <c r="C131" s="249"/>
      <c r="D131" s="289"/>
      <c r="E131" s="254"/>
      <c r="F131" s="249" t="str">
        <f t="shared" si="5"/>
        <v/>
      </c>
      <c r="G131" s="258"/>
    </row>
    <row r="132" spans="2:7">
      <c r="B132" s="249"/>
      <c r="C132" s="249"/>
      <c r="D132" s="289"/>
      <c r="E132" s="254"/>
      <c r="F132" s="249" t="str">
        <f t="shared" si="5"/>
        <v/>
      </c>
      <c r="G132" s="258"/>
    </row>
    <row r="133" spans="2:7">
      <c r="B133" s="249"/>
      <c r="C133" s="249"/>
      <c r="D133" s="289"/>
      <c r="E133" s="254"/>
      <c r="F133" s="249" t="str">
        <f t="shared" si="5"/>
        <v/>
      </c>
      <c r="G133" s="258"/>
    </row>
    <row r="134" spans="2:7">
      <c r="B134" s="249"/>
      <c r="C134" s="249"/>
      <c r="D134" s="289"/>
      <c r="E134" s="254"/>
      <c r="F134" s="249" t="str">
        <f t="shared" si="5"/>
        <v/>
      </c>
      <c r="G134" s="258"/>
    </row>
    <row r="135" spans="2:7">
      <c r="B135" s="249"/>
      <c r="C135" s="249"/>
      <c r="D135" s="289"/>
      <c r="E135" s="254"/>
      <c r="F135" s="249" t="str">
        <f t="shared" si="5"/>
        <v/>
      </c>
      <c r="G135" s="258"/>
    </row>
    <row r="136" spans="2:7">
      <c r="B136" s="249"/>
      <c r="C136" s="249"/>
      <c r="D136" s="289"/>
      <c r="E136" s="254"/>
      <c r="F136" s="249" t="str">
        <f t="shared" si="5"/>
        <v/>
      </c>
      <c r="G136" s="258"/>
    </row>
    <row r="137" spans="2:7">
      <c r="B137" s="249"/>
      <c r="C137" s="249"/>
      <c r="D137" s="289"/>
      <c r="E137" s="254"/>
      <c r="F137" s="249" t="str">
        <f t="shared" si="5"/>
        <v/>
      </c>
      <c r="G137" s="258"/>
    </row>
    <row r="138" spans="2:7">
      <c r="B138" s="249"/>
      <c r="C138" s="249"/>
      <c r="D138" s="289"/>
      <c r="E138" s="254"/>
      <c r="F138" s="249" t="str">
        <f t="shared" si="5"/>
        <v/>
      </c>
      <c r="G138" s="258"/>
    </row>
    <row r="139" spans="2:7">
      <c r="B139" s="249"/>
      <c r="C139" s="249"/>
      <c r="D139" s="289"/>
      <c r="E139" s="299"/>
      <c r="F139" s="249" t="str">
        <f t="shared" si="5"/>
        <v/>
      </c>
      <c r="G139" s="258"/>
    </row>
    <row r="140" spans="2:7">
      <c r="B140" s="249"/>
      <c r="C140" s="249"/>
      <c r="D140" s="289"/>
      <c r="E140" s="254"/>
      <c r="F140" s="249" t="str">
        <f t="shared" si="5"/>
        <v/>
      </c>
      <c r="G140" s="258"/>
    </row>
    <row r="141" spans="2:7">
      <c r="B141" s="249"/>
      <c r="C141" s="249"/>
      <c r="D141" s="289"/>
      <c r="E141" s="254"/>
      <c r="F141" s="249" t="str">
        <f t="shared" si="5"/>
        <v/>
      </c>
      <c r="G141" s="258"/>
    </row>
    <row r="142" spans="2:7">
      <c r="B142" s="249"/>
      <c r="C142" s="249"/>
      <c r="D142" s="289"/>
      <c r="E142" s="254"/>
      <c r="F142" s="249" t="str">
        <f t="shared" si="5"/>
        <v/>
      </c>
      <c r="G142" s="258"/>
    </row>
    <row r="143" spans="2:7">
      <c r="B143" s="249"/>
      <c r="C143" s="249"/>
      <c r="D143" s="289"/>
      <c r="E143" s="254"/>
      <c r="F143" s="249" t="str">
        <f t="shared" si="5"/>
        <v/>
      </c>
      <c r="G143" s="258"/>
    </row>
    <row r="144" spans="2:7">
      <c r="B144" s="249"/>
      <c r="C144" s="249"/>
      <c r="D144" s="289"/>
      <c r="E144" s="254"/>
      <c r="F144" s="249" t="str">
        <f t="shared" si="5"/>
        <v/>
      </c>
      <c r="G144" s="258"/>
    </row>
    <row r="145" spans="2:7">
      <c r="B145" s="249"/>
      <c r="C145" s="249"/>
      <c r="D145" s="289"/>
      <c r="E145" s="254"/>
      <c r="F145" s="249" t="str">
        <f t="shared" si="5"/>
        <v/>
      </c>
      <c r="G145" s="258"/>
    </row>
    <row r="146" spans="2:7">
      <c r="B146" s="249"/>
      <c r="C146" s="249"/>
      <c r="D146" s="289"/>
      <c r="E146" s="254"/>
      <c r="F146" s="249" t="str">
        <f t="shared" si="5"/>
        <v/>
      </c>
      <c r="G146" s="258"/>
    </row>
    <row r="147" spans="2:7">
      <c r="B147" s="249"/>
      <c r="C147" s="249"/>
      <c r="D147" s="289"/>
      <c r="E147" s="254"/>
      <c r="F147" s="249" t="str">
        <f t="shared" si="5"/>
        <v/>
      </c>
      <c r="G147" s="258"/>
    </row>
    <row r="148" spans="2:7">
      <c r="B148" s="249"/>
      <c r="C148" s="249"/>
      <c r="D148" s="289"/>
      <c r="E148" s="254"/>
      <c r="F148" s="249" t="str">
        <f t="shared" si="5"/>
        <v/>
      </c>
      <c r="G148" s="258"/>
    </row>
    <row r="149" spans="2:7">
      <c r="B149" s="249"/>
      <c r="C149" s="249"/>
      <c r="D149" s="289"/>
      <c r="E149" s="254"/>
      <c r="F149" s="249" t="str">
        <f t="shared" si="5"/>
        <v/>
      </c>
      <c r="G149" s="258"/>
    </row>
    <row r="150" spans="2:7">
      <c r="B150" s="249"/>
      <c r="C150" s="249"/>
      <c r="D150" s="289"/>
      <c r="E150" s="254"/>
      <c r="F150" s="249" t="str">
        <f t="shared" si="5"/>
        <v/>
      </c>
      <c r="G150" s="258"/>
    </row>
    <row r="151" spans="2:7">
      <c r="B151" s="249"/>
      <c r="C151" s="249"/>
      <c r="D151" s="289"/>
      <c r="E151" s="254"/>
      <c r="F151" s="249" t="str">
        <f t="shared" si="5"/>
        <v/>
      </c>
      <c r="G151" s="258"/>
    </row>
    <row r="152" spans="2:7">
      <c r="B152" s="249"/>
      <c r="C152" s="249"/>
      <c r="D152" s="289"/>
      <c r="E152" s="254"/>
      <c r="F152" s="249" t="str">
        <f t="shared" si="5"/>
        <v/>
      </c>
      <c r="G152" s="258"/>
    </row>
    <row r="153" spans="2:7">
      <c r="B153" s="249"/>
      <c r="C153" s="249"/>
      <c r="D153" s="289"/>
      <c r="E153" s="254"/>
      <c r="F153" s="249" t="str">
        <f t="shared" si="5"/>
        <v/>
      </c>
      <c r="G153" s="258"/>
    </row>
    <row r="154" spans="2:7">
      <c r="B154" s="249"/>
      <c r="C154" s="249"/>
      <c r="D154" s="289"/>
      <c r="E154" s="254"/>
      <c r="F154" s="249" t="str">
        <f t="shared" si="5"/>
        <v/>
      </c>
      <c r="G154" s="258"/>
    </row>
    <row r="155" spans="2:7">
      <c r="B155" s="249"/>
      <c r="C155" s="249"/>
      <c r="D155" s="289"/>
      <c r="E155" s="254"/>
      <c r="F155" s="249" t="str">
        <f t="shared" si="5"/>
        <v/>
      </c>
      <c r="G155" s="258"/>
    </row>
    <row r="156" spans="2:7">
      <c r="B156" s="249"/>
      <c r="C156" s="249"/>
      <c r="D156" s="289"/>
      <c r="E156" s="254"/>
      <c r="F156" s="249" t="str">
        <f t="shared" si="5"/>
        <v/>
      </c>
      <c r="G156" s="258"/>
    </row>
    <row r="157" spans="2:7">
      <c r="B157" s="249"/>
      <c r="C157" s="249"/>
      <c r="D157" s="289"/>
      <c r="E157" s="254"/>
      <c r="F157" s="249" t="str">
        <f t="shared" si="5"/>
        <v/>
      </c>
      <c r="G157" s="258"/>
    </row>
    <row r="158" spans="2:7">
      <c r="B158" s="249"/>
      <c r="C158" s="249"/>
      <c r="D158" s="289"/>
      <c r="E158" s="254"/>
      <c r="F158" s="249" t="str">
        <f t="shared" si="5"/>
        <v/>
      </c>
      <c r="G158" s="258"/>
    </row>
    <row r="159" spans="2:7">
      <c r="B159" s="249"/>
      <c r="C159" s="249"/>
      <c r="D159" s="289"/>
      <c r="E159" s="254"/>
      <c r="F159" s="249" t="str">
        <f t="shared" si="5"/>
        <v/>
      </c>
      <c r="G159" s="258"/>
    </row>
    <row r="160" spans="2:7">
      <c r="B160" s="249"/>
      <c r="C160" s="249"/>
      <c r="D160" s="289"/>
      <c r="E160" s="254"/>
      <c r="F160" s="249" t="str">
        <f t="shared" si="5"/>
        <v/>
      </c>
      <c r="G160" s="258"/>
    </row>
    <row r="161" spans="2:7">
      <c r="B161" s="249"/>
      <c r="C161" s="249"/>
      <c r="D161" s="289"/>
      <c r="E161" s="254"/>
      <c r="F161" s="249" t="str">
        <f t="shared" si="5"/>
        <v/>
      </c>
      <c r="G161" s="258"/>
    </row>
    <row r="162" spans="2:7">
      <c r="B162" s="249"/>
      <c r="C162" s="249"/>
      <c r="D162" s="289"/>
      <c r="E162" s="254"/>
      <c r="F162" s="249" t="str">
        <f t="shared" si="5"/>
        <v/>
      </c>
      <c r="G162" s="258"/>
    </row>
    <row r="163" spans="2:7">
      <c r="B163" s="249"/>
      <c r="C163" s="249"/>
      <c r="D163" s="289"/>
      <c r="E163" s="254"/>
      <c r="F163" s="249" t="str">
        <f t="shared" si="5"/>
        <v/>
      </c>
      <c r="G163" s="258"/>
    </row>
    <row r="164" spans="2:7">
      <c r="B164" s="249"/>
      <c r="C164" s="249"/>
      <c r="D164" s="289"/>
      <c r="E164" s="254"/>
      <c r="F164" s="249" t="str">
        <f t="shared" si="5"/>
        <v/>
      </c>
      <c r="G164" s="258"/>
    </row>
    <row r="165" spans="2:7">
      <c r="B165" s="249"/>
      <c r="C165" s="249"/>
      <c r="D165" s="289"/>
      <c r="E165" s="254"/>
      <c r="F165" s="249" t="str">
        <f t="shared" si="5"/>
        <v/>
      </c>
      <c r="G165" s="258"/>
    </row>
    <row r="166" spans="2:7">
      <c r="B166" s="249"/>
      <c r="C166" s="249"/>
      <c r="D166" s="289"/>
      <c r="E166" s="254"/>
      <c r="F166" s="249" t="str">
        <f t="shared" si="5"/>
        <v/>
      </c>
      <c r="G166" s="258"/>
    </row>
    <row r="167" spans="2:7">
      <c r="B167" s="249"/>
      <c r="C167" s="249"/>
      <c r="D167" s="289"/>
      <c r="E167" s="254"/>
      <c r="F167" s="249" t="str">
        <f t="shared" si="5"/>
        <v/>
      </c>
      <c r="G167" s="258"/>
    </row>
    <row r="168" spans="2:7">
      <c r="B168" s="249"/>
      <c r="C168" s="249"/>
      <c r="D168" s="289"/>
      <c r="E168" s="254"/>
      <c r="F168" s="249" t="str">
        <f t="shared" si="5"/>
        <v/>
      </c>
      <c r="G168" s="258"/>
    </row>
    <row r="169" spans="2:7">
      <c r="B169" s="249"/>
      <c r="C169" s="249"/>
      <c r="D169" s="289"/>
      <c r="E169" s="254"/>
      <c r="F169" s="249" t="str">
        <f t="shared" si="5"/>
        <v/>
      </c>
      <c r="G169" s="258"/>
    </row>
    <row r="170" spans="2:7">
      <c r="B170" s="249"/>
      <c r="C170" s="249"/>
      <c r="D170" s="289"/>
      <c r="E170" s="254"/>
      <c r="F170" s="249" t="str">
        <f t="shared" si="5"/>
        <v/>
      </c>
      <c r="G170" s="258"/>
    </row>
    <row r="171" spans="2:7">
      <c r="B171" s="249"/>
      <c r="C171" s="249"/>
      <c r="D171" s="289"/>
      <c r="E171" s="254"/>
      <c r="F171" s="249" t="str">
        <f t="shared" si="5"/>
        <v/>
      </c>
      <c r="G171" s="258"/>
    </row>
    <row r="172" spans="2:7">
      <c r="B172" s="249"/>
      <c r="C172" s="249"/>
      <c r="D172" s="289"/>
      <c r="E172" s="254"/>
      <c r="F172" s="249" t="str">
        <f t="shared" si="5"/>
        <v/>
      </c>
      <c r="G172" s="258"/>
    </row>
    <row r="173" spans="2:7">
      <c r="B173" s="249"/>
      <c r="C173" s="249"/>
      <c r="D173" s="289"/>
      <c r="E173" s="254"/>
      <c r="F173" s="249" t="str">
        <f t="shared" si="5"/>
        <v/>
      </c>
      <c r="G173" s="258"/>
    </row>
    <row r="174" spans="2:7">
      <c r="B174" s="249"/>
      <c r="C174" s="249"/>
      <c r="D174" s="289"/>
      <c r="E174" s="254"/>
      <c r="F174" s="249" t="str">
        <f t="shared" si="5"/>
        <v/>
      </c>
      <c r="G174" s="258"/>
    </row>
    <row r="175" spans="2:7">
      <c r="B175" s="249"/>
      <c r="C175" s="249"/>
      <c r="D175" s="289"/>
      <c r="E175" s="254"/>
      <c r="F175" s="249" t="str">
        <f t="shared" si="5"/>
        <v/>
      </c>
      <c r="G175" s="258"/>
    </row>
    <row r="176" spans="2:7">
      <c r="B176" s="249"/>
      <c r="C176" s="249"/>
      <c r="D176" s="289"/>
      <c r="E176" s="254"/>
      <c r="F176" s="249" t="str">
        <f t="shared" si="5"/>
        <v/>
      </c>
      <c r="G176" s="258"/>
    </row>
    <row r="177" spans="2:7">
      <c r="B177" s="249"/>
      <c r="C177" s="249"/>
      <c r="D177" s="289"/>
      <c r="E177" s="254"/>
      <c r="F177" s="249" t="str">
        <f t="shared" si="5"/>
        <v/>
      </c>
      <c r="G177" s="258"/>
    </row>
    <row r="178" spans="2:7">
      <c r="B178" s="249"/>
      <c r="C178" s="249"/>
      <c r="D178" s="289"/>
      <c r="E178" s="254"/>
      <c r="F178" s="249" t="str">
        <f t="shared" si="5"/>
        <v/>
      </c>
      <c r="G178" s="258"/>
    </row>
    <row r="179" spans="2:7">
      <c r="B179" s="249"/>
      <c r="C179" s="249"/>
      <c r="D179" s="289"/>
      <c r="E179" s="254"/>
      <c r="F179" s="249" t="str">
        <f t="shared" si="5"/>
        <v/>
      </c>
      <c r="G179" s="258"/>
    </row>
    <row r="180" spans="2:7">
      <c r="B180" s="249"/>
      <c r="C180" s="249"/>
      <c r="D180" s="289"/>
      <c r="E180" s="254"/>
      <c r="F180" s="249" t="str">
        <f t="shared" si="5"/>
        <v/>
      </c>
      <c r="G180" s="258"/>
    </row>
    <row r="181" spans="2:7">
      <c r="B181" s="249"/>
      <c r="C181" s="249"/>
      <c r="D181" s="289"/>
      <c r="E181" s="254"/>
      <c r="F181" s="249" t="str">
        <f t="shared" si="5"/>
        <v/>
      </c>
      <c r="G181" s="258"/>
    </row>
    <row r="182" spans="2:7">
      <c r="B182" s="249"/>
      <c r="C182" s="249"/>
      <c r="D182" s="289"/>
      <c r="E182" s="254"/>
      <c r="F182" s="249" t="str">
        <f t="shared" si="5"/>
        <v/>
      </c>
      <c r="G182" s="258"/>
    </row>
    <row r="183" spans="2:7">
      <c r="B183" s="249"/>
      <c r="C183" s="249"/>
      <c r="D183" s="289"/>
      <c r="E183" s="254"/>
      <c r="F183" s="249" t="str">
        <f t="shared" si="5"/>
        <v/>
      </c>
      <c r="G183" s="258"/>
    </row>
    <row r="184" spans="2:7">
      <c r="B184" s="249"/>
      <c r="C184" s="249"/>
      <c r="D184" s="289"/>
      <c r="E184" s="254"/>
      <c r="F184" s="249" t="str">
        <f t="shared" si="5"/>
        <v/>
      </c>
      <c r="G184" s="258"/>
    </row>
    <row r="185" spans="2:7">
      <c r="B185" s="249"/>
      <c r="C185" s="249"/>
      <c r="D185" s="289"/>
      <c r="E185" s="254"/>
      <c r="F185" s="249" t="str">
        <f t="shared" si="5"/>
        <v/>
      </c>
      <c r="G185" s="258"/>
    </row>
    <row r="186" spans="2:7">
      <c r="B186" s="249"/>
      <c r="C186" s="249"/>
      <c r="D186" s="289"/>
      <c r="E186" s="254"/>
      <c r="F186" s="249" t="str">
        <f t="shared" si="5"/>
        <v/>
      </c>
      <c r="G186" s="258"/>
    </row>
    <row r="187" spans="2:7">
      <c r="B187" s="249"/>
      <c r="C187" s="249"/>
      <c r="D187" s="289"/>
      <c r="E187" s="254"/>
      <c r="F187" s="249" t="str">
        <f t="shared" si="5"/>
        <v/>
      </c>
      <c r="G187" s="258"/>
    </row>
    <row r="188" spans="2:7">
      <c r="B188" s="249"/>
      <c r="C188" s="249"/>
      <c r="D188" s="289"/>
      <c r="E188" s="254"/>
      <c r="F188" s="249" t="str">
        <f t="shared" si="5"/>
        <v/>
      </c>
      <c r="G188" s="258"/>
    </row>
    <row r="189" spans="2:7" ht="9" customHeight="1">
      <c r="B189" s="256"/>
      <c r="C189" s="256"/>
      <c r="D189" s="290"/>
      <c r="E189" s="257"/>
      <c r="F189" s="256"/>
      <c r="G189" s="258"/>
    </row>
    <row r="190" spans="2:7">
      <c r="B190" s="258"/>
      <c r="C190" s="258"/>
      <c r="D190" s="291"/>
      <c r="E190" s="258"/>
      <c r="F190" s="258"/>
      <c r="G190" s="258"/>
    </row>
  </sheetData>
  <sheetProtection selectLockedCells="1"/>
  <mergeCells count="4">
    <mergeCell ref="M20:N20"/>
    <mergeCell ref="M3:O3"/>
    <mergeCell ref="R20:S20"/>
    <mergeCell ref="R3:T3"/>
  </mergeCells>
  <dataValidations count="2">
    <dataValidation type="list" allowBlank="1" showInputMessage="1" showErrorMessage="1" sqref="C189" xr:uid="{00000000-0002-0000-0600-000000000000}">
      <formula1>OP</formula1>
    </dataValidation>
    <dataValidation type="list" allowBlank="1" showInputMessage="1" showErrorMessage="1" sqref="C8:C188" xr:uid="{00000000-0002-0000-0600-000001000000}">
      <formula1>OPERATION</formula1>
    </dataValidation>
  </dataValidations>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5:B53"/>
  <sheetViews>
    <sheetView showGridLines="0" workbookViewId="0">
      <selection activeCell="D48" sqref="D48"/>
    </sheetView>
  </sheetViews>
  <sheetFormatPr baseColWidth="10" defaultRowHeight="15"/>
  <cols>
    <col min="2" max="2" width="49.5703125" customWidth="1"/>
  </cols>
  <sheetData>
    <row r="5" spans="2:2">
      <c r="B5" s="270" t="s">
        <v>92</v>
      </c>
    </row>
    <row r="6" spans="2:2">
      <c r="B6" s="271" t="s">
        <v>89</v>
      </c>
    </row>
    <row r="7" spans="2:2">
      <c r="B7" s="276" t="s">
        <v>94</v>
      </c>
    </row>
    <row r="8" spans="2:2">
      <c r="B8" s="277" t="s">
        <v>93</v>
      </c>
    </row>
    <row r="9" spans="2:2">
      <c r="B9" s="271" t="s">
        <v>90</v>
      </c>
    </row>
    <row r="10" spans="2:2">
      <c r="B10" s="271" t="s">
        <v>91</v>
      </c>
    </row>
    <row r="11" spans="2:2">
      <c r="B11" s="271"/>
    </row>
    <row r="12" spans="2:2">
      <c r="B12" s="279"/>
    </row>
    <row r="13" spans="2:2">
      <c r="B13" s="271"/>
    </row>
    <row r="14" spans="2:2">
      <c r="B14" s="271"/>
    </row>
    <row r="15" spans="2:2">
      <c r="B15" s="271"/>
    </row>
    <row r="16" spans="2:2">
      <c r="B16" s="271"/>
    </row>
    <row r="17" spans="2:2">
      <c r="B17" s="16"/>
    </row>
    <row r="18" spans="2:2">
      <c r="B18" s="273"/>
    </row>
    <row r="19" spans="2:2">
      <c r="B19" s="274"/>
    </row>
    <row r="20" spans="2:2">
      <c r="B20" s="274"/>
    </row>
    <row r="21" spans="2:2">
      <c r="B21" s="274"/>
    </row>
    <row r="22" spans="2:2">
      <c r="B22" s="274"/>
    </row>
    <row r="23" spans="2:2">
      <c r="B23" s="274"/>
    </row>
    <row r="24" spans="2:2">
      <c r="B24" s="277"/>
    </row>
    <row r="25" spans="2:2">
      <c r="B25" s="277"/>
    </row>
    <row r="26" spans="2:2">
      <c r="B26" s="276"/>
    </row>
    <row r="27" spans="2:2">
      <c r="B27" s="278"/>
    </row>
    <row r="28" spans="2:2">
      <c r="B28" s="275"/>
    </row>
    <row r="29" spans="2:2">
      <c r="B29" s="275"/>
    </row>
    <row r="30" spans="2:2">
      <c r="B30" s="277"/>
    </row>
    <row r="31" spans="2:2">
      <c r="B31" s="277"/>
    </row>
    <row r="32" spans="2:2">
      <c r="B32" s="277"/>
    </row>
    <row r="33" spans="2:2">
      <c r="B33" s="277"/>
    </row>
    <row r="34" spans="2:2">
      <c r="B34" s="277"/>
    </row>
    <row r="35" spans="2:2">
      <c r="B35" s="277"/>
    </row>
    <row r="36" spans="2:2">
      <c r="B36" s="279"/>
    </row>
    <row r="37" spans="2:2">
      <c r="B37" s="277"/>
    </row>
    <row r="38" spans="2:2">
      <c r="B38" s="277"/>
    </row>
    <row r="39" spans="2:2">
      <c r="B39" s="277"/>
    </row>
    <row r="40" spans="2:2">
      <c r="B40" s="276"/>
    </row>
    <row r="41" spans="2:2">
      <c r="B41" s="279"/>
    </row>
    <row r="42" spans="2:2">
      <c r="B42" s="276"/>
    </row>
    <row r="43" spans="2:2">
      <c r="B43" s="279"/>
    </row>
    <row r="44" spans="2:2">
      <c r="B44" s="279"/>
    </row>
    <row r="45" spans="2:2">
      <c r="B45" s="278"/>
    </row>
    <row r="46" spans="2:2">
      <c r="B46" s="279"/>
    </row>
    <row r="47" spans="2:2">
      <c r="B47" s="279"/>
    </row>
    <row r="48" spans="2:2">
      <c r="B48" s="279"/>
    </row>
    <row r="49" spans="2:2">
      <c r="B49" s="297"/>
    </row>
    <row r="50" spans="2:2">
      <c r="B50" s="304"/>
    </row>
    <row r="51" spans="2:2">
      <c r="B51" s="303"/>
    </row>
    <row r="52" spans="2:2">
      <c r="B52" s="298"/>
    </row>
    <row r="53" spans="2:2">
      <c r="B53" s="303"/>
    </row>
  </sheetData>
  <dataValidations count="1">
    <dataValidation type="list" allowBlank="1" showInputMessage="1" showErrorMessage="1" sqref="B18:B19" xr:uid="{00000000-0002-0000-0700-000000000000}">
      <formula1>IntDP</formula1>
    </dataValidation>
  </dataValidations>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4:R25"/>
  <sheetViews>
    <sheetView showGridLines="0" workbookViewId="0">
      <selection activeCell="H13" sqref="H13"/>
    </sheetView>
  </sheetViews>
  <sheetFormatPr baseColWidth="10" defaultColWidth="11.42578125" defaultRowHeight="12.75"/>
  <cols>
    <col min="1" max="1" width="12.5703125" style="46" customWidth="1"/>
    <col min="2" max="6" width="11.42578125" style="46"/>
    <col min="7" max="7" width="1.5703125" style="46" customWidth="1"/>
    <col min="8" max="9" width="11.42578125" style="46"/>
    <col min="10" max="10" width="13.42578125" style="46" customWidth="1"/>
    <col min="11" max="12" width="11.42578125" style="46"/>
    <col min="13" max="13" width="1.5703125" style="46" customWidth="1"/>
    <col min="14" max="16384" width="11.42578125" style="46"/>
  </cols>
  <sheetData>
    <row r="4" spans="1:18" ht="19.5">
      <c r="I4" s="921" t="s">
        <v>79</v>
      </c>
      <c r="J4" s="921"/>
      <c r="K4" s="921"/>
    </row>
    <row r="7" spans="1:18" ht="14.25">
      <c r="A7" s="171"/>
      <c r="B7" s="922">
        <v>2018</v>
      </c>
      <c r="C7" s="923"/>
      <c r="D7" s="923"/>
      <c r="E7" s="923"/>
      <c r="F7" s="924"/>
      <c r="G7" s="207"/>
      <c r="H7" s="925">
        <v>2019</v>
      </c>
      <c r="I7" s="926"/>
      <c r="J7" s="926"/>
      <c r="K7" s="926"/>
      <c r="L7" s="927"/>
      <c r="M7" s="207"/>
      <c r="N7" s="928" t="s">
        <v>80</v>
      </c>
      <c r="O7" s="929"/>
      <c r="P7" s="929"/>
      <c r="Q7" s="929"/>
      <c r="R7" s="208"/>
    </row>
    <row r="8" spans="1:18" ht="48">
      <c r="A8" s="209"/>
      <c r="B8" s="210" t="s">
        <v>88</v>
      </c>
      <c r="C8" s="210" t="s">
        <v>81</v>
      </c>
      <c r="D8" s="210" t="s">
        <v>82</v>
      </c>
      <c r="E8" s="210" t="s">
        <v>83</v>
      </c>
      <c r="F8" s="210" t="s">
        <v>15</v>
      </c>
      <c r="G8" s="211"/>
      <c r="H8" s="212" t="s">
        <v>88</v>
      </c>
      <c r="I8" s="212" t="s">
        <v>81</v>
      </c>
      <c r="J8" s="212" t="s">
        <v>82</v>
      </c>
      <c r="K8" s="212" t="s">
        <v>83</v>
      </c>
      <c r="L8" s="212" t="s">
        <v>15</v>
      </c>
      <c r="M8" s="213"/>
      <c r="N8" s="214" t="s">
        <v>84</v>
      </c>
      <c r="O8" s="214" t="s">
        <v>85</v>
      </c>
      <c r="P8" s="214" t="s">
        <v>86</v>
      </c>
      <c r="Q8" s="214" t="s">
        <v>83</v>
      </c>
      <c r="R8" s="215" t="s">
        <v>5</v>
      </c>
    </row>
    <row r="9" spans="1:18" ht="6" customHeight="1">
      <c r="A9" s="216"/>
      <c r="B9" s="217"/>
      <c r="C9" s="217"/>
      <c r="D9" s="217"/>
      <c r="E9" s="217"/>
      <c r="F9" s="217"/>
      <c r="G9" s="218"/>
      <c r="H9" s="217"/>
      <c r="I9" s="217"/>
      <c r="J9" s="217"/>
      <c r="K9" s="217"/>
      <c r="L9" s="217"/>
      <c r="M9" s="217"/>
      <c r="N9" s="217"/>
      <c r="O9" s="217"/>
      <c r="P9" s="217"/>
      <c r="Q9" s="217"/>
      <c r="R9" s="219"/>
    </row>
    <row r="10" spans="1:18">
      <c r="A10" s="220" t="s">
        <v>30</v>
      </c>
      <c r="B10" s="396">
        <f>DJANV</f>
        <v>0</v>
      </c>
      <c r="C10" s="396">
        <f>recf</f>
        <v>0</v>
      </c>
      <c r="D10" s="397">
        <f t="shared" ref="D10:D21" si="0">IF(C10="","",C10-B10)</f>
        <v>0</v>
      </c>
      <c r="E10" s="396"/>
      <c r="F10" s="223"/>
      <c r="G10" s="224"/>
      <c r="H10" s="221"/>
      <c r="I10" s="221"/>
      <c r="J10" s="222" t="str">
        <f>IF(I10="","",I10-H10)</f>
        <v/>
      </c>
      <c r="K10" s="221"/>
      <c r="L10" s="225"/>
      <c r="M10" s="224"/>
      <c r="N10" s="221" t="str">
        <f t="shared" ref="N10:N21" si="1">IF(H10="","",IF(B10="","",H10-B10))</f>
        <v/>
      </c>
      <c r="O10" s="221" t="str">
        <f t="shared" ref="O10:O21" si="2">IF(I10="","",IF(C10="","",I10-C10))</f>
        <v/>
      </c>
      <c r="P10" s="221" t="str">
        <f t="shared" ref="P10:P21" si="3">IF(J10="","",IF(D10="","",J10-D10))</f>
        <v/>
      </c>
      <c r="Q10" s="221" t="str">
        <f t="shared" ref="Q10:Q21" si="4">IF(K10="","",IF(E10="","",K10-E10))</f>
        <v/>
      </c>
      <c r="R10" s="221"/>
    </row>
    <row r="11" spans="1:18">
      <c r="A11" s="226" t="s">
        <v>31</v>
      </c>
      <c r="B11" s="398">
        <f>DFEV</f>
        <v>0</v>
      </c>
      <c r="C11" s="398">
        <f>recj</f>
        <v>0</v>
      </c>
      <c r="D11" s="397">
        <f t="shared" si="0"/>
        <v>0</v>
      </c>
      <c r="E11" s="398"/>
      <c r="F11" s="223"/>
      <c r="G11" s="224"/>
      <c r="H11" s="227"/>
      <c r="I11" s="227"/>
      <c r="J11" s="222" t="str">
        <f t="shared" ref="J11:J21" si="5">IF(I11="","",I11-H11)</f>
        <v/>
      </c>
      <c r="K11" s="227"/>
      <c r="L11" s="225"/>
      <c r="M11" s="224"/>
      <c r="N11" s="221" t="str">
        <f t="shared" si="1"/>
        <v/>
      </c>
      <c r="O11" s="221" t="str">
        <f t="shared" si="2"/>
        <v/>
      </c>
      <c r="P11" s="221" t="str">
        <f t="shared" si="3"/>
        <v/>
      </c>
      <c r="Q11" s="221" t="str">
        <f t="shared" si="4"/>
        <v/>
      </c>
      <c r="R11" s="227"/>
    </row>
    <row r="12" spans="1:18">
      <c r="A12" s="226" t="s">
        <v>32</v>
      </c>
      <c r="B12" s="398">
        <f>DMAR</f>
        <v>0</v>
      </c>
      <c r="C12" s="398">
        <f>recm</f>
        <v>0</v>
      </c>
      <c r="D12" s="397">
        <f t="shared" si="0"/>
        <v>0</v>
      </c>
      <c r="E12" s="398"/>
      <c r="F12" s="223"/>
      <c r="G12" s="224"/>
      <c r="H12" s="227"/>
      <c r="I12" s="227"/>
      <c r="J12" s="222" t="str">
        <f t="shared" si="5"/>
        <v/>
      </c>
      <c r="K12" s="227"/>
      <c r="L12" s="225"/>
      <c r="M12" s="224"/>
      <c r="N12" s="221" t="str">
        <f t="shared" si="1"/>
        <v/>
      </c>
      <c r="O12" s="221" t="str">
        <f t="shared" si="2"/>
        <v/>
      </c>
      <c r="P12" s="221" t="str">
        <f t="shared" si="3"/>
        <v/>
      </c>
      <c r="Q12" s="221" t="str">
        <f t="shared" si="4"/>
        <v/>
      </c>
      <c r="R12" s="227"/>
    </row>
    <row r="13" spans="1:18">
      <c r="A13" s="226" t="s">
        <v>33</v>
      </c>
      <c r="B13" s="398">
        <f>DAVR</f>
        <v>0</v>
      </c>
      <c r="C13" s="398">
        <f>reca</f>
        <v>0</v>
      </c>
      <c r="D13" s="397">
        <f t="shared" si="0"/>
        <v>0</v>
      </c>
      <c r="E13" s="398"/>
      <c r="F13" s="223"/>
      <c r="G13" s="224"/>
      <c r="H13" s="227"/>
      <c r="I13" s="227"/>
      <c r="J13" s="222" t="str">
        <f t="shared" si="5"/>
        <v/>
      </c>
      <c r="K13" s="227"/>
      <c r="L13" s="225"/>
      <c r="M13" s="224"/>
      <c r="N13" s="221" t="str">
        <f t="shared" si="1"/>
        <v/>
      </c>
      <c r="O13" s="221" t="str">
        <f t="shared" si="2"/>
        <v/>
      </c>
      <c r="P13" s="221" t="str">
        <f t="shared" si="3"/>
        <v/>
      </c>
      <c r="Q13" s="221" t="str">
        <f t="shared" si="4"/>
        <v/>
      </c>
      <c r="R13" s="227"/>
    </row>
    <row r="14" spans="1:18">
      <c r="A14" s="226" t="s">
        <v>34</v>
      </c>
      <c r="B14" s="398">
        <f>DMAI</f>
        <v>0</v>
      </c>
      <c r="C14" s="398">
        <f>recma</f>
        <v>0</v>
      </c>
      <c r="D14" s="397">
        <f t="shared" si="0"/>
        <v>0</v>
      </c>
      <c r="E14" s="398"/>
      <c r="F14" s="223"/>
      <c r="G14" s="224"/>
      <c r="H14" s="227"/>
      <c r="I14" s="227"/>
      <c r="J14" s="222" t="str">
        <f t="shared" si="5"/>
        <v/>
      </c>
      <c r="K14" s="227"/>
      <c r="L14" s="225"/>
      <c r="M14" s="224"/>
      <c r="N14" s="221" t="str">
        <f t="shared" si="1"/>
        <v/>
      </c>
      <c r="O14" s="221" t="str">
        <f t="shared" si="2"/>
        <v/>
      </c>
      <c r="P14" s="221" t="str">
        <f t="shared" si="3"/>
        <v/>
      </c>
      <c r="Q14" s="221" t="str">
        <f t="shared" si="4"/>
        <v/>
      </c>
      <c r="R14" s="227"/>
    </row>
    <row r="15" spans="1:18">
      <c r="A15" s="226" t="s">
        <v>35</v>
      </c>
      <c r="B15" s="398">
        <f>DJUI</f>
        <v>0</v>
      </c>
      <c r="C15" s="398">
        <f>recju</f>
        <v>0</v>
      </c>
      <c r="D15" s="397">
        <f t="shared" si="0"/>
        <v>0</v>
      </c>
      <c r="E15" s="398"/>
      <c r="F15" s="223"/>
      <c r="G15" s="224"/>
      <c r="H15" s="227"/>
      <c r="I15" s="227"/>
      <c r="J15" s="222" t="str">
        <f t="shared" si="5"/>
        <v/>
      </c>
      <c r="K15" s="227"/>
      <c r="L15" s="225"/>
      <c r="M15" s="224"/>
      <c r="N15" s="221" t="str">
        <f t="shared" si="1"/>
        <v/>
      </c>
      <c r="O15" s="221" t="str">
        <f t="shared" si="2"/>
        <v/>
      </c>
      <c r="P15" s="221" t="str">
        <f t="shared" si="3"/>
        <v/>
      </c>
      <c r="Q15" s="221" t="str">
        <f t="shared" si="4"/>
        <v/>
      </c>
      <c r="R15" s="227"/>
    </row>
    <row r="16" spans="1:18">
      <c r="A16" s="226" t="s">
        <v>36</v>
      </c>
      <c r="B16" s="398">
        <f>DJUIL</f>
        <v>0</v>
      </c>
      <c r="C16" s="398">
        <f>recjui</f>
        <v>0</v>
      </c>
      <c r="D16" s="397">
        <f t="shared" si="0"/>
        <v>0</v>
      </c>
      <c r="E16" s="398"/>
      <c r="F16" s="223"/>
      <c r="G16" s="224"/>
      <c r="H16" s="227"/>
      <c r="I16" s="227"/>
      <c r="J16" s="222" t="str">
        <f t="shared" si="5"/>
        <v/>
      </c>
      <c r="K16" s="227"/>
      <c r="L16" s="225"/>
      <c r="M16" s="224"/>
      <c r="N16" s="221" t="str">
        <f t="shared" si="1"/>
        <v/>
      </c>
      <c r="O16" s="221" t="str">
        <f t="shared" si="2"/>
        <v/>
      </c>
      <c r="P16" s="221" t="str">
        <f t="shared" si="3"/>
        <v/>
      </c>
      <c r="Q16" s="221" t="str">
        <f t="shared" si="4"/>
        <v/>
      </c>
      <c r="R16" s="227"/>
    </row>
    <row r="17" spans="1:18">
      <c r="A17" s="226" t="s">
        <v>37</v>
      </c>
      <c r="B17" s="398">
        <f>DAOU</f>
        <v>0</v>
      </c>
      <c r="C17" s="398">
        <f>recao</f>
        <v>0</v>
      </c>
      <c r="D17" s="397">
        <f t="shared" si="0"/>
        <v>0</v>
      </c>
      <c r="E17" s="398"/>
      <c r="F17" s="223"/>
      <c r="G17" s="224"/>
      <c r="H17" s="227"/>
      <c r="I17" s="227"/>
      <c r="J17" s="222" t="str">
        <f t="shared" si="5"/>
        <v/>
      </c>
      <c r="K17" s="227"/>
      <c r="L17" s="225"/>
      <c r="M17" s="224"/>
      <c r="N17" s="221" t="str">
        <f t="shared" si="1"/>
        <v/>
      </c>
      <c r="O17" s="221" t="str">
        <f t="shared" si="2"/>
        <v/>
      </c>
      <c r="P17" s="221" t="str">
        <f t="shared" si="3"/>
        <v/>
      </c>
      <c r="Q17" s="221" t="str">
        <f t="shared" si="4"/>
        <v/>
      </c>
      <c r="R17" s="227"/>
    </row>
    <row r="18" spans="1:18">
      <c r="A18" s="226" t="s">
        <v>38</v>
      </c>
      <c r="B18" s="398">
        <f>DSEPT</f>
        <v>0</v>
      </c>
      <c r="C18" s="398">
        <f>recse</f>
        <v>0</v>
      </c>
      <c r="D18" s="397">
        <f t="shared" si="0"/>
        <v>0</v>
      </c>
      <c r="E18" s="398"/>
      <c r="F18" s="223"/>
      <c r="G18" s="224"/>
      <c r="H18" s="227"/>
      <c r="I18" s="227"/>
      <c r="J18" s="222" t="str">
        <f t="shared" si="5"/>
        <v/>
      </c>
      <c r="K18" s="227"/>
      <c r="L18" s="225"/>
      <c r="M18" s="224"/>
      <c r="N18" s="221" t="str">
        <f t="shared" si="1"/>
        <v/>
      </c>
      <c r="O18" s="221" t="str">
        <f t="shared" si="2"/>
        <v/>
      </c>
      <c r="P18" s="221" t="str">
        <f t="shared" si="3"/>
        <v/>
      </c>
      <c r="Q18" s="221" t="str">
        <f t="shared" si="4"/>
        <v/>
      </c>
      <c r="R18" s="227"/>
    </row>
    <row r="19" spans="1:18">
      <c r="A19" s="226" t="s">
        <v>39</v>
      </c>
      <c r="B19" s="398">
        <f>DOCT</f>
        <v>0</v>
      </c>
      <c r="C19" s="398">
        <f>recoc</f>
        <v>51000</v>
      </c>
      <c r="D19" s="397">
        <f t="shared" si="0"/>
        <v>51000</v>
      </c>
      <c r="E19" s="398"/>
      <c r="F19" s="223"/>
      <c r="G19" s="224"/>
      <c r="H19" s="227"/>
      <c r="I19" s="227"/>
      <c r="J19" s="222" t="str">
        <f t="shared" si="5"/>
        <v/>
      </c>
      <c r="K19" s="227"/>
      <c r="L19" s="225"/>
      <c r="M19" s="224"/>
      <c r="N19" s="221" t="str">
        <f t="shared" si="1"/>
        <v/>
      </c>
      <c r="O19" s="221" t="str">
        <f t="shared" si="2"/>
        <v/>
      </c>
      <c r="P19" s="221" t="str">
        <f t="shared" si="3"/>
        <v/>
      </c>
      <c r="Q19" s="221" t="str">
        <f t="shared" si="4"/>
        <v/>
      </c>
      <c r="R19" s="227"/>
    </row>
    <row r="20" spans="1:18">
      <c r="A20" s="226" t="s">
        <v>40</v>
      </c>
      <c r="B20" s="398">
        <f>DNOV</f>
        <v>0</v>
      </c>
      <c r="C20" s="398">
        <f>recno</f>
        <v>0</v>
      </c>
      <c r="D20" s="397">
        <f t="shared" si="0"/>
        <v>0</v>
      </c>
      <c r="E20" s="398"/>
      <c r="F20" s="223"/>
      <c r="G20" s="224"/>
      <c r="H20" s="227"/>
      <c r="I20" s="227"/>
      <c r="J20" s="222" t="str">
        <f t="shared" si="5"/>
        <v/>
      </c>
      <c r="K20" s="227"/>
      <c r="L20" s="225"/>
      <c r="M20" s="224"/>
      <c r="N20" s="221" t="str">
        <f t="shared" si="1"/>
        <v/>
      </c>
      <c r="O20" s="221" t="str">
        <f t="shared" si="2"/>
        <v/>
      </c>
      <c r="P20" s="221" t="str">
        <f t="shared" si="3"/>
        <v/>
      </c>
      <c r="Q20" s="221" t="str">
        <f t="shared" si="4"/>
        <v/>
      </c>
      <c r="R20" s="227"/>
    </row>
    <row r="21" spans="1:18">
      <c r="A21" s="226" t="s">
        <v>41</v>
      </c>
      <c r="B21" s="398">
        <f>DDEC</f>
        <v>0</v>
      </c>
      <c r="C21" s="398">
        <f>recdec</f>
        <v>0</v>
      </c>
      <c r="D21" s="397">
        <f t="shared" si="0"/>
        <v>0</v>
      </c>
      <c r="E21" s="398"/>
      <c r="F21" s="223"/>
      <c r="G21" s="224"/>
      <c r="H21" s="227"/>
      <c r="I21" s="227"/>
      <c r="J21" s="222" t="str">
        <f t="shared" si="5"/>
        <v/>
      </c>
      <c r="K21" s="227"/>
      <c r="L21" s="225"/>
      <c r="M21" s="224"/>
      <c r="N21" s="221" t="str">
        <f t="shared" si="1"/>
        <v/>
      </c>
      <c r="O21" s="221" t="str">
        <f t="shared" si="2"/>
        <v/>
      </c>
      <c r="P21" s="221" t="str">
        <f t="shared" si="3"/>
        <v/>
      </c>
      <c r="Q21" s="221" t="str">
        <f t="shared" si="4"/>
        <v/>
      </c>
      <c r="R21" s="227"/>
    </row>
    <row r="22" spans="1:18" ht="7.5" customHeight="1">
      <c r="A22" s="215"/>
      <c r="B22" s="228"/>
      <c r="C22" s="228"/>
      <c r="D22" s="228"/>
      <c r="E22" s="228"/>
      <c r="F22" s="229"/>
      <c r="G22" s="230"/>
      <c r="H22" s="228"/>
      <c r="I22" s="228"/>
      <c r="J22" s="228"/>
      <c r="K22" s="228"/>
      <c r="L22" s="231"/>
      <c r="M22" s="224"/>
      <c r="N22" s="228"/>
      <c r="O22" s="228"/>
      <c r="P22" s="228"/>
      <c r="Q22" s="228"/>
      <c r="R22" s="228"/>
    </row>
    <row r="23" spans="1:18">
      <c r="A23" s="232" t="s">
        <v>87</v>
      </c>
      <c r="B23" s="227">
        <f>SUM(B10:B21)</f>
        <v>0</v>
      </c>
      <c r="C23" s="227">
        <f>SUM(C10:C21)</f>
        <v>51000</v>
      </c>
      <c r="D23" s="227">
        <f>SUM(D10:D21)</f>
        <v>51000</v>
      </c>
      <c r="E23" s="227">
        <f>SUM(E10:E21)</f>
        <v>0</v>
      </c>
      <c r="F23" s="233">
        <f>D23</f>
        <v>51000</v>
      </c>
      <c r="G23" s="234"/>
      <c r="H23" s="227">
        <f>SUM(H10:H21)</f>
        <v>0</v>
      </c>
      <c r="I23" s="227">
        <f>SUM(I10:I21)</f>
        <v>0</v>
      </c>
      <c r="J23" s="227">
        <f>SUM(J10:J21)</f>
        <v>0</v>
      </c>
      <c r="K23" s="227">
        <f>SUM(K10:K21)</f>
        <v>0</v>
      </c>
      <c r="L23" s="235">
        <f>J23</f>
        <v>0</v>
      </c>
      <c r="M23" s="224"/>
      <c r="N23" s="236" t="str">
        <f>IF(H23=0,"",H23-B23)</f>
        <v/>
      </c>
      <c r="O23" s="236" t="str">
        <f>IF(I23=0,"",I23-C23)</f>
        <v/>
      </c>
      <c r="P23" s="236" t="str">
        <f>IF(J23=0,"",J23-D23)</f>
        <v/>
      </c>
      <c r="Q23" s="236" t="str">
        <f>IF(K23=0,"",K23-E23)</f>
        <v/>
      </c>
      <c r="R23" s="227"/>
    </row>
    <row r="24" spans="1:18">
      <c r="A24" s="237"/>
      <c r="B24" s="238"/>
      <c r="C24" s="238"/>
      <c r="D24" s="238"/>
      <c r="E24" s="238"/>
      <c r="F24" s="238"/>
      <c r="G24" s="230"/>
      <c r="H24" s="239"/>
      <c r="I24" s="239"/>
      <c r="J24" s="239"/>
      <c r="K24" s="239"/>
      <c r="L24" s="239"/>
      <c r="M24" s="230"/>
      <c r="N24" s="240"/>
      <c r="O24" s="240"/>
      <c r="P24" s="240"/>
      <c r="Q24" s="240"/>
      <c r="R24" s="240"/>
    </row>
    <row r="25" spans="1:18" ht="9" customHeight="1">
      <c r="A25" s="241"/>
      <c r="B25" s="242"/>
      <c r="C25" s="242"/>
      <c r="D25" s="242"/>
      <c r="E25" s="242"/>
      <c r="F25" s="242"/>
      <c r="G25" s="243"/>
      <c r="H25" s="242"/>
      <c r="I25" s="242"/>
      <c r="J25" s="242"/>
      <c r="K25" s="242"/>
      <c r="L25" s="242"/>
      <c r="M25" s="243"/>
      <c r="N25" s="242"/>
      <c r="O25" s="242"/>
      <c r="P25" s="242"/>
      <c r="Q25" s="242"/>
      <c r="R25" s="244"/>
    </row>
  </sheetData>
  <mergeCells count="4">
    <mergeCell ref="I4:K4"/>
    <mergeCell ref="B7:F7"/>
    <mergeCell ref="H7:L7"/>
    <mergeCell ref="N7:Q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AO197"/>
  <sheetViews>
    <sheetView showGridLines="0" topLeftCell="A7" workbookViewId="0">
      <pane xSplit="1" ySplit="5" topLeftCell="B150" activePane="bottomRight" state="frozen"/>
      <selection activeCell="A7" sqref="A7"/>
      <selection pane="topRight" activeCell="B7" sqref="B7"/>
      <selection pane="bottomLeft" activeCell="A13" sqref="A13"/>
      <selection pane="bottomRight" activeCell="H155" sqref="H155"/>
    </sheetView>
  </sheetViews>
  <sheetFormatPr baseColWidth="10" defaultRowHeight="15"/>
  <cols>
    <col min="1" max="1" width="2.140625" customWidth="1"/>
    <col min="3" max="3" width="12.5703125" customWidth="1"/>
    <col min="4" max="4" width="17" customWidth="1"/>
    <col min="5" max="5" width="10.28515625" style="159" customWidth="1"/>
    <col min="6" max="6" width="5.28515625" style="146" customWidth="1"/>
    <col min="7" max="8" width="17" style="173" customWidth="1"/>
    <col min="9" max="10" width="17" customWidth="1"/>
    <col min="11" max="11" width="2.140625" customWidth="1"/>
    <col min="12" max="12" width="12.7109375" customWidth="1"/>
    <col min="13" max="13" width="11.42578125" customWidth="1"/>
    <col min="14" max="14" width="12.7109375" customWidth="1"/>
    <col min="15" max="15" width="2.140625" customWidth="1"/>
    <col min="16" max="16" width="12.7109375" customWidth="1"/>
    <col min="18" max="18" width="12.7109375" customWidth="1"/>
    <col min="19" max="19" width="2.140625" customWidth="1"/>
    <col min="20" max="20" width="12.7109375" customWidth="1"/>
    <col min="21" max="21" width="11.42578125" customWidth="1"/>
    <col min="22" max="22" width="12.7109375" customWidth="1"/>
    <col min="23" max="23" width="2.42578125" customWidth="1"/>
    <col min="25" max="25" width="8.7109375" customWidth="1"/>
    <col min="27" max="27" width="2.42578125" customWidth="1"/>
    <col min="28" max="28" width="9.85546875" customWidth="1"/>
    <col min="29" max="29" width="8.7109375" customWidth="1"/>
    <col min="30" max="30" width="12.7109375" customWidth="1"/>
    <col min="31" max="31" width="2.42578125" customWidth="1"/>
    <col min="33" max="33" width="8.28515625" customWidth="1"/>
    <col min="34" max="34" width="12.7109375" customWidth="1"/>
    <col min="35" max="35" width="2.42578125" customWidth="1"/>
    <col min="36" max="38" width="14.140625" customWidth="1"/>
    <col min="39" max="39" width="16.28515625" customWidth="1"/>
    <col min="40" max="40" width="19.42578125" customWidth="1"/>
    <col min="41" max="41" width="3" customWidth="1"/>
  </cols>
  <sheetData>
    <row r="1" spans="1:41" ht="18.75">
      <c r="B1" s="22" t="s">
        <v>11</v>
      </c>
      <c r="C1" s="22"/>
      <c r="D1" s="23"/>
      <c r="E1" s="158"/>
      <c r="F1" s="145"/>
      <c r="G1" s="172"/>
      <c r="H1" s="172"/>
      <c r="I1" s="23"/>
      <c r="J1" s="23"/>
      <c r="K1" s="23"/>
      <c r="L1" s="23"/>
      <c r="M1" s="23"/>
      <c r="N1" s="23"/>
      <c r="O1" s="23"/>
    </row>
    <row r="4" spans="1:41" ht="15.75">
      <c r="Q4" s="939"/>
      <c r="R4" s="939"/>
      <c r="S4" s="939"/>
      <c r="T4" s="939"/>
      <c r="U4" s="939"/>
    </row>
    <row r="5" spans="1:41" ht="15.75">
      <c r="Q5" s="5"/>
      <c r="R5" s="5"/>
      <c r="S5" s="5"/>
      <c r="T5" s="5"/>
      <c r="U5" s="5"/>
    </row>
    <row r="6" spans="1:41" ht="15.75">
      <c r="C6" s="18" t="s">
        <v>16</v>
      </c>
      <c r="D6" s="21"/>
      <c r="E6" s="160"/>
      <c r="F6" s="147"/>
      <c r="G6" s="174"/>
      <c r="H6" s="174"/>
      <c r="I6" s="21"/>
      <c r="J6" s="21"/>
      <c r="K6" s="21"/>
      <c r="L6" s="21"/>
      <c r="M6" s="21"/>
      <c r="N6" s="21"/>
      <c r="O6" s="21"/>
      <c r="Q6" s="5"/>
      <c r="R6" s="20"/>
      <c r="S6" s="20"/>
      <c r="T6" s="20" t="s">
        <v>18</v>
      </c>
      <c r="U6" s="20"/>
      <c r="AF6" s="18" t="s">
        <v>17</v>
      </c>
      <c r="AG6" s="18"/>
      <c r="AH6" s="18"/>
      <c r="AI6" s="18"/>
      <c r="AJ6" s="19"/>
      <c r="AK6" s="19"/>
      <c r="AL6" s="19"/>
    </row>
    <row r="7" spans="1:41">
      <c r="C7" s="19"/>
      <c r="D7" s="19"/>
      <c r="E7" s="161"/>
      <c r="F7" s="148"/>
      <c r="G7" s="175"/>
      <c r="H7" s="175"/>
      <c r="I7" s="19"/>
      <c r="J7" s="19"/>
      <c r="K7" s="19"/>
      <c r="L7" s="19"/>
      <c r="M7" s="19"/>
      <c r="N7" s="19"/>
      <c r="O7" s="19"/>
    </row>
    <row r="9" spans="1:41" ht="15" customHeight="1">
      <c r="A9" s="32"/>
      <c r="B9" s="933"/>
      <c r="C9" s="933"/>
      <c r="D9" s="934"/>
      <c r="E9" s="123"/>
      <c r="F9" s="149"/>
      <c r="G9" s="176"/>
      <c r="H9" s="176"/>
      <c r="I9" s="123"/>
      <c r="J9" s="123"/>
      <c r="K9" s="123"/>
      <c r="L9" s="39"/>
      <c r="M9" s="39"/>
      <c r="N9" s="935"/>
      <c r="O9" s="934"/>
      <c r="P9" s="940" t="s">
        <v>12</v>
      </c>
      <c r="Q9" s="941"/>
      <c r="R9" s="941"/>
      <c r="S9" s="941"/>
      <c r="T9" s="941"/>
      <c r="U9" s="941"/>
      <c r="V9" s="942"/>
      <c r="W9" s="24"/>
      <c r="X9" s="940" t="s">
        <v>14</v>
      </c>
      <c r="Y9" s="941"/>
      <c r="Z9" s="941"/>
      <c r="AA9" s="941"/>
      <c r="AB9" s="941"/>
      <c r="AC9" s="941"/>
      <c r="AD9" s="941"/>
      <c r="AE9" s="941"/>
      <c r="AF9" s="941"/>
      <c r="AG9" s="941"/>
      <c r="AH9" s="942"/>
      <c r="AI9" s="306"/>
      <c r="AJ9" s="930"/>
      <c r="AK9" s="931"/>
      <c r="AL9" s="931"/>
      <c r="AM9" s="932"/>
      <c r="AN9" s="932"/>
      <c r="AO9" s="932"/>
    </row>
    <row r="10" spans="1:41" ht="38.25">
      <c r="A10" s="32"/>
      <c r="B10" s="6" t="s">
        <v>0</v>
      </c>
      <c r="C10" s="7" t="s">
        <v>6</v>
      </c>
      <c r="D10" s="8" t="s">
        <v>7</v>
      </c>
      <c r="E10" s="124" t="s">
        <v>47</v>
      </c>
      <c r="F10" s="124" t="s">
        <v>48</v>
      </c>
      <c r="G10" s="177" t="s">
        <v>49</v>
      </c>
      <c r="H10" s="177" t="s">
        <v>133</v>
      </c>
      <c r="I10" s="124" t="s">
        <v>50</v>
      </c>
      <c r="J10" s="124" t="s">
        <v>51</v>
      </c>
      <c r="K10" s="40"/>
      <c r="L10" s="936" t="s">
        <v>23</v>
      </c>
      <c r="M10" s="937"/>
      <c r="N10" s="938"/>
      <c r="O10" s="40"/>
      <c r="P10" s="943" t="s">
        <v>1</v>
      </c>
      <c r="Q10" s="944"/>
      <c r="R10" s="945"/>
      <c r="S10" s="9"/>
      <c r="T10" s="946" t="s">
        <v>2</v>
      </c>
      <c r="U10" s="947"/>
      <c r="V10" s="948"/>
      <c r="W10" s="10"/>
      <c r="X10" s="943" t="s">
        <v>23</v>
      </c>
      <c r="Y10" s="944"/>
      <c r="Z10" s="945"/>
      <c r="AA10" s="11"/>
      <c r="AB10" s="949" t="s">
        <v>1</v>
      </c>
      <c r="AC10" s="949"/>
      <c r="AD10" s="950"/>
      <c r="AE10" s="259"/>
      <c r="AF10" s="946" t="s">
        <v>2</v>
      </c>
      <c r="AG10" s="947"/>
      <c r="AH10" s="948"/>
      <c r="AI10" s="307"/>
      <c r="AJ10" s="12" t="s">
        <v>9</v>
      </c>
      <c r="AK10" s="12" t="s">
        <v>21</v>
      </c>
      <c r="AL10" s="12" t="s">
        <v>22</v>
      </c>
      <c r="AM10" s="13" t="s">
        <v>10</v>
      </c>
      <c r="AN10" s="14" t="s">
        <v>5</v>
      </c>
      <c r="AO10" s="930"/>
    </row>
    <row r="11" spans="1:41" ht="38.25" customHeight="1" thickBot="1">
      <c r="A11" s="32"/>
      <c r="B11" s="15"/>
      <c r="C11" s="15"/>
      <c r="D11" s="15"/>
      <c r="E11" s="162"/>
      <c r="F11" s="150"/>
      <c r="G11" s="178"/>
      <c r="H11" s="178"/>
      <c r="I11" s="125"/>
      <c r="J11" s="125"/>
      <c r="K11" s="9"/>
      <c r="L11" s="324" t="s">
        <v>8</v>
      </c>
      <c r="M11" s="325" t="s">
        <v>3</v>
      </c>
      <c r="N11" s="325" t="s">
        <v>4</v>
      </c>
      <c r="O11" s="326"/>
      <c r="P11" s="327" t="s">
        <v>8</v>
      </c>
      <c r="Q11" s="328" t="s">
        <v>3</v>
      </c>
      <c r="R11" s="328" t="s">
        <v>4</v>
      </c>
      <c r="S11" s="326"/>
      <c r="T11" s="329" t="s">
        <v>8</v>
      </c>
      <c r="U11" s="330" t="s">
        <v>3</v>
      </c>
      <c r="V11" s="330" t="s">
        <v>4</v>
      </c>
      <c r="W11" s="331"/>
      <c r="X11" s="327" t="s">
        <v>13</v>
      </c>
      <c r="Y11" s="328" t="s">
        <v>3</v>
      </c>
      <c r="Z11" s="328" t="s">
        <v>4</v>
      </c>
      <c r="AA11" s="331"/>
      <c r="AB11" s="332" t="s">
        <v>13</v>
      </c>
      <c r="AC11" s="325" t="s">
        <v>3</v>
      </c>
      <c r="AD11" s="325" t="s">
        <v>4</v>
      </c>
      <c r="AE11" s="333"/>
      <c r="AF11" s="329" t="s">
        <v>13</v>
      </c>
      <c r="AG11" s="330" t="s">
        <v>3</v>
      </c>
      <c r="AH11" s="334" t="s">
        <v>4</v>
      </c>
      <c r="AI11" s="260"/>
      <c r="AJ11" s="15"/>
      <c r="AK11" s="15"/>
      <c r="AL11" s="15"/>
      <c r="AM11" s="15"/>
      <c r="AN11" s="15"/>
      <c r="AO11" s="930"/>
    </row>
    <row r="12" spans="1:41" ht="5.25" customHeight="1">
      <c r="A12" s="32"/>
      <c r="B12" s="26"/>
      <c r="C12" s="126"/>
      <c r="D12" s="26"/>
      <c r="E12" s="126"/>
      <c r="F12" s="151"/>
      <c r="G12" s="179"/>
      <c r="H12" s="179"/>
      <c r="I12" s="26"/>
      <c r="J12" s="26"/>
      <c r="K12" s="127"/>
      <c r="L12" s="318"/>
      <c r="M12" s="317"/>
      <c r="N12" s="317"/>
      <c r="O12" s="319"/>
      <c r="P12" s="320"/>
      <c r="Q12" s="317"/>
      <c r="R12" s="317"/>
      <c r="S12" s="321"/>
      <c r="T12" s="320"/>
      <c r="U12" s="320"/>
      <c r="V12" s="317"/>
      <c r="W12" s="322"/>
      <c r="X12" s="323"/>
      <c r="Y12" s="323"/>
      <c r="Z12" s="323"/>
      <c r="AA12" s="322"/>
      <c r="AB12" s="317"/>
      <c r="AC12" s="317"/>
      <c r="AD12" s="317"/>
      <c r="AE12" s="319"/>
      <c r="AF12" s="323"/>
      <c r="AG12" s="323"/>
      <c r="AH12" s="323"/>
      <c r="AI12" s="127"/>
      <c r="AJ12" s="128"/>
      <c r="AK12" s="128"/>
      <c r="AL12" s="128"/>
      <c r="AM12" s="26"/>
      <c r="AN12" s="26"/>
      <c r="AO12" s="930"/>
    </row>
    <row r="13" spans="1:41">
      <c r="A13" s="32"/>
      <c r="B13" s="134"/>
      <c r="C13" s="143" t="s">
        <v>30</v>
      </c>
      <c r="D13" s="134"/>
      <c r="E13" s="135"/>
      <c r="F13" s="152"/>
      <c r="G13" s="180"/>
      <c r="H13" s="180"/>
      <c r="I13" s="134"/>
      <c r="J13" s="134"/>
      <c r="K13" s="308"/>
      <c r="L13" s="136"/>
      <c r="M13" s="134"/>
      <c r="N13" s="134"/>
      <c r="O13" s="308"/>
      <c r="P13" s="137"/>
      <c r="Q13" s="134"/>
      <c r="R13" s="134"/>
      <c r="S13" s="309"/>
      <c r="T13" s="137"/>
      <c r="U13" s="137"/>
      <c r="V13" s="134"/>
      <c r="W13" s="308"/>
      <c r="X13" s="134"/>
      <c r="Y13" s="134"/>
      <c r="Z13" s="134"/>
      <c r="AA13" s="308"/>
      <c r="AB13" s="134"/>
      <c r="AC13" s="134"/>
      <c r="AD13" s="134"/>
      <c r="AE13" s="308"/>
      <c r="AF13" s="134"/>
      <c r="AG13" s="134"/>
      <c r="AH13" s="134"/>
      <c r="AI13" s="308"/>
      <c r="AJ13" s="138"/>
      <c r="AK13" s="138"/>
      <c r="AL13" s="138"/>
      <c r="AM13" s="134"/>
      <c r="AN13" s="134"/>
      <c r="AO13" s="930"/>
    </row>
    <row r="14" spans="1:41" ht="16.5" customHeight="1">
      <c r="A14" s="32"/>
      <c r="B14" s="27"/>
      <c r="C14" s="36"/>
      <c r="D14" s="27"/>
      <c r="E14" s="36"/>
      <c r="F14" s="153"/>
      <c r="G14" s="181"/>
      <c r="H14" s="181" t="str">
        <f>IF(G14="","",G14-AL14)</f>
        <v/>
      </c>
      <c r="I14" s="27"/>
      <c r="J14" s="27"/>
      <c r="K14" s="42"/>
      <c r="L14" s="27"/>
      <c r="M14" s="27"/>
      <c r="N14" s="27" t="str">
        <f>IF(L14="","",L14*M14)</f>
        <v/>
      </c>
      <c r="O14" s="42"/>
      <c r="P14" s="27"/>
      <c r="Q14" s="27"/>
      <c r="R14" s="27" t="str">
        <f>IF(P14="","",Q14*P14)</f>
        <v/>
      </c>
      <c r="S14" s="34"/>
      <c r="T14" s="27"/>
      <c r="U14" s="27"/>
      <c r="V14" s="16" t="str">
        <f t="shared" ref="V14:V115" si="0">IF(T14="","",U14*T14)</f>
        <v/>
      </c>
      <c r="W14" s="42"/>
      <c r="X14" s="27"/>
      <c r="Y14" s="27"/>
      <c r="Z14" s="27" t="str">
        <f t="shared" ref="Z14:Z115" si="1">IF(X14="","",Y14*X14)</f>
        <v/>
      </c>
      <c r="AA14" s="42"/>
      <c r="AB14" s="43"/>
      <c r="AC14" s="43"/>
      <c r="AD14" s="27" t="str">
        <f>IF(AB14="","",AC14*AB14)</f>
        <v/>
      </c>
      <c r="AE14" s="42"/>
      <c r="AF14" s="27"/>
      <c r="AG14" s="27"/>
      <c r="AH14" s="27" t="str">
        <f>IF(AF14="","",AG14*AF14)</f>
        <v/>
      </c>
      <c r="AI14" s="42"/>
      <c r="AJ14" s="35" t="str">
        <f>IF(B14="","",R14+V14+Z14+AH14+N14+AD14)</f>
        <v/>
      </c>
      <c r="AK14" s="35"/>
      <c r="AL14" s="35" t="str">
        <f>IF(AJ14="","",AJ14+AK14)</f>
        <v/>
      </c>
      <c r="AM14" s="27"/>
      <c r="AN14" s="31"/>
      <c r="AO14" s="930"/>
    </row>
    <row r="15" spans="1:41" ht="16.5" customHeight="1">
      <c r="A15" s="32"/>
      <c r="B15" s="27"/>
      <c r="C15" s="36"/>
      <c r="D15" s="27"/>
      <c r="E15" s="36"/>
      <c r="F15" s="153" t="str">
        <f t="shared" ref="F15:F26" si="2">IF(E15="","",IF(E15="Oui",1,0))</f>
        <v/>
      </c>
      <c r="G15" s="181"/>
      <c r="H15" s="444" t="str">
        <f t="shared" ref="H15:H26" si="3">IF(G15="","",G15-AL15)</f>
        <v/>
      </c>
      <c r="I15" s="27"/>
      <c r="J15" s="27"/>
      <c r="K15" s="42"/>
      <c r="L15" s="27"/>
      <c r="M15" s="27"/>
      <c r="N15" s="27" t="str">
        <f t="shared" ref="N15:N26" si="4">IF(L15="","",L15*M15)</f>
        <v/>
      </c>
      <c r="O15" s="42"/>
      <c r="P15" s="27"/>
      <c r="Q15" s="27"/>
      <c r="R15" s="27" t="str">
        <f t="shared" ref="R15:R26" si="5">IF(P15="","",Q15*P15)</f>
        <v/>
      </c>
      <c r="S15" s="34"/>
      <c r="T15" s="27"/>
      <c r="U15" s="27"/>
      <c r="V15" s="16" t="str">
        <f t="shared" si="0"/>
        <v/>
      </c>
      <c r="W15" s="42"/>
      <c r="X15" s="27"/>
      <c r="Y15" s="27"/>
      <c r="Z15" s="27" t="str">
        <f t="shared" si="1"/>
        <v/>
      </c>
      <c r="AA15" s="42"/>
      <c r="AB15" s="43"/>
      <c r="AC15" s="43"/>
      <c r="AD15" s="27" t="str">
        <f t="shared" ref="AD15:AD26" si="6">IF(AB15="","",AC15*AB15)</f>
        <v/>
      </c>
      <c r="AE15" s="42"/>
      <c r="AF15" s="27"/>
      <c r="AG15" s="27"/>
      <c r="AH15" s="27" t="str">
        <f t="shared" ref="AH15:AH26" si="7">IF(AF15="","",AG15*AF15)</f>
        <v/>
      </c>
      <c r="AI15" s="42"/>
      <c r="AJ15" s="35" t="str">
        <f t="shared" ref="AJ15:AJ26" si="8">IF(B15="","",R15+V15+Z15+AH15+N15+AD15)</f>
        <v/>
      </c>
      <c r="AK15" s="35"/>
      <c r="AL15" s="35" t="str">
        <f t="shared" ref="AL15:AL26" si="9">IF(AJ15="","",AJ15+AK15)</f>
        <v/>
      </c>
      <c r="AM15" s="27"/>
      <c r="AN15" s="31"/>
      <c r="AO15" s="930"/>
    </row>
    <row r="16" spans="1:41" ht="16.5" customHeight="1">
      <c r="A16" s="32"/>
      <c r="B16" s="27"/>
      <c r="C16" s="36"/>
      <c r="D16" s="27"/>
      <c r="E16" s="36"/>
      <c r="F16" s="153" t="str">
        <f t="shared" si="2"/>
        <v/>
      </c>
      <c r="G16" s="181"/>
      <c r="H16" s="444" t="str">
        <f t="shared" si="3"/>
        <v/>
      </c>
      <c r="I16" s="27"/>
      <c r="J16" s="27"/>
      <c r="K16" s="42"/>
      <c r="L16" s="27"/>
      <c r="M16" s="27"/>
      <c r="N16" s="27" t="str">
        <f t="shared" si="4"/>
        <v/>
      </c>
      <c r="O16" s="42"/>
      <c r="P16" s="27"/>
      <c r="Q16" s="27"/>
      <c r="R16" s="27" t="str">
        <f t="shared" si="5"/>
        <v/>
      </c>
      <c r="S16" s="34"/>
      <c r="T16" s="27"/>
      <c r="U16" s="27"/>
      <c r="V16" s="16" t="str">
        <f t="shared" si="0"/>
        <v/>
      </c>
      <c r="W16" s="42"/>
      <c r="X16" s="27"/>
      <c r="Y16" s="27"/>
      <c r="Z16" s="27" t="str">
        <f t="shared" si="1"/>
        <v/>
      </c>
      <c r="AA16" s="42"/>
      <c r="AB16" s="43"/>
      <c r="AC16" s="43"/>
      <c r="AD16" s="27" t="str">
        <f t="shared" si="6"/>
        <v/>
      </c>
      <c r="AE16" s="42"/>
      <c r="AF16" s="27"/>
      <c r="AG16" s="27"/>
      <c r="AH16" s="27" t="str">
        <f t="shared" si="7"/>
        <v/>
      </c>
      <c r="AI16" s="42"/>
      <c r="AJ16" s="35" t="str">
        <f t="shared" si="8"/>
        <v/>
      </c>
      <c r="AK16" s="35"/>
      <c r="AL16" s="35" t="str">
        <f t="shared" si="9"/>
        <v/>
      </c>
      <c r="AM16" s="27"/>
      <c r="AN16" s="31"/>
      <c r="AO16" s="930"/>
    </row>
    <row r="17" spans="1:41" ht="16.5" customHeight="1">
      <c r="A17" s="32"/>
      <c r="B17" s="27"/>
      <c r="C17" s="36"/>
      <c r="D17" s="27"/>
      <c r="E17" s="36"/>
      <c r="F17" s="153" t="str">
        <f t="shared" si="2"/>
        <v/>
      </c>
      <c r="G17" s="181"/>
      <c r="H17" s="444" t="str">
        <f t="shared" si="3"/>
        <v/>
      </c>
      <c r="I17" s="27"/>
      <c r="J17" s="27"/>
      <c r="K17" s="42"/>
      <c r="L17" s="27"/>
      <c r="M17" s="27"/>
      <c r="N17" s="27" t="str">
        <f t="shared" si="4"/>
        <v/>
      </c>
      <c r="O17" s="42"/>
      <c r="P17" s="27"/>
      <c r="Q17" s="27"/>
      <c r="R17" s="27" t="str">
        <f t="shared" si="5"/>
        <v/>
      </c>
      <c r="S17" s="34"/>
      <c r="T17" s="27"/>
      <c r="U17" s="27"/>
      <c r="V17" s="16" t="str">
        <f t="shared" si="0"/>
        <v/>
      </c>
      <c r="W17" s="42"/>
      <c r="X17" s="27"/>
      <c r="Y17" s="27"/>
      <c r="Z17" s="27" t="str">
        <f t="shared" si="1"/>
        <v/>
      </c>
      <c r="AA17" s="42"/>
      <c r="AB17" s="43"/>
      <c r="AC17" s="43"/>
      <c r="AD17" s="27" t="str">
        <f t="shared" si="6"/>
        <v/>
      </c>
      <c r="AE17" s="42"/>
      <c r="AF17" s="27"/>
      <c r="AG17" s="27"/>
      <c r="AH17" s="27" t="str">
        <f t="shared" si="7"/>
        <v/>
      </c>
      <c r="AI17" s="42"/>
      <c r="AJ17" s="35" t="str">
        <f t="shared" si="8"/>
        <v/>
      </c>
      <c r="AK17" s="35"/>
      <c r="AL17" s="35" t="str">
        <f t="shared" si="9"/>
        <v/>
      </c>
      <c r="AM17" s="27"/>
      <c r="AN17" s="31"/>
      <c r="AO17" s="930"/>
    </row>
    <row r="18" spans="1:41" ht="16.5" customHeight="1">
      <c r="A18" s="32"/>
      <c r="B18" s="27"/>
      <c r="C18" s="36"/>
      <c r="D18" s="27"/>
      <c r="E18" s="36"/>
      <c r="F18" s="153" t="str">
        <f t="shared" si="2"/>
        <v/>
      </c>
      <c r="G18" s="181"/>
      <c r="H18" s="444" t="str">
        <f t="shared" si="3"/>
        <v/>
      </c>
      <c r="I18" s="27"/>
      <c r="J18" s="27"/>
      <c r="K18" s="42"/>
      <c r="L18" s="27"/>
      <c r="M18" s="27"/>
      <c r="N18" s="27" t="str">
        <f t="shared" si="4"/>
        <v/>
      </c>
      <c r="O18" s="42"/>
      <c r="P18" s="27"/>
      <c r="Q18" s="27"/>
      <c r="R18" s="27" t="str">
        <f t="shared" si="5"/>
        <v/>
      </c>
      <c r="S18" s="34"/>
      <c r="T18" s="27"/>
      <c r="U18" s="27"/>
      <c r="V18" s="16" t="str">
        <f t="shared" si="0"/>
        <v/>
      </c>
      <c r="W18" s="42"/>
      <c r="X18" s="27"/>
      <c r="Y18" s="27"/>
      <c r="Z18" s="27" t="str">
        <f t="shared" si="1"/>
        <v/>
      </c>
      <c r="AA18" s="42"/>
      <c r="AB18" s="43"/>
      <c r="AC18" s="43"/>
      <c r="AD18" s="27" t="str">
        <f t="shared" si="6"/>
        <v/>
      </c>
      <c r="AE18" s="42"/>
      <c r="AF18" s="27"/>
      <c r="AG18" s="27"/>
      <c r="AH18" s="27" t="str">
        <f t="shared" si="7"/>
        <v/>
      </c>
      <c r="AI18" s="42"/>
      <c r="AJ18" s="35" t="str">
        <f t="shared" si="8"/>
        <v/>
      </c>
      <c r="AK18" s="35"/>
      <c r="AL18" s="35" t="str">
        <f t="shared" si="9"/>
        <v/>
      </c>
      <c r="AM18" s="27"/>
      <c r="AN18" s="31"/>
      <c r="AO18" s="930"/>
    </row>
    <row r="19" spans="1:41" ht="16.5" customHeight="1">
      <c r="A19" s="32"/>
      <c r="B19" s="27"/>
      <c r="C19" s="36"/>
      <c r="D19" s="27"/>
      <c r="E19" s="36"/>
      <c r="F19" s="153" t="str">
        <f t="shared" si="2"/>
        <v/>
      </c>
      <c r="G19" s="181"/>
      <c r="H19" s="444" t="str">
        <f t="shared" si="3"/>
        <v/>
      </c>
      <c r="I19" s="27"/>
      <c r="J19" s="27"/>
      <c r="K19" s="42"/>
      <c r="L19" s="27"/>
      <c r="M19" s="27"/>
      <c r="N19" s="27" t="str">
        <f t="shared" si="4"/>
        <v/>
      </c>
      <c r="O19" s="42"/>
      <c r="P19" s="27"/>
      <c r="Q19" s="27"/>
      <c r="R19" s="27" t="str">
        <f t="shared" si="5"/>
        <v/>
      </c>
      <c r="S19" s="34"/>
      <c r="T19" s="27"/>
      <c r="U19" s="27"/>
      <c r="V19" s="16" t="str">
        <f t="shared" si="0"/>
        <v/>
      </c>
      <c r="W19" s="42"/>
      <c r="X19" s="27"/>
      <c r="Y19" s="27"/>
      <c r="Z19" s="27" t="str">
        <f t="shared" si="1"/>
        <v/>
      </c>
      <c r="AA19" s="42"/>
      <c r="AB19" s="43"/>
      <c r="AC19" s="43"/>
      <c r="AD19" s="27" t="str">
        <f t="shared" si="6"/>
        <v/>
      </c>
      <c r="AE19" s="42"/>
      <c r="AF19" s="27"/>
      <c r="AG19" s="27"/>
      <c r="AH19" s="27" t="str">
        <f t="shared" si="7"/>
        <v/>
      </c>
      <c r="AI19" s="42"/>
      <c r="AJ19" s="35" t="str">
        <f t="shared" si="8"/>
        <v/>
      </c>
      <c r="AK19" s="35"/>
      <c r="AL19" s="35" t="str">
        <f t="shared" si="9"/>
        <v/>
      </c>
      <c r="AM19" s="27"/>
      <c r="AN19" s="31"/>
      <c r="AO19" s="930"/>
    </row>
    <row r="20" spans="1:41" ht="16.5" customHeight="1">
      <c r="A20" s="32"/>
      <c r="B20" s="27"/>
      <c r="C20" s="36"/>
      <c r="D20" s="27"/>
      <c r="E20" s="36"/>
      <c r="F20" s="153" t="str">
        <f t="shared" si="2"/>
        <v/>
      </c>
      <c r="G20" s="181"/>
      <c r="H20" s="444" t="str">
        <f t="shared" si="3"/>
        <v/>
      </c>
      <c r="I20" s="27"/>
      <c r="J20" s="27"/>
      <c r="K20" s="42"/>
      <c r="L20" s="27"/>
      <c r="M20" s="27"/>
      <c r="N20" s="27" t="str">
        <f t="shared" si="4"/>
        <v/>
      </c>
      <c r="O20" s="42"/>
      <c r="P20" s="27"/>
      <c r="Q20" s="27"/>
      <c r="R20" s="27" t="str">
        <f t="shared" si="5"/>
        <v/>
      </c>
      <c r="S20" s="34"/>
      <c r="T20" s="27"/>
      <c r="U20" s="27"/>
      <c r="V20" s="16" t="str">
        <f t="shared" si="0"/>
        <v/>
      </c>
      <c r="W20" s="42"/>
      <c r="X20" s="27"/>
      <c r="Y20" s="27"/>
      <c r="Z20" s="27" t="str">
        <f t="shared" si="1"/>
        <v/>
      </c>
      <c r="AA20" s="42"/>
      <c r="AB20" s="43"/>
      <c r="AC20" s="43"/>
      <c r="AD20" s="27" t="str">
        <f t="shared" si="6"/>
        <v/>
      </c>
      <c r="AE20" s="42"/>
      <c r="AF20" s="27"/>
      <c r="AG20" s="27"/>
      <c r="AH20" s="27" t="str">
        <f t="shared" si="7"/>
        <v/>
      </c>
      <c r="AI20" s="42"/>
      <c r="AJ20" s="35" t="str">
        <f t="shared" si="8"/>
        <v/>
      </c>
      <c r="AK20" s="35"/>
      <c r="AL20" s="35" t="str">
        <f t="shared" si="9"/>
        <v/>
      </c>
      <c r="AM20" s="27"/>
      <c r="AN20" s="31"/>
      <c r="AO20" s="930"/>
    </row>
    <row r="21" spans="1:41" ht="16.5" customHeight="1">
      <c r="A21" s="32"/>
      <c r="B21" s="27"/>
      <c r="C21" s="36"/>
      <c r="D21" s="27"/>
      <c r="E21" s="36"/>
      <c r="F21" s="153" t="str">
        <f t="shared" si="2"/>
        <v/>
      </c>
      <c r="G21" s="181"/>
      <c r="H21" s="444" t="str">
        <f t="shared" si="3"/>
        <v/>
      </c>
      <c r="I21" s="27"/>
      <c r="J21" s="27"/>
      <c r="K21" s="42"/>
      <c r="L21" s="27"/>
      <c r="M21" s="27"/>
      <c r="N21" s="27" t="str">
        <f t="shared" si="4"/>
        <v/>
      </c>
      <c r="O21" s="42"/>
      <c r="P21" s="27"/>
      <c r="Q21" s="27"/>
      <c r="R21" s="27" t="str">
        <f t="shared" si="5"/>
        <v/>
      </c>
      <c r="S21" s="34"/>
      <c r="T21" s="27"/>
      <c r="U21" s="27"/>
      <c r="V21" s="16" t="str">
        <f t="shared" si="0"/>
        <v/>
      </c>
      <c r="W21" s="42"/>
      <c r="X21" s="27"/>
      <c r="Y21" s="27"/>
      <c r="Z21" s="27" t="str">
        <f t="shared" si="1"/>
        <v/>
      </c>
      <c r="AA21" s="42"/>
      <c r="AB21" s="43"/>
      <c r="AC21" s="43"/>
      <c r="AD21" s="27" t="str">
        <f t="shared" si="6"/>
        <v/>
      </c>
      <c r="AE21" s="42"/>
      <c r="AF21" s="27"/>
      <c r="AG21" s="27"/>
      <c r="AH21" s="27" t="str">
        <f t="shared" si="7"/>
        <v/>
      </c>
      <c r="AI21" s="42"/>
      <c r="AJ21" s="35" t="str">
        <f t="shared" si="8"/>
        <v/>
      </c>
      <c r="AK21" s="35"/>
      <c r="AL21" s="35" t="str">
        <f t="shared" si="9"/>
        <v/>
      </c>
      <c r="AM21" s="27"/>
      <c r="AN21" s="31"/>
      <c r="AO21" s="930"/>
    </row>
    <row r="22" spans="1:41" ht="16.5" customHeight="1">
      <c r="A22" s="32"/>
      <c r="B22" s="27"/>
      <c r="C22" s="36"/>
      <c r="D22" s="27"/>
      <c r="E22" s="36"/>
      <c r="F22" s="153" t="str">
        <f t="shared" si="2"/>
        <v/>
      </c>
      <c r="G22" s="181"/>
      <c r="H22" s="444" t="str">
        <f t="shared" si="3"/>
        <v/>
      </c>
      <c r="I22" s="27"/>
      <c r="J22" s="27"/>
      <c r="K22" s="42"/>
      <c r="L22" s="27"/>
      <c r="M22" s="27"/>
      <c r="N22" s="27" t="str">
        <f t="shared" si="4"/>
        <v/>
      </c>
      <c r="O22" s="42"/>
      <c r="P22" s="27"/>
      <c r="Q22" s="27"/>
      <c r="R22" s="27" t="str">
        <f t="shared" si="5"/>
        <v/>
      </c>
      <c r="S22" s="34"/>
      <c r="T22" s="27"/>
      <c r="U22" s="27"/>
      <c r="V22" s="16" t="str">
        <f t="shared" si="0"/>
        <v/>
      </c>
      <c r="W22" s="42"/>
      <c r="X22" s="27"/>
      <c r="Y22" s="27"/>
      <c r="Z22" s="27" t="str">
        <f t="shared" si="1"/>
        <v/>
      </c>
      <c r="AA22" s="42"/>
      <c r="AB22" s="43"/>
      <c r="AC22" s="43"/>
      <c r="AD22" s="27" t="str">
        <f t="shared" si="6"/>
        <v/>
      </c>
      <c r="AE22" s="42"/>
      <c r="AF22" s="27"/>
      <c r="AG22" s="27"/>
      <c r="AH22" s="27" t="str">
        <f t="shared" si="7"/>
        <v/>
      </c>
      <c r="AI22" s="42"/>
      <c r="AJ22" s="35" t="str">
        <f t="shared" si="8"/>
        <v/>
      </c>
      <c r="AK22" s="35"/>
      <c r="AL22" s="35" t="str">
        <f t="shared" si="9"/>
        <v/>
      </c>
      <c r="AM22" s="27"/>
      <c r="AN22" s="31"/>
      <c r="AO22" s="930"/>
    </row>
    <row r="23" spans="1:41" ht="16.5" customHeight="1">
      <c r="A23" s="32"/>
      <c r="B23" s="27"/>
      <c r="C23" s="36"/>
      <c r="D23" s="27"/>
      <c r="E23" s="36"/>
      <c r="F23" s="153" t="str">
        <f t="shared" si="2"/>
        <v/>
      </c>
      <c r="G23" s="181"/>
      <c r="H23" s="444" t="str">
        <f t="shared" si="3"/>
        <v/>
      </c>
      <c r="I23" s="27"/>
      <c r="J23" s="27"/>
      <c r="K23" s="42"/>
      <c r="L23" s="27"/>
      <c r="M23" s="27"/>
      <c r="N23" s="27" t="str">
        <f t="shared" si="4"/>
        <v/>
      </c>
      <c r="O23" s="42"/>
      <c r="P23" s="27"/>
      <c r="Q23" s="27"/>
      <c r="R23" s="27" t="str">
        <f t="shared" si="5"/>
        <v/>
      </c>
      <c r="S23" s="34"/>
      <c r="T23" s="27"/>
      <c r="U23" s="27"/>
      <c r="V23" s="16" t="str">
        <f t="shared" si="0"/>
        <v/>
      </c>
      <c r="W23" s="42"/>
      <c r="X23" s="27"/>
      <c r="Y23" s="27"/>
      <c r="Z23" s="27" t="str">
        <f t="shared" si="1"/>
        <v/>
      </c>
      <c r="AA23" s="42"/>
      <c r="AB23" s="43"/>
      <c r="AC23" s="43"/>
      <c r="AD23" s="27" t="str">
        <f t="shared" si="6"/>
        <v/>
      </c>
      <c r="AE23" s="42"/>
      <c r="AF23" s="27"/>
      <c r="AG23" s="27"/>
      <c r="AH23" s="27" t="str">
        <f t="shared" si="7"/>
        <v/>
      </c>
      <c r="AI23" s="42"/>
      <c r="AJ23" s="35" t="str">
        <f t="shared" si="8"/>
        <v/>
      </c>
      <c r="AK23" s="35"/>
      <c r="AL23" s="35" t="str">
        <f t="shared" si="9"/>
        <v/>
      </c>
      <c r="AM23" s="27"/>
      <c r="AN23" s="31"/>
      <c r="AO23" s="930"/>
    </row>
    <row r="24" spans="1:41">
      <c r="A24" s="32"/>
      <c r="B24" s="16"/>
      <c r="C24" s="17"/>
      <c r="D24" s="16"/>
      <c r="E24" s="36"/>
      <c r="F24" s="153" t="str">
        <f t="shared" si="2"/>
        <v/>
      </c>
      <c r="G24" s="182"/>
      <c r="H24" s="444" t="str">
        <f t="shared" si="3"/>
        <v/>
      </c>
      <c r="I24" s="16"/>
      <c r="J24" s="16"/>
      <c r="K24" s="41"/>
      <c r="L24" s="16"/>
      <c r="M24" s="16"/>
      <c r="N24" s="27" t="str">
        <f t="shared" si="4"/>
        <v/>
      </c>
      <c r="O24" s="41"/>
      <c r="P24" s="16"/>
      <c r="Q24" s="16"/>
      <c r="R24" s="27" t="str">
        <f t="shared" si="5"/>
        <v/>
      </c>
      <c r="S24" s="9"/>
      <c r="T24" s="16"/>
      <c r="U24" s="16"/>
      <c r="V24" s="16" t="str">
        <f t="shared" si="0"/>
        <v/>
      </c>
      <c r="W24" s="41"/>
      <c r="X24" s="16"/>
      <c r="Y24" s="16"/>
      <c r="Z24" s="27" t="str">
        <f t="shared" si="1"/>
        <v/>
      </c>
      <c r="AA24" s="41"/>
      <c r="AB24" s="28"/>
      <c r="AC24" s="28"/>
      <c r="AD24" s="27" t="str">
        <f t="shared" si="6"/>
        <v/>
      </c>
      <c r="AE24" s="42"/>
      <c r="AF24" s="16"/>
      <c r="AG24" s="16"/>
      <c r="AH24" s="27" t="str">
        <f t="shared" si="7"/>
        <v/>
      </c>
      <c r="AI24" s="42"/>
      <c r="AJ24" s="35" t="str">
        <f t="shared" si="8"/>
        <v/>
      </c>
      <c r="AK24" s="35"/>
      <c r="AL24" s="35" t="str">
        <f t="shared" si="9"/>
        <v/>
      </c>
      <c r="AM24" s="16"/>
      <c r="AN24" s="16"/>
      <c r="AO24" s="930"/>
    </row>
    <row r="25" spans="1:41">
      <c r="A25" s="32"/>
      <c r="B25" s="16"/>
      <c r="C25" s="17"/>
      <c r="D25" s="16"/>
      <c r="E25" s="36"/>
      <c r="F25" s="153" t="str">
        <f t="shared" si="2"/>
        <v/>
      </c>
      <c r="G25" s="182"/>
      <c r="H25" s="444" t="str">
        <f t="shared" si="3"/>
        <v/>
      </c>
      <c r="I25" s="16"/>
      <c r="J25" s="16"/>
      <c r="K25" s="41"/>
      <c r="L25" s="16"/>
      <c r="M25" s="16"/>
      <c r="N25" s="27" t="str">
        <f t="shared" si="4"/>
        <v/>
      </c>
      <c r="O25" s="41"/>
      <c r="P25" s="16"/>
      <c r="Q25" s="16"/>
      <c r="R25" s="27" t="str">
        <f t="shared" si="5"/>
        <v/>
      </c>
      <c r="S25" s="9"/>
      <c r="T25" s="16"/>
      <c r="U25" s="16"/>
      <c r="V25" s="16" t="str">
        <f t="shared" si="0"/>
        <v/>
      </c>
      <c r="W25" s="41"/>
      <c r="X25" s="16"/>
      <c r="Y25" s="16"/>
      <c r="Z25" s="27" t="str">
        <f t="shared" si="1"/>
        <v/>
      </c>
      <c r="AA25" s="41"/>
      <c r="AB25" s="28"/>
      <c r="AC25" s="28"/>
      <c r="AD25" s="27" t="str">
        <f t="shared" si="6"/>
        <v/>
      </c>
      <c r="AE25" s="42"/>
      <c r="AF25" s="16"/>
      <c r="AG25" s="16"/>
      <c r="AH25" s="27" t="str">
        <f t="shared" si="7"/>
        <v/>
      </c>
      <c r="AI25" s="42"/>
      <c r="AJ25" s="35" t="str">
        <f t="shared" si="8"/>
        <v/>
      </c>
      <c r="AK25" s="35"/>
      <c r="AL25" s="35" t="str">
        <f t="shared" si="9"/>
        <v/>
      </c>
      <c r="AM25" s="16"/>
      <c r="AN25" s="16"/>
      <c r="AO25" s="930"/>
    </row>
    <row r="26" spans="1:41">
      <c r="A26" s="32"/>
      <c r="B26" s="16"/>
      <c r="C26" s="17"/>
      <c r="D26" s="16"/>
      <c r="E26" s="36"/>
      <c r="F26" s="153" t="str">
        <f t="shared" si="2"/>
        <v/>
      </c>
      <c r="G26" s="182"/>
      <c r="H26" s="444" t="str">
        <f t="shared" si="3"/>
        <v/>
      </c>
      <c r="I26" s="16"/>
      <c r="J26" s="16"/>
      <c r="K26" s="41"/>
      <c r="L26" s="16"/>
      <c r="M26" s="16"/>
      <c r="N26" s="27" t="str">
        <f t="shared" si="4"/>
        <v/>
      </c>
      <c r="O26" s="41"/>
      <c r="P26" s="16"/>
      <c r="Q26" s="16"/>
      <c r="R26" s="27" t="str">
        <f t="shared" si="5"/>
        <v/>
      </c>
      <c r="S26" s="9"/>
      <c r="T26" s="16"/>
      <c r="U26" s="16"/>
      <c r="V26" s="16" t="str">
        <f t="shared" si="0"/>
        <v/>
      </c>
      <c r="W26" s="41"/>
      <c r="X26" s="16"/>
      <c r="Y26" s="16"/>
      <c r="Z26" s="27" t="str">
        <f t="shared" si="1"/>
        <v/>
      </c>
      <c r="AA26" s="41"/>
      <c r="AB26" s="28"/>
      <c r="AC26" s="28"/>
      <c r="AD26" s="27" t="str">
        <f t="shared" si="6"/>
        <v/>
      </c>
      <c r="AE26" s="42"/>
      <c r="AF26" s="16"/>
      <c r="AG26" s="16"/>
      <c r="AH26" s="27" t="str">
        <f t="shared" si="7"/>
        <v/>
      </c>
      <c r="AI26" s="42"/>
      <c r="AJ26" s="35" t="str">
        <f t="shared" si="8"/>
        <v/>
      </c>
      <c r="AK26" s="35"/>
      <c r="AL26" s="35" t="str">
        <f t="shared" si="9"/>
        <v/>
      </c>
      <c r="AM26" s="16"/>
      <c r="AN26" s="16"/>
      <c r="AO26" s="930"/>
    </row>
    <row r="27" spans="1:41">
      <c r="A27" s="32"/>
      <c r="B27" s="37"/>
      <c r="C27" s="129"/>
      <c r="D27" s="37"/>
      <c r="E27" s="6"/>
      <c r="F27" s="156">
        <f>SUM(F14:F26)</f>
        <v>0</v>
      </c>
      <c r="G27" s="183"/>
      <c r="H27" s="187">
        <f>SUM(H14:H26)</f>
        <v>0</v>
      </c>
      <c r="I27" s="37"/>
      <c r="J27" s="37"/>
      <c r="K27" s="41"/>
      <c r="L27" s="37">
        <f>SUM(L14:L26)</f>
        <v>0</v>
      </c>
      <c r="M27" s="37"/>
      <c r="N27" s="7"/>
      <c r="O27" s="41"/>
      <c r="P27" s="37">
        <f>SUM(P14:P26)</f>
        <v>0</v>
      </c>
      <c r="Q27" s="37"/>
      <c r="R27" s="7"/>
      <c r="S27" s="9"/>
      <c r="T27" s="37">
        <f>SUM(T14:T26)</f>
        <v>0</v>
      </c>
      <c r="U27" s="37"/>
      <c r="V27" s="37"/>
      <c r="W27" s="41"/>
      <c r="X27" s="37"/>
      <c r="Y27" s="37"/>
      <c r="Z27" s="7"/>
      <c r="AA27" s="41"/>
      <c r="AB27" s="37"/>
      <c r="AC27" s="37"/>
      <c r="AD27" s="7"/>
      <c r="AE27" s="42"/>
      <c r="AF27" s="37"/>
      <c r="AG27" s="37"/>
      <c r="AH27" s="7"/>
      <c r="AI27" s="42"/>
      <c r="AJ27" s="130"/>
      <c r="AK27" s="130"/>
      <c r="AL27" s="164">
        <f>SUM(AL14:AL26)</f>
        <v>0</v>
      </c>
      <c r="AM27" s="37"/>
      <c r="AN27" s="37"/>
      <c r="AO27" s="930"/>
    </row>
    <row r="28" spans="1:41">
      <c r="A28" s="32"/>
      <c r="B28" s="139"/>
      <c r="C28" s="144" t="s">
        <v>31</v>
      </c>
      <c r="D28" s="139"/>
      <c r="E28" s="14"/>
      <c r="F28" s="154"/>
      <c r="G28" s="184"/>
      <c r="H28" s="188"/>
      <c r="I28" s="139"/>
      <c r="J28" s="139"/>
      <c r="K28" s="41"/>
      <c r="L28" s="139"/>
      <c r="M28" s="139"/>
      <c r="N28" s="141"/>
      <c r="O28" s="41"/>
      <c r="P28" s="139"/>
      <c r="Q28" s="139"/>
      <c r="R28" s="141"/>
      <c r="S28" s="9"/>
      <c r="T28" s="139"/>
      <c r="U28" s="139"/>
      <c r="V28" s="139"/>
      <c r="W28" s="41"/>
      <c r="X28" s="139"/>
      <c r="Y28" s="139"/>
      <c r="Z28" s="141"/>
      <c r="AA28" s="41"/>
      <c r="AB28" s="139"/>
      <c r="AC28" s="139"/>
      <c r="AD28" s="141"/>
      <c r="AE28" s="42"/>
      <c r="AF28" s="139"/>
      <c r="AG28" s="139"/>
      <c r="AH28" s="141"/>
      <c r="AI28" s="42"/>
      <c r="AJ28" s="142"/>
      <c r="AK28" s="142"/>
      <c r="AL28" s="142"/>
      <c r="AM28" s="139"/>
      <c r="AN28" s="139"/>
      <c r="AO28" s="930"/>
    </row>
    <row r="29" spans="1:41">
      <c r="A29" s="32"/>
      <c r="B29" s="16"/>
      <c r="C29" s="17"/>
      <c r="D29" s="16"/>
      <c r="E29" s="36"/>
      <c r="F29" s="153" t="str">
        <f>IF(E29="","",IF(E29="Oui",1,0))</f>
        <v/>
      </c>
      <c r="G29" s="182"/>
      <c r="H29" s="442" t="str">
        <f>IF(G29="","",G29-AL29)</f>
        <v/>
      </c>
      <c r="I29" s="16"/>
      <c r="J29" s="16"/>
      <c r="K29" s="41"/>
      <c r="L29" s="16"/>
      <c r="M29" s="16"/>
      <c r="N29" s="27" t="str">
        <f t="shared" ref="N29:N116" si="10">IF(L29="","",L29*M29)</f>
        <v/>
      </c>
      <c r="O29" s="41"/>
      <c r="P29" s="16"/>
      <c r="Q29" s="16"/>
      <c r="R29" s="27" t="str">
        <f t="shared" ref="R29:R116" si="11">IF(P29="","",Q29*P29)</f>
        <v/>
      </c>
      <c r="S29" s="9"/>
      <c r="T29" s="16"/>
      <c r="U29" s="16"/>
      <c r="V29" s="16" t="str">
        <f t="shared" si="0"/>
        <v/>
      </c>
      <c r="W29" s="41"/>
      <c r="X29" s="16"/>
      <c r="Y29" s="16"/>
      <c r="Z29" s="27" t="str">
        <f t="shared" si="1"/>
        <v/>
      </c>
      <c r="AA29" s="41"/>
      <c r="AB29" s="28"/>
      <c r="AC29" s="28"/>
      <c r="AD29" s="27" t="str">
        <f t="shared" ref="AD29:AD116" si="12">IF(AB29="","",AC29*AB29)</f>
        <v/>
      </c>
      <c r="AE29" s="42"/>
      <c r="AF29" s="16"/>
      <c r="AG29" s="16"/>
      <c r="AH29" s="27" t="str">
        <f t="shared" ref="AH29:AH116" si="13">IF(AF29="","",AG29*AF29)</f>
        <v/>
      </c>
      <c r="AI29" s="42"/>
      <c r="AJ29" s="35" t="str">
        <f>IF(B29="","",R29+V29+Z29+AH29+N29+AD29)</f>
        <v/>
      </c>
      <c r="AK29" s="35"/>
      <c r="AL29" s="35" t="str">
        <f t="shared" ref="AL29:AL194" si="14">IF(AJ29="","",AJ29+AK29)</f>
        <v/>
      </c>
      <c r="AM29" s="16"/>
      <c r="AN29" s="16"/>
      <c r="AO29" s="930"/>
    </row>
    <row r="30" spans="1:41">
      <c r="A30" s="32"/>
      <c r="B30" s="16"/>
      <c r="C30" s="17"/>
      <c r="D30" s="16"/>
      <c r="E30" s="36"/>
      <c r="F30" s="153"/>
      <c r="G30" s="182"/>
      <c r="H30" s="442" t="str">
        <f t="shared" ref="H30:H42" si="15">IF(G30="","",G30-AL30)</f>
        <v/>
      </c>
      <c r="I30" s="16"/>
      <c r="J30" s="16"/>
      <c r="K30" s="41"/>
      <c r="L30" s="16"/>
      <c r="M30" s="16"/>
      <c r="N30" s="27" t="str">
        <f t="shared" si="10"/>
        <v/>
      </c>
      <c r="O30" s="41"/>
      <c r="P30" s="16"/>
      <c r="Q30" s="16"/>
      <c r="R30" s="27" t="str">
        <f t="shared" si="11"/>
        <v/>
      </c>
      <c r="S30" s="9"/>
      <c r="T30" s="16"/>
      <c r="U30" s="16"/>
      <c r="V30" s="16" t="str">
        <f t="shared" si="0"/>
        <v/>
      </c>
      <c r="W30" s="41"/>
      <c r="X30" s="16"/>
      <c r="Y30" s="16"/>
      <c r="Z30" s="27" t="str">
        <f t="shared" si="1"/>
        <v/>
      </c>
      <c r="AA30" s="41"/>
      <c r="AB30" s="28"/>
      <c r="AC30" s="28"/>
      <c r="AD30" s="27" t="str">
        <f t="shared" si="12"/>
        <v/>
      </c>
      <c r="AE30" s="42"/>
      <c r="AF30" s="16"/>
      <c r="AG30" s="16"/>
      <c r="AH30" s="27" t="str">
        <f t="shared" si="13"/>
        <v/>
      </c>
      <c r="AI30" s="42"/>
      <c r="AJ30" s="35" t="str">
        <f t="shared" ref="AJ30:AJ42" si="16">IF(B30="","",R30+V30+Z30+AH30+N30+AD30)</f>
        <v/>
      </c>
      <c r="AK30" s="35"/>
      <c r="AL30" s="35" t="str">
        <f t="shared" si="14"/>
        <v/>
      </c>
      <c r="AM30" s="16"/>
      <c r="AN30" s="16"/>
      <c r="AO30" s="930"/>
    </row>
    <row r="31" spans="1:41">
      <c r="A31" s="32"/>
      <c r="B31" s="16"/>
      <c r="C31" s="17"/>
      <c r="D31" s="16"/>
      <c r="E31" s="36"/>
      <c r="F31" s="153"/>
      <c r="G31" s="182"/>
      <c r="H31" s="442" t="str">
        <f t="shared" si="15"/>
        <v/>
      </c>
      <c r="I31" s="16"/>
      <c r="J31" s="16"/>
      <c r="K31" s="41"/>
      <c r="L31" s="16"/>
      <c r="M31" s="16"/>
      <c r="N31" s="27" t="str">
        <f t="shared" si="10"/>
        <v/>
      </c>
      <c r="O31" s="41"/>
      <c r="P31" s="16"/>
      <c r="Q31" s="16"/>
      <c r="R31" s="27" t="str">
        <f t="shared" si="11"/>
        <v/>
      </c>
      <c r="S31" s="9"/>
      <c r="T31" s="16"/>
      <c r="U31" s="16"/>
      <c r="V31" s="16" t="str">
        <f t="shared" si="0"/>
        <v/>
      </c>
      <c r="W31" s="41"/>
      <c r="X31" s="16"/>
      <c r="Y31" s="16"/>
      <c r="Z31" s="27" t="str">
        <f t="shared" si="1"/>
        <v/>
      </c>
      <c r="AA31" s="41"/>
      <c r="AB31" s="28"/>
      <c r="AC31" s="28"/>
      <c r="AD31" s="27" t="str">
        <f t="shared" si="12"/>
        <v/>
      </c>
      <c r="AE31" s="42"/>
      <c r="AF31" s="16"/>
      <c r="AG31" s="16"/>
      <c r="AH31" s="27" t="str">
        <f t="shared" si="13"/>
        <v/>
      </c>
      <c r="AI31" s="42"/>
      <c r="AJ31" s="35" t="str">
        <f t="shared" si="16"/>
        <v/>
      </c>
      <c r="AK31" s="35"/>
      <c r="AL31" s="35" t="str">
        <f t="shared" si="14"/>
        <v/>
      </c>
      <c r="AM31" s="16"/>
      <c r="AN31" s="16"/>
      <c r="AO31" s="930"/>
    </row>
    <row r="32" spans="1:41">
      <c r="A32" s="32"/>
      <c r="B32" s="16"/>
      <c r="C32" s="17"/>
      <c r="D32" s="16"/>
      <c r="E32" s="36"/>
      <c r="F32" s="153"/>
      <c r="G32" s="182"/>
      <c r="H32" s="442" t="str">
        <f t="shared" si="15"/>
        <v/>
      </c>
      <c r="I32" s="16"/>
      <c r="J32" s="16"/>
      <c r="K32" s="41"/>
      <c r="L32" s="16"/>
      <c r="M32" s="16"/>
      <c r="N32" s="27" t="str">
        <f t="shared" si="10"/>
        <v/>
      </c>
      <c r="O32" s="41"/>
      <c r="P32" s="16"/>
      <c r="Q32" s="16"/>
      <c r="R32" s="27" t="str">
        <f t="shared" si="11"/>
        <v/>
      </c>
      <c r="S32" s="9"/>
      <c r="T32" s="16"/>
      <c r="U32" s="16"/>
      <c r="V32" s="16" t="str">
        <f t="shared" si="0"/>
        <v/>
      </c>
      <c r="W32" s="41"/>
      <c r="X32" s="16"/>
      <c r="Y32" s="16"/>
      <c r="Z32" s="27" t="str">
        <f t="shared" si="1"/>
        <v/>
      </c>
      <c r="AA32" s="41"/>
      <c r="AB32" s="28"/>
      <c r="AC32" s="28"/>
      <c r="AD32" s="27" t="str">
        <f t="shared" si="12"/>
        <v/>
      </c>
      <c r="AE32" s="42"/>
      <c r="AF32" s="16"/>
      <c r="AG32" s="16"/>
      <c r="AH32" s="27" t="str">
        <f t="shared" si="13"/>
        <v/>
      </c>
      <c r="AI32" s="42"/>
      <c r="AJ32" s="35" t="str">
        <f t="shared" si="16"/>
        <v/>
      </c>
      <c r="AK32" s="35"/>
      <c r="AL32" s="35" t="str">
        <f t="shared" si="14"/>
        <v/>
      </c>
      <c r="AM32" s="16"/>
      <c r="AN32" s="16"/>
      <c r="AO32" s="930"/>
    </row>
    <row r="33" spans="1:41">
      <c r="A33" s="32"/>
      <c r="B33" s="16"/>
      <c r="C33" s="17"/>
      <c r="D33" s="16"/>
      <c r="E33" s="36"/>
      <c r="F33" s="153" t="str">
        <f t="shared" ref="F33:F42" si="17">IF(E33="","",IF(E33="Oui",1,0))</f>
        <v/>
      </c>
      <c r="G33" s="182"/>
      <c r="H33" s="442" t="str">
        <f t="shared" si="15"/>
        <v/>
      </c>
      <c r="I33" s="16"/>
      <c r="J33" s="16"/>
      <c r="K33" s="41"/>
      <c r="L33" s="16"/>
      <c r="M33" s="16"/>
      <c r="N33" s="27" t="str">
        <f t="shared" si="10"/>
        <v/>
      </c>
      <c r="O33" s="41"/>
      <c r="P33" s="16"/>
      <c r="Q33" s="16"/>
      <c r="R33" s="27" t="str">
        <f t="shared" si="11"/>
        <v/>
      </c>
      <c r="S33" s="9"/>
      <c r="T33" s="16"/>
      <c r="U33" s="16"/>
      <c r="V33" s="16" t="str">
        <f t="shared" si="0"/>
        <v/>
      </c>
      <c r="W33" s="41"/>
      <c r="X33" s="16"/>
      <c r="Y33" s="16"/>
      <c r="Z33" s="27" t="str">
        <f t="shared" si="1"/>
        <v/>
      </c>
      <c r="AA33" s="41"/>
      <c r="AB33" s="28"/>
      <c r="AC33" s="28"/>
      <c r="AD33" s="27" t="str">
        <f t="shared" si="12"/>
        <v/>
      </c>
      <c r="AE33" s="42"/>
      <c r="AF33" s="16"/>
      <c r="AG33" s="16"/>
      <c r="AH33" s="27" t="str">
        <f t="shared" si="13"/>
        <v/>
      </c>
      <c r="AI33" s="42"/>
      <c r="AJ33" s="35" t="str">
        <f t="shared" si="16"/>
        <v/>
      </c>
      <c r="AK33" s="35"/>
      <c r="AL33" s="35" t="str">
        <f t="shared" si="14"/>
        <v/>
      </c>
      <c r="AM33" s="16"/>
      <c r="AN33" s="16"/>
      <c r="AO33" s="930"/>
    </row>
    <row r="34" spans="1:41">
      <c r="A34" s="32"/>
      <c r="B34" s="16"/>
      <c r="C34" s="17"/>
      <c r="D34" s="16"/>
      <c r="E34" s="36"/>
      <c r="F34" s="153" t="str">
        <f t="shared" si="17"/>
        <v/>
      </c>
      <c r="G34" s="182"/>
      <c r="H34" s="442" t="str">
        <f t="shared" si="15"/>
        <v/>
      </c>
      <c r="I34" s="16"/>
      <c r="J34" s="16"/>
      <c r="K34" s="41"/>
      <c r="L34" s="16"/>
      <c r="M34" s="16"/>
      <c r="N34" s="27" t="str">
        <f t="shared" si="10"/>
        <v/>
      </c>
      <c r="O34" s="41"/>
      <c r="P34" s="16"/>
      <c r="Q34" s="16"/>
      <c r="R34" s="27" t="str">
        <f t="shared" si="11"/>
        <v/>
      </c>
      <c r="S34" s="9"/>
      <c r="T34" s="16"/>
      <c r="U34" s="16"/>
      <c r="V34" s="16" t="str">
        <f t="shared" si="0"/>
        <v/>
      </c>
      <c r="W34" s="41"/>
      <c r="X34" s="16"/>
      <c r="Y34" s="16"/>
      <c r="Z34" s="27" t="str">
        <f t="shared" si="1"/>
        <v/>
      </c>
      <c r="AA34" s="41"/>
      <c r="AB34" s="28"/>
      <c r="AC34" s="28"/>
      <c r="AD34" s="27" t="str">
        <f t="shared" si="12"/>
        <v/>
      </c>
      <c r="AE34" s="42"/>
      <c r="AF34" s="16"/>
      <c r="AG34" s="16"/>
      <c r="AH34" s="27" t="str">
        <f t="shared" si="13"/>
        <v/>
      </c>
      <c r="AI34" s="42"/>
      <c r="AJ34" s="35" t="str">
        <f t="shared" si="16"/>
        <v/>
      </c>
      <c r="AK34" s="35"/>
      <c r="AL34" s="35" t="str">
        <f t="shared" si="14"/>
        <v/>
      </c>
      <c r="AM34" s="16"/>
      <c r="AN34" s="16"/>
      <c r="AO34" s="930"/>
    </row>
    <row r="35" spans="1:41">
      <c r="A35" s="32"/>
      <c r="B35" s="16"/>
      <c r="C35" s="17"/>
      <c r="D35" s="16"/>
      <c r="E35" s="36"/>
      <c r="F35" s="153" t="str">
        <f t="shared" si="17"/>
        <v/>
      </c>
      <c r="G35" s="182"/>
      <c r="H35" s="442" t="str">
        <f t="shared" si="15"/>
        <v/>
      </c>
      <c r="I35" s="16"/>
      <c r="J35" s="16"/>
      <c r="K35" s="41"/>
      <c r="L35" s="16"/>
      <c r="M35" s="16"/>
      <c r="N35" s="27" t="str">
        <f t="shared" si="10"/>
        <v/>
      </c>
      <c r="O35" s="41"/>
      <c r="P35" s="16"/>
      <c r="Q35" s="16"/>
      <c r="R35" s="27" t="str">
        <f t="shared" si="11"/>
        <v/>
      </c>
      <c r="S35" s="9"/>
      <c r="T35" s="16"/>
      <c r="U35" s="16"/>
      <c r="V35" s="16" t="str">
        <f t="shared" si="0"/>
        <v/>
      </c>
      <c r="W35" s="41"/>
      <c r="X35" s="16"/>
      <c r="Y35" s="16"/>
      <c r="Z35" s="27" t="str">
        <f t="shared" si="1"/>
        <v/>
      </c>
      <c r="AA35" s="41"/>
      <c r="AB35" s="28"/>
      <c r="AC35" s="28"/>
      <c r="AD35" s="27" t="str">
        <f t="shared" si="12"/>
        <v/>
      </c>
      <c r="AE35" s="42"/>
      <c r="AF35" s="16"/>
      <c r="AG35" s="16"/>
      <c r="AH35" s="27" t="str">
        <f t="shared" si="13"/>
        <v/>
      </c>
      <c r="AI35" s="42"/>
      <c r="AJ35" s="35" t="str">
        <f t="shared" si="16"/>
        <v/>
      </c>
      <c r="AK35" s="35"/>
      <c r="AL35" s="35" t="str">
        <f t="shared" si="14"/>
        <v/>
      </c>
      <c r="AM35" s="16"/>
      <c r="AN35" s="16"/>
      <c r="AO35" s="930"/>
    </row>
    <row r="36" spans="1:41">
      <c r="A36" s="32"/>
      <c r="B36" s="16"/>
      <c r="C36" s="17"/>
      <c r="D36" s="16"/>
      <c r="E36" s="36"/>
      <c r="F36" s="153" t="str">
        <f t="shared" si="17"/>
        <v/>
      </c>
      <c r="G36" s="182"/>
      <c r="H36" s="442" t="str">
        <f t="shared" si="15"/>
        <v/>
      </c>
      <c r="I36" s="16"/>
      <c r="J36" s="16"/>
      <c r="K36" s="41"/>
      <c r="L36" s="16"/>
      <c r="M36" s="16"/>
      <c r="N36" s="27" t="str">
        <f t="shared" si="10"/>
        <v/>
      </c>
      <c r="O36" s="41"/>
      <c r="P36" s="16"/>
      <c r="Q36" s="16"/>
      <c r="R36" s="27" t="str">
        <f t="shared" si="11"/>
        <v/>
      </c>
      <c r="S36" s="9"/>
      <c r="T36" s="16"/>
      <c r="U36" s="16"/>
      <c r="V36" s="16" t="str">
        <f t="shared" si="0"/>
        <v/>
      </c>
      <c r="W36" s="41"/>
      <c r="X36" s="16"/>
      <c r="Y36" s="16"/>
      <c r="Z36" s="27" t="str">
        <f t="shared" si="1"/>
        <v/>
      </c>
      <c r="AA36" s="41"/>
      <c r="AB36" s="28"/>
      <c r="AC36" s="28"/>
      <c r="AD36" s="27" t="str">
        <f t="shared" si="12"/>
        <v/>
      </c>
      <c r="AE36" s="42"/>
      <c r="AF36" s="16"/>
      <c r="AG36" s="16"/>
      <c r="AH36" s="27" t="str">
        <f t="shared" si="13"/>
        <v/>
      </c>
      <c r="AI36" s="42"/>
      <c r="AJ36" s="35" t="str">
        <f t="shared" si="16"/>
        <v/>
      </c>
      <c r="AK36" s="35"/>
      <c r="AL36" s="35" t="str">
        <f t="shared" si="14"/>
        <v/>
      </c>
      <c r="AM36" s="16"/>
      <c r="AN36" s="16"/>
      <c r="AO36" s="930"/>
    </row>
    <row r="37" spans="1:41">
      <c r="A37" s="32"/>
      <c r="B37" s="16"/>
      <c r="C37" s="17"/>
      <c r="D37" s="16"/>
      <c r="E37" s="36"/>
      <c r="F37" s="153" t="str">
        <f t="shared" si="17"/>
        <v/>
      </c>
      <c r="G37" s="182"/>
      <c r="H37" s="442" t="str">
        <f t="shared" si="15"/>
        <v/>
      </c>
      <c r="I37" s="16"/>
      <c r="J37" s="16"/>
      <c r="K37" s="41"/>
      <c r="L37" s="16"/>
      <c r="M37" s="16"/>
      <c r="N37" s="27" t="str">
        <f t="shared" si="10"/>
        <v/>
      </c>
      <c r="O37" s="41"/>
      <c r="P37" s="16"/>
      <c r="Q37" s="16"/>
      <c r="R37" s="27" t="str">
        <f t="shared" si="11"/>
        <v/>
      </c>
      <c r="S37" s="9"/>
      <c r="T37" s="16"/>
      <c r="U37" s="16"/>
      <c r="V37" s="16" t="str">
        <f t="shared" si="0"/>
        <v/>
      </c>
      <c r="W37" s="41"/>
      <c r="X37" s="16"/>
      <c r="Y37" s="16"/>
      <c r="Z37" s="27" t="str">
        <f t="shared" si="1"/>
        <v/>
      </c>
      <c r="AA37" s="41"/>
      <c r="AB37" s="28"/>
      <c r="AC37" s="28"/>
      <c r="AD37" s="27" t="str">
        <f t="shared" si="12"/>
        <v/>
      </c>
      <c r="AE37" s="42"/>
      <c r="AF37" s="16"/>
      <c r="AG37" s="16"/>
      <c r="AH37" s="27" t="str">
        <f t="shared" si="13"/>
        <v/>
      </c>
      <c r="AI37" s="42"/>
      <c r="AJ37" s="35" t="str">
        <f t="shared" si="16"/>
        <v/>
      </c>
      <c r="AK37" s="35"/>
      <c r="AL37" s="35" t="str">
        <f t="shared" si="14"/>
        <v/>
      </c>
      <c r="AM37" s="16"/>
      <c r="AN37" s="16"/>
      <c r="AO37" s="930"/>
    </row>
    <row r="38" spans="1:41">
      <c r="A38" s="32"/>
      <c r="B38" s="16"/>
      <c r="C38" s="17"/>
      <c r="D38" s="16"/>
      <c r="E38" s="36"/>
      <c r="F38" s="153" t="str">
        <f t="shared" si="17"/>
        <v/>
      </c>
      <c r="G38" s="182"/>
      <c r="H38" s="442" t="str">
        <f t="shared" si="15"/>
        <v/>
      </c>
      <c r="I38" s="16"/>
      <c r="J38" s="16"/>
      <c r="K38" s="41"/>
      <c r="L38" s="16"/>
      <c r="M38" s="16"/>
      <c r="N38" s="27" t="str">
        <f t="shared" si="10"/>
        <v/>
      </c>
      <c r="O38" s="41"/>
      <c r="P38" s="16"/>
      <c r="Q38" s="16"/>
      <c r="R38" s="27" t="str">
        <f t="shared" si="11"/>
        <v/>
      </c>
      <c r="S38" s="9"/>
      <c r="T38" s="16"/>
      <c r="U38" s="16"/>
      <c r="V38" s="16" t="str">
        <f t="shared" si="0"/>
        <v/>
      </c>
      <c r="W38" s="41"/>
      <c r="X38" s="16"/>
      <c r="Y38" s="16"/>
      <c r="Z38" s="27" t="str">
        <f t="shared" si="1"/>
        <v/>
      </c>
      <c r="AA38" s="41"/>
      <c r="AB38" s="28"/>
      <c r="AC38" s="28"/>
      <c r="AD38" s="27" t="str">
        <f t="shared" si="12"/>
        <v/>
      </c>
      <c r="AE38" s="42"/>
      <c r="AF38" s="16"/>
      <c r="AG38" s="16"/>
      <c r="AH38" s="27" t="str">
        <f t="shared" si="13"/>
        <v/>
      </c>
      <c r="AI38" s="42"/>
      <c r="AJ38" s="35" t="str">
        <f t="shared" si="16"/>
        <v/>
      </c>
      <c r="AK38" s="35"/>
      <c r="AL38" s="35" t="str">
        <f t="shared" si="14"/>
        <v/>
      </c>
      <c r="AM38" s="16"/>
      <c r="AN38" s="16"/>
      <c r="AO38" s="930"/>
    </row>
    <row r="39" spans="1:41">
      <c r="A39" s="32"/>
      <c r="B39" s="16"/>
      <c r="C39" s="17"/>
      <c r="D39" s="16"/>
      <c r="E39" s="36"/>
      <c r="F39" s="153" t="str">
        <f t="shared" si="17"/>
        <v/>
      </c>
      <c r="G39" s="182"/>
      <c r="H39" s="442" t="str">
        <f t="shared" si="15"/>
        <v/>
      </c>
      <c r="I39" s="16"/>
      <c r="J39" s="16"/>
      <c r="K39" s="41"/>
      <c r="L39" s="16"/>
      <c r="M39" s="16"/>
      <c r="N39" s="27" t="str">
        <f t="shared" si="10"/>
        <v/>
      </c>
      <c r="O39" s="41"/>
      <c r="P39" s="16"/>
      <c r="Q39" s="16"/>
      <c r="R39" s="27" t="str">
        <f t="shared" si="11"/>
        <v/>
      </c>
      <c r="S39" s="9"/>
      <c r="T39" s="16"/>
      <c r="U39" s="16"/>
      <c r="V39" s="16" t="str">
        <f t="shared" si="0"/>
        <v/>
      </c>
      <c r="W39" s="41"/>
      <c r="X39" s="16"/>
      <c r="Y39" s="16"/>
      <c r="Z39" s="27" t="str">
        <f t="shared" si="1"/>
        <v/>
      </c>
      <c r="AA39" s="41"/>
      <c r="AB39" s="28"/>
      <c r="AC39" s="28"/>
      <c r="AD39" s="27" t="str">
        <f t="shared" si="12"/>
        <v/>
      </c>
      <c r="AE39" s="42"/>
      <c r="AF39" s="16"/>
      <c r="AG39" s="16"/>
      <c r="AH39" s="27" t="str">
        <f t="shared" si="13"/>
        <v/>
      </c>
      <c r="AI39" s="42"/>
      <c r="AJ39" s="35" t="str">
        <f t="shared" si="16"/>
        <v/>
      </c>
      <c r="AK39" s="35"/>
      <c r="AL39" s="35" t="str">
        <f t="shared" si="14"/>
        <v/>
      </c>
      <c r="AM39" s="16"/>
      <c r="AN39" s="16"/>
      <c r="AO39" s="930"/>
    </row>
    <row r="40" spans="1:41">
      <c r="A40" s="32"/>
      <c r="B40" s="16"/>
      <c r="C40" s="17"/>
      <c r="D40" s="16"/>
      <c r="E40" s="36"/>
      <c r="F40" s="153" t="str">
        <f t="shared" si="17"/>
        <v/>
      </c>
      <c r="G40" s="182"/>
      <c r="H40" s="442" t="str">
        <f t="shared" si="15"/>
        <v/>
      </c>
      <c r="I40" s="16"/>
      <c r="J40" s="16"/>
      <c r="K40" s="41"/>
      <c r="L40" s="16"/>
      <c r="M40" s="16"/>
      <c r="N40" s="27" t="str">
        <f t="shared" si="10"/>
        <v/>
      </c>
      <c r="O40" s="41"/>
      <c r="P40" s="16"/>
      <c r="Q40" s="16"/>
      <c r="R40" s="27" t="str">
        <f t="shared" si="11"/>
        <v/>
      </c>
      <c r="S40" s="9"/>
      <c r="T40" s="16"/>
      <c r="U40" s="16"/>
      <c r="V40" s="16" t="str">
        <f t="shared" si="0"/>
        <v/>
      </c>
      <c r="W40" s="41"/>
      <c r="X40" s="16"/>
      <c r="Y40" s="16"/>
      <c r="Z40" s="27" t="str">
        <f t="shared" si="1"/>
        <v/>
      </c>
      <c r="AA40" s="41"/>
      <c r="AB40" s="28"/>
      <c r="AC40" s="28"/>
      <c r="AD40" s="27" t="str">
        <f t="shared" si="12"/>
        <v/>
      </c>
      <c r="AE40" s="42"/>
      <c r="AF40" s="16"/>
      <c r="AG40" s="16"/>
      <c r="AH40" s="27" t="str">
        <f t="shared" si="13"/>
        <v/>
      </c>
      <c r="AI40" s="42"/>
      <c r="AJ40" s="35" t="str">
        <f t="shared" si="16"/>
        <v/>
      </c>
      <c r="AK40" s="35"/>
      <c r="AL40" s="35" t="str">
        <f t="shared" si="14"/>
        <v/>
      </c>
      <c r="AM40" s="16"/>
      <c r="AN40" s="16"/>
      <c r="AO40" s="930"/>
    </row>
    <row r="41" spans="1:41">
      <c r="A41" s="32"/>
      <c r="B41" s="16"/>
      <c r="C41" s="17"/>
      <c r="D41" s="16"/>
      <c r="E41" s="36"/>
      <c r="F41" s="153" t="str">
        <f t="shared" si="17"/>
        <v/>
      </c>
      <c r="G41" s="182"/>
      <c r="H41" s="442" t="str">
        <f t="shared" si="15"/>
        <v/>
      </c>
      <c r="I41" s="16"/>
      <c r="J41" s="16"/>
      <c r="K41" s="41"/>
      <c r="L41" s="16"/>
      <c r="M41" s="16"/>
      <c r="N41" s="27" t="str">
        <f t="shared" si="10"/>
        <v/>
      </c>
      <c r="O41" s="41"/>
      <c r="P41" s="16"/>
      <c r="Q41" s="16"/>
      <c r="R41" s="27" t="str">
        <f t="shared" si="11"/>
        <v/>
      </c>
      <c r="S41" s="9"/>
      <c r="T41" s="16"/>
      <c r="U41" s="16"/>
      <c r="V41" s="16" t="str">
        <f t="shared" si="0"/>
        <v/>
      </c>
      <c r="W41" s="41"/>
      <c r="X41" s="16"/>
      <c r="Y41" s="16"/>
      <c r="Z41" s="27" t="str">
        <f t="shared" si="1"/>
        <v/>
      </c>
      <c r="AA41" s="41"/>
      <c r="AB41" s="28"/>
      <c r="AC41" s="28"/>
      <c r="AD41" s="27" t="str">
        <f t="shared" si="12"/>
        <v/>
      </c>
      <c r="AE41" s="42"/>
      <c r="AF41" s="16"/>
      <c r="AG41" s="16"/>
      <c r="AH41" s="27" t="str">
        <f t="shared" si="13"/>
        <v/>
      </c>
      <c r="AI41" s="42"/>
      <c r="AJ41" s="35" t="str">
        <f t="shared" si="16"/>
        <v/>
      </c>
      <c r="AK41" s="35"/>
      <c r="AL41" s="35" t="str">
        <f t="shared" si="14"/>
        <v/>
      </c>
      <c r="AM41" s="16"/>
      <c r="AN41" s="16"/>
      <c r="AO41" s="930"/>
    </row>
    <row r="42" spans="1:41">
      <c r="A42" s="32"/>
      <c r="B42" s="16"/>
      <c r="C42" s="17"/>
      <c r="D42" s="16"/>
      <c r="E42" s="36"/>
      <c r="F42" s="153" t="str">
        <f t="shared" si="17"/>
        <v/>
      </c>
      <c r="G42" s="182"/>
      <c r="H42" s="442" t="str">
        <f t="shared" si="15"/>
        <v/>
      </c>
      <c r="I42" s="16"/>
      <c r="J42" s="16"/>
      <c r="K42" s="41"/>
      <c r="L42" s="16"/>
      <c r="M42" s="16"/>
      <c r="N42" s="27" t="str">
        <f t="shared" si="10"/>
        <v/>
      </c>
      <c r="O42" s="41"/>
      <c r="P42" s="16"/>
      <c r="Q42" s="16"/>
      <c r="R42" s="27" t="str">
        <f t="shared" si="11"/>
        <v/>
      </c>
      <c r="S42" s="9"/>
      <c r="T42" s="16"/>
      <c r="U42" s="16"/>
      <c r="V42" s="16" t="str">
        <f t="shared" si="0"/>
        <v/>
      </c>
      <c r="W42" s="41"/>
      <c r="X42" s="16"/>
      <c r="Y42" s="16"/>
      <c r="Z42" s="27" t="str">
        <f t="shared" si="1"/>
        <v/>
      </c>
      <c r="AA42" s="41"/>
      <c r="AB42" s="28"/>
      <c r="AC42" s="28"/>
      <c r="AD42" s="27" t="str">
        <f t="shared" si="12"/>
        <v/>
      </c>
      <c r="AE42" s="42"/>
      <c r="AF42" s="16"/>
      <c r="AG42" s="16"/>
      <c r="AH42" s="27" t="str">
        <f t="shared" si="13"/>
        <v/>
      </c>
      <c r="AI42" s="42"/>
      <c r="AJ42" s="35" t="str">
        <f t="shared" si="16"/>
        <v/>
      </c>
      <c r="AK42" s="35"/>
      <c r="AL42" s="35" t="str">
        <f t="shared" si="14"/>
        <v/>
      </c>
      <c r="AM42" s="16"/>
      <c r="AN42" s="16"/>
      <c r="AO42" s="930"/>
    </row>
    <row r="43" spans="1:41">
      <c r="A43" s="32"/>
      <c r="B43" s="37"/>
      <c r="C43" s="129"/>
      <c r="D43" s="37"/>
      <c r="E43" s="6"/>
      <c r="F43" s="156">
        <f>SUM(F29:F42)</f>
        <v>0</v>
      </c>
      <c r="G43" s="183"/>
      <c r="H43" s="187">
        <f>SUM(H29:H42)</f>
        <v>0</v>
      </c>
      <c r="I43" s="37"/>
      <c r="J43" s="37"/>
      <c r="K43" s="41"/>
      <c r="L43" s="37">
        <f>SUM(L29:L42)</f>
        <v>0</v>
      </c>
      <c r="M43" s="37"/>
      <c r="N43" s="7"/>
      <c r="O43" s="41"/>
      <c r="P43" s="37">
        <f>SUM(P29:P42)</f>
        <v>0</v>
      </c>
      <c r="Q43" s="37"/>
      <c r="R43" s="7"/>
      <c r="S43" s="9"/>
      <c r="T43" s="37">
        <f>SUM(T29:T42)</f>
        <v>0</v>
      </c>
      <c r="U43" s="37"/>
      <c r="V43" s="37"/>
      <c r="W43" s="41"/>
      <c r="X43" s="37"/>
      <c r="Y43" s="37"/>
      <c r="Z43" s="7"/>
      <c r="AA43" s="41"/>
      <c r="AB43" s="37"/>
      <c r="AC43" s="37"/>
      <c r="AD43" s="7"/>
      <c r="AE43" s="42"/>
      <c r="AF43" s="37"/>
      <c r="AG43" s="37"/>
      <c r="AH43" s="7"/>
      <c r="AI43" s="42"/>
      <c r="AJ43" s="130"/>
      <c r="AK43" s="130"/>
      <c r="AL43" s="164">
        <f>SUM(AL29:AL42)</f>
        <v>0</v>
      </c>
      <c r="AM43" s="37"/>
      <c r="AN43" s="37"/>
      <c r="AO43" s="930"/>
    </row>
    <row r="44" spans="1:41">
      <c r="A44" s="32"/>
      <c r="B44" s="139"/>
      <c r="C44" s="144" t="s">
        <v>32</v>
      </c>
      <c r="D44" s="139"/>
      <c r="E44" s="14"/>
      <c r="F44" s="154"/>
      <c r="G44" s="184"/>
      <c r="H44" s="188"/>
      <c r="I44" s="139"/>
      <c r="J44" s="139"/>
      <c r="K44" s="41"/>
      <c r="L44" s="139"/>
      <c r="M44" s="139"/>
      <c r="N44" s="141"/>
      <c r="O44" s="41"/>
      <c r="P44" s="139"/>
      <c r="Q44" s="139"/>
      <c r="R44" s="141"/>
      <c r="S44" s="9"/>
      <c r="T44" s="139"/>
      <c r="U44" s="139"/>
      <c r="V44" s="139"/>
      <c r="W44" s="41"/>
      <c r="X44" s="139"/>
      <c r="Y44" s="139"/>
      <c r="Z44" s="141"/>
      <c r="AA44" s="41"/>
      <c r="AB44" s="139"/>
      <c r="AC44" s="139"/>
      <c r="AD44" s="141"/>
      <c r="AE44" s="42"/>
      <c r="AF44" s="139"/>
      <c r="AG44" s="139"/>
      <c r="AH44" s="141"/>
      <c r="AI44" s="42"/>
      <c r="AJ44" s="142"/>
      <c r="AK44" s="142"/>
      <c r="AL44" s="142"/>
      <c r="AM44" s="139"/>
      <c r="AN44" s="139"/>
      <c r="AO44" s="930"/>
    </row>
    <row r="45" spans="1:41">
      <c r="A45" s="32"/>
      <c r="B45" s="16"/>
      <c r="C45" s="17"/>
      <c r="D45" s="16"/>
      <c r="E45" s="36"/>
      <c r="F45" s="153" t="str">
        <f>IF(E45="","",IF(E45="Oui",1,0))</f>
        <v/>
      </c>
      <c r="G45" s="182"/>
      <c r="H45" s="442" t="str">
        <f>IF(G45="","",G45-AL45)</f>
        <v/>
      </c>
      <c r="I45" s="16"/>
      <c r="J45" s="16"/>
      <c r="K45" s="41"/>
      <c r="L45" s="16"/>
      <c r="M45" s="16"/>
      <c r="N45" s="27" t="str">
        <f t="shared" si="10"/>
        <v/>
      </c>
      <c r="O45" s="41"/>
      <c r="P45" s="16"/>
      <c r="Q45" s="16"/>
      <c r="R45" s="27" t="str">
        <f t="shared" si="11"/>
        <v/>
      </c>
      <c r="S45" s="9"/>
      <c r="T45" s="16"/>
      <c r="U45" s="16"/>
      <c r="V45" s="16" t="str">
        <f t="shared" si="0"/>
        <v/>
      </c>
      <c r="W45" s="41"/>
      <c r="X45" s="16"/>
      <c r="Y45" s="16"/>
      <c r="Z45" s="27" t="str">
        <f t="shared" si="1"/>
        <v/>
      </c>
      <c r="AA45" s="41"/>
      <c r="AB45" s="28"/>
      <c r="AC45" s="28"/>
      <c r="AD45" s="27" t="str">
        <f t="shared" si="12"/>
        <v/>
      </c>
      <c r="AE45" s="42"/>
      <c r="AF45" s="16"/>
      <c r="AG45" s="16"/>
      <c r="AH45" s="27" t="str">
        <f t="shared" si="13"/>
        <v/>
      </c>
      <c r="AI45" s="42"/>
      <c r="AJ45" s="35" t="str">
        <f>IF(B45="","",R45+V45+Z45+AH45+N45+AD45)</f>
        <v/>
      </c>
      <c r="AK45" s="35"/>
      <c r="AL45" s="35" t="str">
        <f t="shared" si="14"/>
        <v/>
      </c>
      <c r="AM45" s="16"/>
      <c r="AN45" s="16"/>
      <c r="AO45" s="930"/>
    </row>
    <row r="46" spans="1:41">
      <c r="A46" s="32"/>
      <c r="B46" s="16"/>
      <c r="C46" s="17"/>
      <c r="D46" s="16"/>
      <c r="E46" s="36"/>
      <c r="F46" s="153" t="str">
        <f t="shared" ref="F46:F59" si="18">IF(E46="","",IF(E46="Oui",1,0))</f>
        <v/>
      </c>
      <c r="G46" s="182"/>
      <c r="H46" s="442" t="str">
        <f t="shared" ref="H46:H59" si="19">IF(G46="","",G46-AL46)</f>
        <v/>
      </c>
      <c r="I46" s="16"/>
      <c r="J46" s="16"/>
      <c r="K46" s="41"/>
      <c r="L46" s="16"/>
      <c r="M46" s="16"/>
      <c r="N46" s="27" t="str">
        <f t="shared" si="10"/>
        <v/>
      </c>
      <c r="O46" s="41"/>
      <c r="P46" s="16"/>
      <c r="Q46" s="16"/>
      <c r="R46" s="27" t="str">
        <f t="shared" si="11"/>
        <v/>
      </c>
      <c r="S46" s="9"/>
      <c r="T46" s="16"/>
      <c r="U46" s="16"/>
      <c r="V46" s="16" t="str">
        <f t="shared" si="0"/>
        <v/>
      </c>
      <c r="W46" s="41"/>
      <c r="X46" s="16"/>
      <c r="Y46" s="16"/>
      <c r="Z46" s="27" t="str">
        <f t="shared" si="1"/>
        <v/>
      </c>
      <c r="AA46" s="41"/>
      <c r="AB46" s="28"/>
      <c r="AC46" s="28"/>
      <c r="AD46" s="27" t="str">
        <f t="shared" si="12"/>
        <v/>
      </c>
      <c r="AE46" s="42"/>
      <c r="AF46" s="16"/>
      <c r="AG46" s="16"/>
      <c r="AH46" s="27" t="str">
        <f t="shared" si="13"/>
        <v/>
      </c>
      <c r="AI46" s="42"/>
      <c r="AJ46" s="35" t="str">
        <f t="shared" ref="AJ46:AJ59" si="20">IF(B46="","",R46+V46+Z46+AH46+N46+AD46)</f>
        <v/>
      </c>
      <c r="AK46" s="35"/>
      <c r="AL46" s="35" t="str">
        <f t="shared" si="14"/>
        <v/>
      </c>
      <c r="AM46" s="16"/>
      <c r="AN46" s="16"/>
      <c r="AO46" s="930"/>
    </row>
    <row r="47" spans="1:41">
      <c r="A47" s="32"/>
      <c r="B47" s="16"/>
      <c r="C47" s="17"/>
      <c r="D47" s="16"/>
      <c r="E47" s="36"/>
      <c r="F47" s="153" t="str">
        <f t="shared" si="18"/>
        <v/>
      </c>
      <c r="G47" s="182"/>
      <c r="H47" s="442" t="str">
        <f t="shared" si="19"/>
        <v/>
      </c>
      <c r="I47" s="16"/>
      <c r="J47" s="16"/>
      <c r="K47" s="41"/>
      <c r="L47" s="16"/>
      <c r="M47" s="16"/>
      <c r="N47" s="27" t="str">
        <f t="shared" si="10"/>
        <v/>
      </c>
      <c r="O47" s="41"/>
      <c r="P47" s="16"/>
      <c r="Q47" s="16"/>
      <c r="R47" s="27" t="str">
        <f t="shared" si="11"/>
        <v/>
      </c>
      <c r="S47" s="9"/>
      <c r="T47" s="16"/>
      <c r="U47" s="16"/>
      <c r="V47" s="16" t="str">
        <f t="shared" si="0"/>
        <v/>
      </c>
      <c r="W47" s="41"/>
      <c r="X47" s="16"/>
      <c r="Y47" s="16"/>
      <c r="Z47" s="27" t="str">
        <f t="shared" si="1"/>
        <v/>
      </c>
      <c r="AA47" s="41"/>
      <c r="AB47" s="28"/>
      <c r="AC47" s="28"/>
      <c r="AD47" s="27" t="str">
        <f t="shared" si="12"/>
        <v/>
      </c>
      <c r="AE47" s="42"/>
      <c r="AF47" s="16"/>
      <c r="AG47" s="16"/>
      <c r="AH47" s="27" t="str">
        <f t="shared" si="13"/>
        <v/>
      </c>
      <c r="AI47" s="42"/>
      <c r="AJ47" s="35" t="str">
        <f t="shared" si="20"/>
        <v/>
      </c>
      <c r="AK47" s="35"/>
      <c r="AL47" s="35" t="str">
        <f t="shared" si="14"/>
        <v/>
      </c>
      <c r="AM47" s="16"/>
      <c r="AN47" s="16"/>
      <c r="AO47" s="930"/>
    </row>
    <row r="48" spans="1:41">
      <c r="A48" s="32"/>
      <c r="B48" s="16"/>
      <c r="C48" s="17"/>
      <c r="D48" s="16"/>
      <c r="E48" s="36"/>
      <c r="F48" s="153" t="str">
        <f t="shared" si="18"/>
        <v/>
      </c>
      <c r="G48" s="182"/>
      <c r="H48" s="442" t="str">
        <f t="shared" si="19"/>
        <v/>
      </c>
      <c r="I48" s="16"/>
      <c r="J48" s="16"/>
      <c r="K48" s="41"/>
      <c r="L48" s="16"/>
      <c r="M48" s="16"/>
      <c r="N48" s="27" t="str">
        <f t="shared" si="10"/>
        <v/>
      </c>
      <c r="O48" s="41"/>
      <c r="P48" s="16"/>
      <c r="Q48" s="16"/>
      <c r="R48" s="27" t="str">
        <f t="shared" si="11"/>
        <v/>
      </c>
      <c r="S48" s="9"/>
      <c r="T48" s="16"/>
      <c r="U48" s="16"/>
      <c r="V48" s="16" t="str">
        <f t="shared" si="0"/>
        <v/>
      </c>
      <c r="W48" s="41"/>
      <c r="X48" s="16"/>
      <c r="Y48" s="16"/>
      <c r="Z48" s="27" t="str">
        <f t="shared" si="1"/>
        <v/>
      </c>
      <c r="AA48" s="41"/>
      <c r="AB48" s="28"/>
      <c r="AC48" s="28"/>
      <c r="AD48" s="27" t="str">
        <f t="shared" si="12"/>
        <v/>
      </c>
      <c r="AE48" s="42"/>
      <c r="AF48" s="16"/>
      <c r="AG48" s="16"/>
      <c r="AH48" s="27" t="str">
        <f t="shared" si="13"/>
        <v/>
      </c>
      <c r="AI48" s="42"/>
      <c r="AJ48" s="35" t="str">
        <f t="shared" si="20"/>
        <v/>
      </c>
      <c r="AK48" s="35"/>
      <c r="AL48" s="35" t="str">
        <f t="shared" si="14"/>
        <v/>
      </c>
      <c r="AM48" s="16"/>
      <c r="AN48" s="16"/>
      <c r="AO48" s="930"/>
    </row>
    <row r="49" spans="1:41">
      <c r="A49" s="32"/>
      <c r="B49" s="16"/>
      <c r="C49" s="17"/>
      <c r="D49" s="16"/>
      <c r="E49" s="36"/>
      <c r="F49" s="153" t="str">
        <f t="shared" si="18"/>
        <v/>
      </c>
      <c r="G49" s="182"/>
      <c r="H49" s="442" t="str">
        <f t="shared" si="19"/>
        <v/>
      </c>
      <c r="I49" s="16"/>
      <c r="J49" s="16"/>
      <c r="K49" s="41"/>
      <c r="L49" s="16"/>
      <c r="M49" s="16"/>
      <c r="N49" s="27" t="str">
        <f t="shared" si="10"/>
        <v/>
      </c>
      <c r="O49" s="41"/>
      <c r="P49" s="16"/>
      <c r="Q49" s="16"/>
      <c r="R49" s="27" t="str">
        <f t="shared" si="11"/>
        <v/>
      </c>
      <c r="S49" s="9"/>
      <c r="T49" s="16"/>
      <c r="U49" s="16"/>
      <c r="V49" s="16" t="str">
        <f t="shared" si="0"/>
        <v/>
      </c>
      <c r="W49" s="41"/>
      <c r="X49" s="16"/>
      <c r="Y49" s="16"/>
      <c r="Z49" s="27" t="str">
        <f t="shared" si="1"/>
        <v/>
      </c>
      <c r="AA49" s="41"/>
      <c r="AB49" s="28"/>
      <c r="AC49" s="28"/>
      <c r="AD49" s="27" t="str">
        <f t="shared" si="12"/>
        <v/>
      </c>
      <c r="AE49" s="42"/>
      <c r="AF49" s="16"/>
      <c r="AG49" s="16"/>
      <c r="AH49" s="27" t="str">
        <f t="shared" si="13"/>
        <v/>
      </c>
      <c r="AI49" s="42"/>
      <c r="AJ49" s="35" t="str">
        <f t="shared" si="20"/>
        <v/>
      </c>
      <c r="AK49" s="35"/>
      <c r="AL49" s="35" t="str">
        <f t="shared" si="14"/>
        <v/>
      </c>
      <c r="AM49" s="16"/>
      <c r="AN49" s="16"/>
      <c r="AO49" s="930"/>
    </row>
    <row r="50" spans="1:41">
      <c r="A50" s="32"/>
      <c r="B50" s="16"/>
      <c r="C50" s="17"/>
      <c r="D50" s="16"/>
      <c r="E50" s="36"/>
      <c r="F50" s="153" t="str">
        <f t="shared" si="18"/>
        <v/>
      </c>
      <c r="G50" s="182"/>
      <c r="H50" s="442" t="str">
        <f t="shared" si="19"/>
        <v/>
      </c>
      <c r="I50" s="16"/>
      <c r="J50" s="16"/>
      <c r="K50" s="41"/>
      <c r="L50" s="16"/>
      <c r="M50" s="16"/>
      <c r="N50" s="27" t="str">
        <f t="shared" si="10"/>
        <v/>
      </c>
      <c r="O50" s="41"/>
      <c r="P50" s="16"/>
      <c r="Q50" s="16"/>
      <c r="R50" s="27" t="str">
        <f t="shared" si="11"/>
        <v/>
      </c>
      <c r="S50" s="9"/>
      <c r="T50" s="16"/>
      <c r="U50" s="16"/>
      <c r="V50" s="16" t="str">
        <f t="shared" si="0"/>
        <v/>
      </c>
      <c r="W50" s="41"/>
      <c r="X50" s="16"/>
      <c r="Y50" s="16"/>
      <c r="Z50" s="27" t="str">
        <f t="shared" si="1"/>
        <v/>
      </c>
      <c r="AA50" s="41"/>
      <c r="AB50" s="28"/>
      <c r="AC50" s="28"/>
      <c r="AD50" s="27" t="str">
        <f t="shared" si="12"/>
        <v/>
      </c>
      <c r="AE50" s="42"/>
      <c r="AF50" s="16"/>
      <c r="AG50" s="16"/>
      <c r="AH50" s="27" t="str">
        <f t="shared" si="13"/>
        <v/>
      </c>
      <c r="AI50" s="42"/>
      <c r="AJ50" s="35" t="str">
        <f t="shared" si="20"/>
        <v/>
      </c>
      <c r="AK50" s="35"/>
      <c r="AL50" s="35" t="str">
        <f t="shared" si="14"/>
        <v/>
      </c>
      <c r="AM50" s="16"/>
      <c r="AN50" s="16"/>
      <c r="AO50" s="930"/>
    </row>
    <row r="51" spans="1:41">
      <c r="A51" s="32"/>
      <c r="B51" s="16"/>
      <c r="C51" s="17"/>
      <c r="D51" s="16"/>
      <c r="E51" s="36"/>
      <c r="F51" s="153" t="str">
        <f t="shared" si="18"/>
        <v/>
      </c>
      <c r="G51" s="182"/>
      <c r="H51" s="442" t="str">
        <f t="shared" si="19"/>
        <v/>
      </c>
      <c r="I51" s="16"/>
      <c r="J51" s="16"/>
      <c r="K51" s="41"/>
      <c r="L51" s="16"/>
      <c r="M51" s="16"/>
      <c r="N51" s="27" t="str">
        <f t="shared" si="10"/>
        <v/>
      </c>
      <c r="O51" s="41"/>
      <c r="P51" s="16"/>
      <c r="Q51" s="16"/>
      <c r="R51" s="27" t="str">
        <f t="shared" si="11"/>
        <v/>
      </c>
      <c r="S51" s="9"/>
      <c r="T51" s="16"/>
      <c r="U51" s="16"/>
      <c r="V51" s="16" t="str">
        <f t="shared" si="0"/>
        <v/>
      </c>
      <c r="W51" s="41"/>
      <c r="X51" s="16"/>
      <c r="Y51" s="16"/>
      <c r="Z51" s="27" t="str">
        <f t="shared" si="1"/>
        <v/>
      </c>
      <c r="AA51" s="41"/>
      <c r="AB51" s="28"/>
      <c r="AC51" s="28"/>
      <c r="AD51" s="27" t="str">
        <f t="shared" si="12"/>
        <v/>
      </c>
      <c r="AE51" s="42"/>
      <c r="AF51" s="16"/>
      <c r="AG51" s="16"/>
      <c r="AH51" s="27" t="str">
        <f t="shared" si="13"/>
        <v/>
      </c>
      <c r="AI51" s="42"/>
      <c r="AJ51" s="35" t="str">
        <f t="shared" si="20"/>
        <v/>
      </c>
      <c r="AK51" s="35"/>
      <c r="AL51" s="35" t="str">
        <f t="shared" si="14"/>
        <v/>
      </c>
      <c r="AM51" s="16"/>
      <c r="AN51" s="16"/>
      <c r="AO51" s="930"/>
    </row>
    <row r="52" spans="1:41">
      <c r="A52" s="32"/>
      <c r="B52" s="16"/>
      <c r="C52" s="17"/>
      <c r="D52" s="16"/>
      <c r="E52" s="36"/>
      <c r="F52" s="153" t="str">
        <f t="shared" si="18"/>
        <v/>
      </c>
      <c r="G52" s="182"/>
      <c r="H52" s="442" t="str">
        <f t="shared" si="19"/>
        <v/>
      </c>
      <c r="I52" s="16"/>
      <c r="J52" s="16"/>
      <c r="K52" s="41"/>
      <c r="L52" s="16"/>
      <c r="M52" s="16"/>
      <c r="N52" s="27" t="str">
        <f t="shared" si="10"/>
        <v/>
      </c>
      <c r="O52" s="41"/>
      <c r="P52" s="16"/>
      <c r="Q52" s="16"/>
      <c r="R52" s="27" t="str">
        <f t="shared" si="11"/>
        <v/>
      </c>
      <c r="S52" s="9"/>
      <c r="T52" s="16"/>
      <c r="U52" s="16"/>
      <c r="V52" s="16" t="str">
        <f t="shared" si="0"/>
        <v/>
      </c>
      <c r="W52" s="41"/>
      <c r="X52" s="16"/>
      <c r="Y52" s="16"/>
      <c r="Z52" s="27" t="str">
        <f t="shared" si="1"/>
        <v/>
      </c>
      <c r="AA52" s="41"/>
      <c r="AB52" s="28"/>
      <c r="AC52" s="28"/>
      <c r="AD52" s="27" t="str">
        <f t="shared" si="12"/>
        <v/>
      </c>
      <c r="AE52" s="42"/>
      <c r="AF52" s="16"/>
      <c r="AG52" s="16"/>
      <c r="AH52" s="27" t="str">
        <f t="shared" si="13"/>
        <v/>
      </c>
      <c r="AI52" s="42"/>
      <c r="AJ52" s="35" t="str">
        <f t="shared" si="20"/>
        <v/>
      </c>
      <c r="AK52" s="35"/>
      <c r="AL52" s="35" t="str">
        <f t="shared" si="14"/>
        <v/>
      </c>
      <c r="AM52" s="16"/>
      <c r="AN52" s="16"/>
      <c r="AO52" s="930"/>
    </row>
    <row r="53" spans="1:41">
      <c r="A53" s="32"/>
      <c r="B53" s="16"/>
      <c r="C53" s="17"/>
      <c r="D53" s="16"/>
      <c r="E53" s="36"/>
      <c r="F53" s="153" t="str">
        <f t="shared" si="18"/>
        <v/>
      </c>
      <c r="G53" s="182"/>
      <c r="H53" s="442" t="str">
        <f t="shared" si="19"/>
        <v/>
      </c>
      <c r="I53" s="16"/>
      <c r="J53" s="16"/>
      <c r="K53" s="41"/>
      <c r="L53" s="16"/>
      <c r="M53" s="16"/>
      <c r="N53" s="27" t="str">
        <f t="shared" si="10"/>
        <v/>
      </c>
      <c r="O53" s="41"/>
      <c r="P53" s="16"/>
      <c r="Q53" s="16"/>
      <c r="R53" s="27" t="str">
        <f t="shared" si="11"/>
        <v/>
      </c>
      <c r="S53" s="9"/>
      <c r="T53" s="16"/>
      <c r="U53" s="16"/>
      <c r="V53" s="16" t="str">
        <f t="shared" si="0"/>
        <v/>
      </c>
      <c r="W53" s="41"/>
      <c r="X53" s="16"/>
      <c r="Y53" s="16"/>
      <c r="Z53" s="27" t="str">
        <f t="shared" si="1"/>
        <v/>
      </c>
      <c r="AA53" s="41"/>
      <c r="AB53" s="28"/>
      <c r="AC53" s="28"/>
      <c r="AD53" s="27" t="str">
        <f t="shared" si="12"/>
        <v/>
      </c>
      <c r="AE53" s="42"/>
      <c r="AF53" s="16"/>
      <c r="AG53" s="16"/>
      <c r="AH53" s="27" t="str">
        <f t="shared" si="13"/>
        <v/>
      </c>
      <c r="AI53" s="42"/>
      <c r="AJ53" s="35" t="str">
        <f t="shared" si="20"/>
        <v/>
      </c>
      <c r="AK53" s="35"/>
      <c r="AL53" s="35" t="str">
        <f t="shared" si="14"/>
        <v/>
      </c>
      <c r="AM53" s="16"/>
      <c r="AN53" s="16"/>
      <c r="AO53" s="930"/>
    </row>
    <row r="54" spans="1:41">
      <c r="A54" s="32"/>
      <c r="B54" s="16"/>
      <c r="C54" s="17"/>
      <c r="D54" s="16"/>
      <c r="E54" s="36"/>
      <c r="F54" s="153" t="str">
        <f t="shared" si="18"/>
        <v/>
      </c>
      <c r="G54" s="182"/>
      <c r="H54" s="442" t="str">
        <f t="shared" si="19"/>
        <v/>
      </c>
      <c r="I54" s="16"/>
      <c r="J54" s="16"/>
      <c r="K54" s="41"/>
      <c r="L54" s="16"/>
      <c r="M54" s="16"/>
      <c r="N54" s="27" t="str">
        <f t="shared" si="10"/>
        <v/>
      </c>
      <c r="O54" s="41"/>
      <c r="P54" s="16"/>
      <c r="Q54" s="16"/>
      <c r="R54" s="27" t="str">
        <f t="shared" si="11"/>
        <v/>
      </c>
      <c r="S54" s="9"/>
      <c r="T54" s="16"/>
      <c r="U54" s="16"/>
      <c r="V54" s="16" t="str">
        <f t="shared" si="0"/>
        <v/>
      </c>
      <c r="W54" s="41"/>
      <c r="X54" s="16"/>
      <c r="Y54" s="16"/>
      <c r="Z54" s="27" t="str">
        <f t="shared" si="1"/>
        <v/>
      </c>
      <c r="AA54" s="41"/>
      <c r="AB54" s="28"/>
      <c r="AC54" s="28"/>
      <c r="AD54" s="27" t="str">
        <f t="shared" si="12"/>
        <v/>
      </c>
      <c r="AE54" s="42"/>
      <c r="AF54" s="16"/>
      <c r="AG54" s="16"/>
      <c r="AH54" s="27" t="str">
        <f t="shared" si="13"/>
        <v/>
      </c>
      <c r="AI54" s="42"/>
      <c r="AJ54" s="35" t="str">
        <f t="shared" si="20"/>
        <v/>
      </c>
      <c r="AK54" s="35"/>
      <c r="AL54" s="35" t="str">
        <f t="shared" si="14"/>
        <v/>
      </c>
      <c r="AM54" s="16"/>
      <c r="AN54" s="16"/>
      <c r="AO54" s="930"/>
    </row>
    <row r="55" spans="1:41">
      <c r="A55" s="32"/>
      <c r="B55" s="16"/>
      <c r="C55" s="17"/>
      <c r="D55" s="16"/>
      <c r="E55" s="36"/>
      <c r="F55" s="153" t="str">
        <f t="shared" si="18"/>
        <v/>
      </c>
      <c r="G55" s="182"/>
      <c r="H55" s="442" t="str">
        <f t="shared" si="19"/>
        <v/>
      </c>
      <c r="I55" s="16"/>
      <c r="J55" s="16"/>
      <c r="K55" s="41"/>
      <c r="L55" s="16"/>
      <c r="M55" s="16"/>
      <c r="N55" s="27" t="str">
        <f t="shared" si="10"/>
        <v/>
      </c>
      <c r="O55" s="41"/>
      <c r="P55" s="16"/>
      <c r="Q55" s="16"/>
      <c r="R55" s="27" t="str">
        <f t="shared" si="11"/>
        <v/>
      </c>
      <c r="S55" s="9"/>
      <c r="T55" s="16"/>
      <c r="U55" s="16"/>
      <c r="V55" s="16" t="str">
        <f t="shared" si="0"/>
        <v/>
      </c>
      <c r="W55" s="41"/>
      <c r="X55" s="16"/>
      <c r="Y55" s="16"/>
      <c r="Z55" s="27" t="str">
        <f t="shared" si="1"/>
        <v/>
      </c>
      <c r="AA55" s="41"/>
      <c r="AB55" s="28"/>
      <c r="AC55" s="28"/>
      <c r="AD55" s="27" t="str">
        <f t="shared" si="12"/>
        <v/>
      </c>
      <c r="AE55" s="42"/>
      <c r="AF55" s="16"/>
      <c r="AG55" s="16"/>
      <c r="AH55" s="27" t="str">
        <f t="shared" si="13"/>
        <v/>
      </c>
      <c r="AI55" s="42"/>
      <c r="AJ55" s="35" t="str">
        <f t="shared" si="20"/>
        <v/>
      </c>
      <c r="AK55" s="35"/>
      <c r="AL55" s="35" t="str">
        <f t="shared" si="14"/>
        <v/>
      </c>
      <c r="AM55" s="16"/>
      <c r="AN55" s="16"/>
      <c r="AO55" s="930"/>
    </row>
    <row r="56" spans="1:41">
      <c r="A56" s="32"/>
      <c r="B56" s="16"/>
      <c r="C56" s="17"/>
      <c r="D56" s="16"/>
      <c r="E56" s="36"/>
      <c r="F56" s="153" t="str">
        <f t="shared" si="18"/>
        <v/>
      </c>
      <c r="G56" s="182"/>
      <c r="H56" s="442" t="str">
        <f t="shared" si="19"/>
        <v/>
      </c>
      <c r="I56" s="16"/>
      <c r="J56" s="16"/>
      <c r="K56" s="41"/>
      <c r="L56" s="16"/>
      <c r="M56" s="16"/>
      <c r="N56" s="27" t="str">
        <f t="shared" si="10"/>
        <v/>
      </c>
      <c r="O56" s="41"/>
      <c r="P56" s="16"/>
      <c r="Q56" s="16"/>
      <c r="R56" s="27" t="str">
        <f t="shared" si="11"/>
        <v/>
      </c>
      <c r="S56" s="9"/>
      <c r="T56" s="16"/>
      <c r="U56" s="16"/>
      <c r="V56" s="16" t="str">
        <f t="shared" si="0"/>
        <v/>
      </c>
      <c r="W56" s="41"/>
      <c r="X56" s="16"/>
      <c r="Y56" s="16"/>
      <c r="Z56" s="27" t="str">
        <f t="shared" si="1"/>
        <v/>
      </c>
      <c r="AA56" s="41"/>
      <c r="AB56" s="28"/>
      <c r="AC56" s="28"/>
      <c r="AD56" s="27" t="str">
        <f t="shared" si="12"/>
        <v/>
      </c>
      <c r="AE56" s="42"/>
      <c r="AF56" s="16"/>
      <c r="AG56" s="16"/>
      <c r="AH56" s="27" t="str">
        <f t="shared" si="13"/>
        <v/>
      </c>
      <c r="AI56" s="42"/>
      <c r="AJ56" s="35" t="str">
        <f t="shared" si="20"/>
        <v/>
      </c>
      <c r="AK56" s="35"/>
      <c r="AL56" s="35" t="str">
        <f t="shared" si="14"/>
        <v/>
      </c>
      <c r="AM56" s="16"/>
      <c r="AN56" s="16"/>
      <c r="AO56" s="930"/>
    </row>
    <row r="57" spans="1:41">
      <c r="A57" s="32"/>
      <c r="B57" s="16"/>
      <c r="C57" s="17"/>
      <c r="D57" s="16"/>
      <c r="E57" s="36"/>
      <c r="F57" s="153" t="str">
        <f t="shared" si="18"/>
        <v/>
      </c>
      <c r="G57" s="182"/>
      <c r="H57" s="442" t="str">
        <f t="shared" si="19"/>
        <v/>
      </c>
      <c r="I57" s="16"/>
      <c r="J57" s="16"/>
      <c r="K57" s="41"/>
      <c r="L57" s="16"/>
      <c r="M57" s="16"/>
      <c r="N57" s="27" t="str">
        <f t="shared" si="10"/>
        <v/>
      </c>
      <c r="O57" s="41"/>
      <c r="P57" s="16"/>
      <c r="Q57" s="16"/>
      <c r="R57" s="27" t="str">
        <f t="shared" si="11"/>
        <v/>
      </c>
      <c r="S57" s="9"/>
      <c r="T57" s="16"/>
      <c r="U57" s="16"/>
      <c r="V57" s="16" t="str">
        <f t="shared" si="0"/>
        <v/>
      </c>
      <c r="W57" s="41"/>
      <c r="X57" s="16"/>
      <c r="Y57" s="16"/>
      <c r="Z57" s="27" t="str">
        <f t="shared" si="1"/>
        <v/>
      </c>
      <c r="AA57" s="41"/>
      <c r="AB57" s="28"/>
      <c r="AC57" s="28"/>
      <c r="AD57" s="27" t="str">
        <f t="shared" si="12"/>
        <v/>
      </c>
      <c r="AE57" s="42"/>
      <c r="AF57" s="16"/>
      <c r="AG57" s="16"/>
      <c r="AH57" s="27" t="str">
        <f t="shared" si="13"/>
        <v/>
      </c>
      <c r="AI57" s="42"/>
      <c r="AJ57" s="35" t="str">
        <f t="shared" si="20"/>
        <v/>
      </c>
      <c r="AK57" s="35"/>
      <c r="AL57" s="35" t="str">
        <f t="shared" si="14"/>
        <v/>
      </c>
      <c r="AM57" s="16"/>
      <c r="AN57" s="16"/>
      <c r="AO57" s="930"/>
    </row>
    <row r="58" spans="1:41">
      <c r="A58" s="32"/>
      <c r="B58" s="16"/>
      <c r="C58" s="17"/>
      <c r="D58" s="16"/>
      <c r="E58" s="36"/>
      <c r="F58" s="153" t="str">
        <f t="shared" si="18"/>
        <v/>
      </c>
      <c r="G58" s="182"/>
      <c r="H58" s="442" t="str">
        <f t="shared" si="19"/>
        <v/>
      </c>
      <c r="I58" s="16"/>
      <c r="J58" s="16"/>
      <c r="K58" s="41"/>
      <c r="L58" s="16"/>
      <c r="M58" s="16"/>
      <c r="N58" s="27" t="str">
        <f t="shared" si="10"/>
        <v/>
      </c>
      <c r="O58" s="41"/>
      <c r="P58" s="16"/>
      <c r="Q58" s="16"/>
      <c r="R58" s="27" t="str">
        <f t="shared" si="11"/>
        <v/>
      </c>
      <c r="S58" s="9"/>
      <c r="T58" s="16"/>
      <c r="U58" s="16"/>
      <c r="V58" s="16" t="str">
        <f t="shared" si="0"/>
        <v/>
      </c>
      <c r="W58" s="41"/>
      <c r="X58" s="16"/>
      <c r="Y58" s="16"/>
      <c r="Z58" s="27" t="str">
        <f t="shared" si="1"/>
        <v/>
      </c>
      <c r="AA58" s="41"/>
      <c r="AB58" s="28"/>
      <c r="AC58" s="28"/>
      <c r="AD58" s="27" t="str">
        <f t="shared" si="12"/>
        <v/>
      </c>
      <c r="AE58" s="42"/>
      <c r="AF58" s="16"/>
      <c r="AG58" s="16"/>
      <c r="AH58" s="27" t="str">
        <f t="shared" si="13"/>
        <v/>
      </c>
      <c r="AI58" s="42"/>
      <c r="AJ58" s="35" t="str">
        <f t="shared" si="20"/>
        <v/>
      </c>
      <c r="AK58" s="35"/>
      <c r="AL58" s="35" t="str">
        <f t="shared" si="14"/>
        <v/>
      </c>
      <c r="AM58" s="16"/>
      <c r="AN58" s="16"/>
      <c r="AO58" s="930"/>
    </row>
    <row r="59" spans="1:41">
      <c r="A59" s="32"/>
      <c r="B59" s="16"/>
      <c r="C59" s="17"/>
      <c r="D59" s="16"/>
      <c r="E59" s="36"/>
      <c r="F59" s="153" t="str">
        <f t="shared" si="18"/>
        <v/>
      </c>
      <c r="G59" s="182"/>
      <c r="H59" s="442" t="str">
        <f t="shared" si="19"/>
        <v/>
      </c>
      <c r="I59" s="16"/>
      <c r="J59" s="16"/>
      <c r="K59" s="41"/>
      <c r="L59" s="16"/>
      <c r="M59" s="16"/>
      <c r="N59" s="27" t="str">
        <f t="shared" si="10"/>
        <v/>
      </c>
      <c r="O59" s="41"/>
      <c r="P59" s="16"/>
      <c r="Q59" s="16"/>
      <c r="R59" s="27" t="str">
        <f t="shared" si="11"/>
        <v/>
      </c>
      <c r="S59" s="9"/>
      <c r="T59" s="16"/>
      <c r="U59" s="16"/>
      <c r="V59" s="16" t="str">
        <f t="shared" si="0"/>
        <v/>
      </c>
      <c r="W59" s="41"/>
      <c r="X59" s="16"/>
      <c r="Y59" s="16"/>
      <c r="Z59" s="27" t="str">
        <f t="shared" si="1"/>
        <v/>
      </c>
      <c r="AA59" s="41"/>
      <c r="AB59" s="28"/>
      <c r="AC59" s="28"/>
      <c r="AD59" s="27" t="str">
        <f t="shared" si="12"/>
        <v/>
      </c>
      <c r="AE59" s="42"/>
      <c r="AF59" s="16"/>
      <c r="AG59" s="16"/>
      <c r="AH59" s="27" t="str">
        <f t="shared" si="13"/>
        <v/>
      </c>
      <c r="AI59" s="42"/>
      <c r="AJ59" s="35" t="str">
        <f t="shared" si="20"/>
        <v/>
      </c>
      <c r="AK59" s="35"/>
      <c r="AL59" s="35" t="str">
        <f t="shared" si="14"/>
        <v/>
      </c>
      <c r="AM59" s="16"/>
      <c r="AN59" s="16"/>
      <c r="AO59" s="930"/>
    </row>
    <row r="60" spans="1:41">
      <c r="A60" s="32"/>
      <c r="B60" s="37"/>
      <c r="C60" s="129"/>
      <c r="D60" s="37"/>
      <c r="E60" s="6"/>
      <c r="F60" s="156">
        <f>SUM(F45:F59)</f>
        <v>0</v>
      </c>
      <c r="G60" s="183"/>
      <c r="H60" s="187">
        <f>SUM(H45:H59)</f>
        <v>0</v>
      </c>
      <c r="I60" s="37"/>
      <c r="J60" s="37"/>
      <c r="K60" s="41"/>
      <c r="L60" s="37">
        <f>SUM(L45:L59)</f>
        <v>0</v>
      </c>
      <c r="M60" s="37"/>
      <c r="N60" s="7"/>
      <c r="O60" s="41"/>
      <c r="P60" s="37">
        <f>SUM(P45:P59)</f>
        <v>0</v>
      </c>
      <c r="Q60" s="37"/>
      <c r="R60" s="7"/>
      <c r="S60" s="9"/>
      <c r="T60" s="37">
        <f>SUM(T45:T59)</f>
        <v>0</v>
      </c>
      <c r="U60" s="37"/>
      <c r="V60" s="37"/>
      <c r="W60" s="41"/>
      <c r="X60" s="37"/>
      <c r="Y60" s="37"/>
      <c r="Z60" s="7"/>
      <c r="AA60" s="41"/>
      <c r="AB60" s="37"/>
      <c r="AC60" s="37"/>
      <c r="AD60" s="7"/>
      <c r="AE60" s="42"/>
      <c r="AF60" s="37"/>
      <c r="AG60" s="37"/>
      <c r="AH60" s="7"/>
      <c r="AI60" s="42"/>
      <c r="AJ60" s="130"/>
      <c r="AK60" s="130"/>
      <c r="AL60" s="164">
        <f>SUM(AL45:AL59)</f>
        <v>0</v>
      </c>
      <c r="AM60" s="37"/>
      <c r="AN60" s="37"/>
      <c r="AO60" s="930"/>
    </row>
    <row r="61" spans="1:41">
      <c r="A61" s="32"/>
      <c r="B61" s="139"/>
      <c r="C61" s="144" t="s">
        <v>33</v>
      </c>
      <c r="D61" s="139"/>
      <c r="E61" s="14"/>
      <c r="F61" s="154"/>
      <c r="G61" s="184"/>
      <c r="H61" s="188"/>
      <c r="I61" s="139"/>
      <c r="J61" s="139"/>
      <c r="K61" s="41"/>
      <c r="L61" s="139"/>
      <c r="M61" s="139"/>
      <c r="N61" s="141"/>
      <c r="O61" s="41"/>
      <c r="P61" s="139"/>
      <c r="Q61" s="139"/>
      <c r="R61" s="141"/>
      <c r="S61" s="9"/>
      <c r="T61" s="139"/>
      <c r="U61" s="139"/>
      <c r="V61" s="139"/>
      <c r="W61" s="41"/>
      <c r="X61" s="139"/>
      <c r="Y61" s="139"/>
      <c r="Z61" s="141"/>
      <c r="AA61" s="41"/>
      <c r="AB61" s="139"/>
      <c r="AC61" s="139"/>
      <c r="AD61" s="141"/>
      <c r="AE61" s="42"/>
      <c r="AF61" s="139"/>
      <c r="AG61" s="139"/>
      <c r="AH61" s="141"/>
      <c r="AI61" s="42"/>
      <c r="AJ61" s="142"/>
      <c r="AK61" s="142"/>
      <c r="AL61" s="142"/>
      <c r="AM61" s="139"/>
      <c r="AN61" s="139"/>
      <c r="AO61" s="930"/>
    </row>
    <row r="62" spans="1:41">
      <c r="A62" s="32"/>
      <c r="B62" s="16"/>
      <c r="C62" s="17"/>
      <c r="D62" s="16"/>
      <c r="E62" s="36"/>
      <c r="F62" s="153" t="str">
        <f>IF(E62="","",IF(E62="Oui",1,0))</f>
        <v/>
      </c>
      <c r="G62" s="182"/>
      <c r="H62" s="442" t="str">
        <f>IF(G62="","",G62-AL62)</f>
        <v/>
      </c>
      <c r="I62" s="16"/>
      <c r="J62" s="16"/>
      <c r="K62" s="41"/>
      <c r="L62" s="16"/>
      <c r="M62" s="16"/>
      <c r="N62" s="27" t="str">
        <f t="shared" si="10"/>
        <v/>
      </c>
      <c r="O62" s="41"/>
      <c r="P62" s="16"/>
      <c r="Q62" s="16"/>
      <c r="R62" s="27" t="str">
        <f t="shared" si="11"/>
        <v/>
      </c>
      <c r="S62" s="9"/>
      <c r="T62" s="16"/>
      <c r="U62" s="16"/>
      <c r="V62" s="16" t="str">
        <f t="shared" si="0"/>
        <v/>
      </c>
      <c r="W62" s="41"/>
      <c r="X62" s="16"/>
      <c r="Y62" s="16"/>
      <c r="Z62" s="27" t="str">
        <f t="shared" si="1"/>
        <v/>
      </c>
      <c r="AA62" s="41"/>
      <c r="AB62" s="28"/>
      <c r="AC62" s="28"/>
      <c r="AD62" s="27" t="str">
        <f t="shared" si="12"/>
        <v/>
      </c>
      <c r="AE62" s="42"/>
      <c r="AF62" s="16"/>
      <c r="AG62" s="16"/>
      <c r="AH62" s="27" t="str">
        <f t="shared" si="13"/>
        <v/>
      </c>
      <c r="AI62" s="42"/>
      <c r="AJ62" s="35" t="str">
        <f>IF(B62="","",R62+V62+Z62+AH62+N62+AD62)</f>
        <v/>
      </c>
      <c r="AK62" s="35"/>
      <c r="AL62" s="35" t="str">
        <f t="shared" si="14"/>
        <v/>
      </c>
      <c r="AM62" s="16"/>
      <c r="AN62" s="16"/>
      <c r="AO62" s="930"/>
    </row>
    <row r="63" spans="1:41">
      <c r="A63" s="32"/>
      <c r="B63" s="16"/>
      <c r="C63" s="17"/>
      <c r="D63" s="16"/>
      <c r="E63" s="36"/>
      <c r="F63" s="153" t="str">
        <f t="shared" ref="F63:F75" si="21">IF(E63="","",IF(E63="Oui",1,0))</f>
        <v/>
      </c>
      <c r="G63" s="182"/>
      <c r="H63" s="442" t="str">
        <f t="shared" ref="H63:H75" si="22">IF(G63="","",G63-AL63)</f>
        <v/>
      </c>
      <c r="I63" s="16"/>
      <c r="J63" s="16"/>
      <c r="K63" s="41"/>
      <c r="L63" s="16"/>
      <c r="M63" s="16"/>
      <c r="N63" s="27" t="str">
        <f t="shared" si="10"/>
        <v/>
      </c>
      <c r="O63" s="41"/>
      <c r="P63" s="16"/>
      <c r="Q63" s="16"/>
      <c r="R63" s="27" t="str">
        <f t="shared" si="11"/>
        <v/>
      </c>
      <c r="S63" s="9"/>
      <c r="T63" s="16"/>
      <c r="U63" s="16"/>
      <c r="V63" s="16" t="str">
        <f t="shared" si="0"/>
        <v/>
      </c>
      <c r="W63" s="41"/>
      <c r="X63" s="16"/>
      <c r="Y63" s="16"/>
      <c r="Z63" s="27" t="str">
        <f t="shared" si="1"/>
        <v/>
      </c>
      <c r="AA63" s="41"/>
      <c r="AB63" s="28"/>
      <c r="AC63" s="28"/>
      <c r="AD63" s="27" t="str">
        <f t="shared" si="12"/>
        <v/>
      </c>
      <c r="AE63" s="42"/>
      <c r="AF63" s="16"/>
      <c r="AG63" s="16"/>
      <c r="AH63" s="27" t="str">
        <f t="shared" si="13"/>
        <v/>
      </c>
      <c r="AI63" s="42"/>
      <c r="AJ63" s="35" t="str">
        <f t="shared" ref="AJ63:AJ75" si="23">IF(B63="","",R63+V63+Z63+AH63+N63+AD63)</f>
        <v/>
      </c>
      <c r="AK63" s="35"/>
      <c r="AL63" s="35" t="str">
        <f t="shared" si="14"/>
        <v/>
      </c>
      <c r="AM63" s="16"/>
      <c r="AN63" s="16"/>
      <c r="AO63" s="930"/>
    </row>
    <row r="64" spans="1:41">
      <c r="A64" s="32"/>
      <c r="B64" s="16"/>
      <c r="C64" s="17"/>
      <c r="D64" s="16"/>
      <c r="E64" s="17"/>
      <c r="F64" s="153" t="str">
        <f t="shared" si="21"/>
        <v/>
      </c>
      <c r="G64" s="182"/>
      <c r="H64" s="442" t="str">
        <f t="shared" si="22"/>
        <v/>
      </c>
      <c r="I64" s="16"/>
      <c r="J64" s="16"/>
      <c r="K64" s="41"/>
      <c r="L64" s="16"/>
      <c r="M64" s="16"/>
      <c r="N64" s="27" t="str">
        <f t="shared" si="10"/>
        <v/>
      </c>
      <c r="O64" s="41"/>
      <c r="P64" s="16"/>
      <c r="Q64" s="16"/>
      <c r="R64" s="27" t="str">
        <f t="shared" si="11"/>
        <v/>
      </c>
      <c r="S64" s="9"/>
      <c r="T64" s="16"/>
      <c r="U64" s="16"/>
      <c r="V64" s="16" t="str">
        <f t="shared" si="0"/>
        <v/>
      </c>
      <c r="W64" s="41"/>
      <c r="X64" s="16"/>
      <c r="Y64" s="16"/>
      <c r="Z64" s="27" t="str">
        <f t="shared" si="1"/>
        <v/>
      </c>
      <c r="AA64" s="41"/>
      <c r="AB64" s="28"/>
      <c r="AC64" s="28"/>
      <c r="AD64" s="27" t="str">
        <f t="shared" si="12"/>
        <v/>
      </c>
      <c r="AE64" s="42"/>
      <c r="AF64" s="16"/>
      <c r="AG64" s="16"/>
      <c r="AH64" s="27" t="str">
        <f t="shared" si="13"/>
        <v/>
      </c>
      <c r="AI64" s="42"/>
      <c r="AJ64" s="35" t="str">
        <f t="shared" si="23"/>
        <v/>
      </c>
      <c r="AK64" s="35"/>
      <c r="AL64" s="35" t="str">
        <f t="shared" si="14"/>
        <v/>
      </c>
      <c r="AM64" s="16"/>
      <c r="AN64" s="16"/>
      <c r="AO64" s="930"/>
    </row>
    <row r="65" spans="1:41">
      <c r="A65" s="32"/>
      <c r="B65" s="16"/>
      <c r="C65" s="17"/>
      <c r="D65" s="16"/>
      <c r="E65" s="17"/>
      <c r="F65" s="153" t="str">
        <f t="shared" si="21"/>
        <v/>
      </c>
      <c r="G65" s="182"/>
      <c r="H65" s="442" t="str">
        <f t="shared" si="22"/>
        <v/>
      </c>
      <c r="I65" s="16"/>
      <c r="J65" s="16"/>
      <c r="K65" s="41"/>
      <c r="L65" s="16"/>
      <c r="M65" s="16"/>
      <c r="N65" s="27" t="str">
        <f t="shared" si="10"/>
        <v/>
      </c>
      <c r="O65" s="41"/>
      <c r="P65" s="16"/>
      <c r="Q65" s="16"/>
      <c r="R65" s="27" t="str">
        <f t="shared" si="11"/>
        <v/>
      </c>
      <c r="S65" s="9"/>
      <c r="T65" s="16"/>
      <c r="U65" s="16"/>
      <c r="V65" s="16" t="str">
        <f t="shared" si="0"/>
        <v/>
      </c>
      <c r="W65" s="41"/>
      <c r="X65" s="16"/>
      <c r="Y65" s="16"/>
      <c r="Z65" s="27" t="str">
        <f t="shared" si="1"/>
        <v/>
      </c>
      <c r="AA65" s="41"/>
      <c r="AB65" s="28"/>
      <c r="AC65" s="28"/>
      <c r="AD65" s="27" t="str">
        <f t="shared" si="12"/>
        <v/>
      </c>
      <c r="AE65" s="42"/>
      <c r="AF65" s="16"/>
      <c r="AG65" s="16"/>
      <c r="AH65" s="27" t="str">
        <f t="shared" si="13"/>
        <v/>
      </c>
      <c r="AI65" s="42"/>
      <c r="AJ65" s="35" t="str">
        <f t="shared" si="23"/>
        <v/>
      </c>
      <c r="AK65" s="35"/>
      <c r="AL65" s="35" t="str">
        <f t="shared" si="14"/>
        <v/>
      </c>
      <c r="AM65" s="16"/>
      <c r="AN65" s="16"/>
      <c r="AO65" s="930"/>
    </row>
    <row r="66" spans="1:41">
      <c r="A66" s="32"/>
      <c r="B66" s="16"/>
      <c r="C66" s="17"/>
      <c r="D66" s="16"/>
      <c r="E66" s="17"/>
      <c r="F66" s="153" t="str">
        <f t="shared" si="21"/>
        <v/>
      </c>
      <c r="G66" s="182"/>
      <c r="H66" s="442" t="str">
        <f t="shared" si="22"/>
        <v/>
      </c>
      <c r="I66" s="16"/>
      <c r="J66" s="16"/>
      <c r="K66" s="41"/>
      <c r="L66" s="16"/>
      <c r="M66" s="16"/>
      <c r="N66" s="27" t="str">
        <f t="shared" si="10"/>
        <v/>
      </c>
      <c r="O66" s="41"/>
      <c r="P66" s="16"/>
      <c r="Q66" s="16"/>
      <c r="R66" s="27" t="str">
        <f t="shared" si="11"/>
        <v/>
      </c>
      <c r="S66" s="9"/>
      <c r="T66" s="16"/>
      <c r="U66" s="16"/>
      <c r="V66" s="16" t="str">
        <f t="shared" si="0"/>
        <v/>
      </c>
      <c r="W66" s="41"/>
      <c r="X66" s="16"/>
      <c r="Y66" s="16"/>
      <c r="Z66" s="27" t="str">
        <f t="shared" si="1"/>
        <v/>
      </c>
      <c r="AA66" s="41"/>
      <c r="AB66" s="28"/>
      <c r="AC66" s="28"/>
      <c r="AD66" s="27" t="str">
        <f t="shared" si="12"/>
        <v/>
      </c>
      <c r="AE66" s="42"/>
      <c r="AF66" s="16"/>
      <c r="AG66" s="16"/>
      <c r="AH66" s="27" t="str">
        <f t="shared" si="13"/>
        <v/>
      </c>
      <c r="AI66" s="42"/>
      <c r="AJ66" s="35" t="str">
        <f t="shared" si="23"/>
        <v/>
      </c>
      <c r="AK66" s="35"/>
      <c r="AL66" s="35" t="str">
        <f t="shared" si="14"/>
        <v/>
      </c>
      <c r="AM66" s="16"/>
      <c r="AN66" s="16"/>
      <c r="AO66" s="930"/>
    </row>
    <row r="67" spans="1:41">
      <c r="A67" s="32"/>
      <c r="B67" s="16"/>
      <c r="C67" s="17"/>
      <c r="D67" s="16"/>
      <c r="E67" s="17"/>
      <c r="F67" s="153" t="str">
        <f t="shared" si="21"/>
        <v/>
      </c>
      <c r="G67" s="182"/>
      <c r="H67" s="442" t="str">
        <f t="shared" si="22"/>
        <v/>
      </c>
      <c r="I67" s="16"/>
      <c r="J67" s="16"/>
      <c r="K67" s="41"/>
      <c r="L67" s="16"/>
      <c r="M67" s="16"/>
      <c r="N67" s="27" t="str">
        <f t="shared" si="10"/>
        <v/>
      </c>
      <c r="O67" s="41"/>
      <c r="P67" s="16"/>
      <c r="Q67" s="16"/>
      <c r="R67" s="27" t="str">
        <f t="shared" si="11"/>
        <v/>
      </c>
      <c r="S67" s="9"/>
      <c r="T67" s="16"/>
      <c r="U67" s="16"/>
      <c r="V67" s="16" t="str">
        <f t="shared" si="0"/>
        <v/>
      </c>
      <c r="W67" s="41"/>
      <c r="X67" s="16"/>
      <c r="Y67" s="16"/>
      <c r="Z67" s="27" t="str">
        <f t="shared" si="1"/>
        <v/>
      </c>
      <c r="AA67" s="41"/>
      <c r="AB67" s="28"/>
      <c r="AC67" s="28"/>
      <c r="AD67" s="27" t="str">
        <f t="shared" si="12"/>
        <v/>
      </c>
      <c r="AE67" s="42"/>
      <c r="AF67" s="16"/>
      <c r="AG67" s="16"/>
      <c r="AH67" s="27" t="str">
        <f t="shared" si="13"/>
        <v/>
      </c>
      <c r="AI67" s="42"/>
      <c r="AJ67" s="35" t="str">
        <f t="shared" si="23"/>
        <v/>
      </c>
      <c r="AK67" s="35"/>
      <c r="AL67" s="35" t="str">
        <f t="shared" si="14"/>
        <v/>
      </c>
      <c r="AM67" s="16"/>
      <c r="AN67" s="16"/>
      <c r="AO67" s="930"/>
    </row>
    <row r="68" spans="1:41">
      <c r="A68" s="32"/>
      <c r="B68" s="16"/>
      <c r="C68" s="17"/>
      <c r="D68" s="16"/>
      <c r="E68" s="17"/>
      <c r="F68" s="153" t="str">
        <f t="shared" si="21"/>
        <v/>
      </c>
      <c r="G68" s="182"/>
      <c r="H68" s="442" t="str">
        <f t="shared" si="22"/>
        <v/>
      </c>
      <c r="I68" s="16"/>
      <c r="J68" s="16"/>
      <c r="K68" s="41"/>
      <c r="L68" s="16"/>
      <c r="M68" s="16"/>
      <c r="N68" s="27" t="str">
        <f t="shared" si="10"/>
        <v/>
      </c>
      <c r="O68" s="41"/>
      <c r="P68" s="16"/>
      <c r="Q68" s="16"/>
      <c r="R68" s="27" t="str">
        <f t="shared" si="11"/>
        <v/>
      </c>
      <c r="S68" s="9"/>
      <c r="T68" s="16"/>
      <c r="U68" s="16"/>
      <c r="V68" s="16" t="str">
        <f t="shared" si="0"/>
        <v/>
      </c>
      <c r="W68" s="41"/>
      <c r="X68" s="16"/>
      <c r="Y68" s="16"/>
      <c r="Z68" s="27" t="str">
        <f t="shared" si="1"/>
        <v/>
      </c>
      <c r="AA68" s="41"/>
      <c r="AB68" s="28"/>
      <c r="AC68" s="28"/>
      <c r="AD68" s="27" t="str">
        <f t="shared" si="12"/>
        <v/>
      </c>
      <c r="AE68" s="42"/>
      <c r="AF68" s="16"/>
      <c r="AG68" s="16"/>
      <c r="AH68" s="27" t="str">
        <f t="shared" si="13"/>
        <v/>
      </c>
      <c r="AI68" s="42"/>
      <c r="AJ68" s="35" t="str">
        <f t="shared" si="23"/>
        <v/>
      </c>
      <c r="AK68" s="35"/>
      <c r="AL68" s="35" t="str">
        <f t="shared" si="14"/>
        <v/>
      </c>
      <c r="AM68" s="16"/>
      <c r="AN68" s="16"/>
      <c r="AO68" s="930"/>
    </row>
    <row r="69" spans="1:41">
      <c r="A69" s="32"/>
      <c r="B69" s="16"/>
      <c r="C69" s="17"/>
      <c r="D69" s="16"/>
      <c r="E69" s="17"/>
      <c r="F69" s="153" t="str">
        <f t="shared" si="21"/>
        <v/>
      </c>
      <c r="G69" s="182"/>
      <c r="H69" s="442" t="str">
        <f t="shared" si="22"/>
        <v/>
      </c>
      <c r="I69" s="16"/>
      <c r="J69" s="16"/>
      <c r="K69" s="41"/>
      <c r="L69" s="16"/>
      <c r="M69" s="16"/>
      <c r="N69" s="27" t="str">
        <f t="shared" si="10"/>
        <v/>
      </c>
      <c r="O69" s="41"/>
      <c r="P69" s="16"/>
      <c r="Q69" s="16"/>
      <c r="R69" s="27" t="str">
        <f t="shared" si="11"/>
        <v/>
      </c>
      <c r="S69" s="9"/>
      <c r="T69" s="16"/>
      <c r="U69" s="16"/>
      <c r="V69" s="16" t="str">
        <f t="shared" si="0"/>
        <v/>
      </c>
      <c r="W69" s="41"/>
      <c r="X69" s="16"/>
      <c r="Y69" s="16"/>
      <c r="Z69" s="27" t="str">
        <f t="shared" si="1"/>
        <v/>
      </c>
      <c r="AA69" s="41"/>
      <c r="AB69" s="28"/>
      <c r="AC69" s="28"/>
      <c r="AD69" s="27" t="str">
        <f t="shared" si="12"/>
        <v/>
      </c>
      <c r="AE69" s="42"/>
      <c r="AF69" s="16"/>
      <c r="AG69" s="16"/>
      <c r="AH69" s="27" t="str">
        <f t="shared" si="13"/>
        <v/>
      </c>
      <c r="AI69" s="42"/>
      <c r="AJ69" s="35" t="str">
        <f t="shared" si="23"/>
        <v/>
      </c>
      <c r="AK69" s="35"/>
      <c r="AL69" s="35" t="str">
        <f t="shared" si="14"/>
        <v/>
      </c>
      <c r="AM69" s="16"/>
      <c r="AN69" s="16"/>
      <c r="AO69" s="930"/>
    </row>
    <row r="70" spans="1:41">
      <c r="A70" s="32"/>
      <c r="B70" s="16"/>
      <c r="C70" s="17"/>
      <c r="D70" s="16"/>
      <c r="E70" s="17"/>
      <c r="F70" s="153" t="str">
        <f t="shared" si="21"/>
        <v/>
      </c>
      <c r="G70" s="182"/>
      <c r="H70" s="442" t="str">
        <f t="shared" si="22"/>
        <v/>
      </c>
      <c r="I70" s="16"/>
      <c r="J70" s="16"/>
      <c r="K70" s="41"/>
      <c r="L70" s="16"/>
      <c r="M70" s="16"/>
      <c r="N70" s="27" t="str">
        <f t="shared" si="10"/>
        <v/>
      </c>
      <c r="O70" s="41"/>
      <c r="P70" s="16"/>
      <c r="Q70" s="16"/>
      <c r="R70" s="27" t="str">
        <f t="shared" si="11"/>
        <v/>
      </c>
      <c r="S70" s="9"/>
      <c r="T70" s="16"/>
      <c r="U70" s="16"/>
      <c r="V70" s="16" t="str">
        <f t="shared" si="0"/>
        <v/>
      </c>
      <c r="W70" s="41"/>
      <c r="X70" s="16"/>
      <c r="Y70" s="16"/>
      <c r="Z70" s="27" t="str">
        <f t="shared" si="1"/>
        <v/>
      </c>
      <c r="AA70" s="41"/>
      <c r="AB70" s="28"/>
      <c r="AC70" s="28"/>
      <c r="AD70" s="27" t="str">
        <f t="shared" si="12"/>
        <v/>
      </c>
      <c r="AE70" s="42"/>
      <c r="AF70" s="16"/>
      <c r="AG70" s="16"/>
      <c r="AH70" s="27" t="str">
        <f t="shared" si="13"/>
        <v/>
      </c>
      <c r="AI70" s="42"/>
      <c r="AJ70" s="35" t="str">
        <f t="shared" si="23"/>
        <v/>
      </c>
      <c r="AK70" s="35"/>
      <c r="AL70" s="35" t="str">
        <f t="shared" si="14"/>
        <v/>
      </c>
      <c r="AM70" s="16"/>
      <c r="AN70" s="16"/>
      <c r="AO70" s="930"/>
    </row>
    <row r="71" spans="1:41">
      <c r="A71" s="32"/>
      <c r="B71" s="16"/>
      <c r="C71" s="17"/>
      <c r="D71" s="16"/>
      <c r="E71" s="17"/>
      <c r="F71" s="153" t="str">
        <f t="shared" si="21"/>
        <v/>
      </c>
      <c r="G71" s="182"/>
      <c r="H71" s="442" t="str">
        <f t="shared" si="22"/>
        <v/>
      </c>
      <c r="I71" s="16"/>
      <c r="J71" s="16"/>
      <c r="K71" s="41"/>
      <c r="L71" s="16"/>
      <c r="M71" s="16"/>
      <c r="N71" s="27" t="str">
        <f t="shared" si="10"/>
        <v/>
      </c>
      <c r="O71" s="41"/>
      <c r="P71" s="16"/>
      <c r="Q71" s="16"/>
      <c r="R71" s="27" t="str">
        <f t="shared" si="11"/>
        <v/>
      </c>
      <c r="S71" s="9"/>
      <c r="T71" s="16"/>
      <c r="U71" s="16"/>
      <c r="V71" s="16" t="str">
        <f t="shared" si="0"/>
        <v/>
      </c>
      <c r="W71" s="41"/>
      <c r="X71" s="16"/>
      <c r="Y71" s="16"/>
      <c r="Z71" s="27" t="str">
        <f t="shared" si="1"/>
        <v/>
      </c>
      <c r="AA71" s="41"/>
      <c r="AB71" s="28"/>
      <c r="AC71" s="28"/>
      <c r="AD71" s="27" t="str">
        <f t="shared" si="12"/>
        <v/>
      </c>
      <c r="AE71" s="42"/>
      <c r="AF71" s="16"/>
      <c r="AG71" s="16"/>
      <c r="AH71" s="27" t="str">
        <f t="shared" si="13"/>
        <v/>
      </c>
      <c r="AI71" s="42"/>
      <c r="AJ71" s="35" t="str">
        <f t="shared" si="23"/>
        <v/>
      </c>
      <c r="AK71" s="35"/>
      <c r="AL71" s="35" t="str">
        <f t="shared" si="14"/>
        <v/>
      </c>
      <c r="AM71" s="16"/>
      <c r="AN71" s="16"/>
      <c r="AO71" s="930"/>
    </row>
    <row r="72" spans="1:41">
      <c r="A72" s="32"/>
      <c r="B72" s="16"/>
      <c r="C72" s="17"/>
      <c r="D72" s="16"/>
      <c r="E72" s="17"/>
      <c r="F72" s="153" t="str">
        <f t="shared" si="21"/>
        <v/>
      </c>
      <c r="G72" s="182"/>
      <c r="H72" s="442" t="str">
        <f t="shared" si="22"/>
        <v/>
      </c>
      <c r="I72" s="16"/>
      <c r="J72" s="16"/>
      <c r="K72" s="41"/>
      <c r="L72" s="16"/>
      <c r="M72" s="16"/>
      <c r="N72" s="27" t="str">
        <f t="shared" si="10"/>
        <v/>
      </c>
      <c r="O72" s="41"/>
      <c r="P72" s="16"/>
      <c r="Q72" s="16"/>
      <c r="R72" s="27" t="str">
        <f t="shared" si="11"/>
        <v/>
      </c>
      <c r="S72" s="9"/>
      <c r="T72" s="16"/>
      <c r="U72" s="16"/>
      <c r="V72" s="16" t="str">
        <f t="shared" si="0"/>
        <v/>
      </c>
      <c r="W72" s="41"/>
      <c r="X72" s="16"/>
      <c r="Y72" s="16"/>
      <c r="Z72" s="27" t="str">
        <f t="shared" si="1"/>
        <v/>
      </c>
      <c r="AA72" s="41"/>
      <c r="AB72" s="28"/>
      <c r="AC72" s="28"/>
      <c r="AD72" s="27" t="str">
        <f t="shared" si="12"/>
        <v/>
      </c>
      <c r="AE72" s="42"/>
      <c r="AF72" s="16"/>
      <c r="AG72" s="16"/>
      <c r="AH72" s="27" t="str">
        <f t="shared" si="13"/>
        <v/>
      </c>
      <c r="AI72" s="42"/>
      <c r="AJ72" s="35" t="str">
        <f t="shared" si="23"/>
        <v/>
      </c>
      <c r="AK72" s="35"/>
      <c r="AL72" s="35" t="str">
        <f t="shared" si="14"/>
        <v/>
      </c>
      <c r="AM72" s="16"/>
      <c r="AN72" s="16"/>
      <c r="AO72" s="930"/>
    </row>
    <row r="73" spans="1:41">
      <c r="A73" s="32"/>
      <c r="B73" s="16"/>
      <c r="C73" s="17"/>
      <c r="D73" s="16"/>
      <c r="E73" s="17"/>
      <c r="F73" s="153" t="str">
        <f t="shared" si="21"/>
        <v/>
      </c>
      <c r="G73" s="182"/>
      <c r="H73" s="442" t="str">
        <f t="shared" si="22"/>
        <v/>
      </c>
      <c r="I73" s="16"/>
      <c r="J73" s="16"/>
      <c r="K73" s="41"/>
      <c r="L73" s="16"/>
      <c r="M73" s="16"/>
      <c r="N73" s="27" t="str">
        <f t="shared" si="10"/>
        <v/>
      </c>
      <c r="O73" s="41"/>
      <c r="P73" s="16"/>
      <c r="Q73" s="16"/>
      <c r="R73" s="27" t="str">
        <f t="shared" si="11"/>
        <v/>
      </c>
      <c r="S73" s="9"/>
      <c r="T73" s="16"/>
      <c r="U73" s="16"/>
      <c r="V73" s="16" t="str">
        <f t="shared" si="0"/>
        <v/>
      </c>
      <c r="W73" s="41"/>
      <c r="X73" s="16"/>
      <c r="Y73" s="16"/>
      <c r="Z73" s="27" t="str">
        <f t="shared" si="1"/>
        <v/>
      </c>
      <c r="AA73" s="41"/>
      <c r="AB73" s="28"/>
      <c r="AC73" s="28"/>
      <c r="AD73" s="27" t="str">
        <f t="shared" si="12"/>
        <v/>
      </c>
      <c r="AE73" s="42"/>
      <c r="AF73" s="16"/>
      <c r="AG73" s="16"/>
      <c r="AH73" s="27" t="str">
        <f t="shared" si="13"/>
        <v/>
      </c>
      <c r="AI73" s="42"/>
      <c r="AJ73" s="35" t="str">
        <f t="shared" si="23"/>
        <v/>
      </c>
      <c r="AK73" s="35"/>
      <c r="AL73" s="35" t="str">
        <f t="shared" si="14"/>
        <v/>
      </c>
      <c r="AM73" s="16"/>
      <c r="AN73" s="16"/>
      <c r="AO73" s="930"/>
    </row>
    <row r="74" spans="1:41">
      <c r="A74" s="32"/>
      <c r="B74" s="16"/>
      <c r="C74" s="17"/>
      <c r="D74" s="16"/>
      <c r="E74" s="17"/>
      <c r="F74" s="153" t="str">
        <f t="shared" si="21"/>
        <v/>
      </c>
      <c r="G74" s="182"/>
      <c r="H74" s="442" t="str">
        <f t="shared" si="22"/>
        <v/>
      </c>
      <c r="I74" s="16"/>
      <c r="J74" s="16"/>
      <c r="K74" s="41"/>
      <c r="L74" s="16"/>
      <c r="M74" s="16"/>
      <c r="N74" s="27" t="str">
        <f t="shared" si="10"/>
        <v/>
      </c>
      <c r="O74" s="41"/>
      <c r="P74" s="16"/>
      <c r="Q74" s="16"/>
      <c r="R74" s="27" t="str">
        <f t="shared" si="11"/>
        <v/>
      </c>
      <c r="S74" s="9"/>
      <c r="T74" s="16"/>
      <c r="U74" s="16"/>
      <c r="V74" s="16" t="str">
        <f t="shared" si="0"/>
        <v/>
      </c>
      <c r="W74" s="41"/>
      <c r="X74" s="16"/>
      <c r="Y74" s="16"/>
      <c r="Z74" s="27" t="str">
        <f t="shared" si="1"/>
        <v/>
      </c>
      <c r="AA74" s="41"/>
      <c r="AB74" s="28"/>
      <c r="AC74" s="28"/>
      <c r="AD74" s="27" t="str">
        <f t="shared" si="12"/>
        <v/>
      </c>
      <c r="AE74" s="42"/>
      <c r="AF74" s="16"/>
      <c r="AG74" s="16"/>
      <c r="AH74" s="27" t="str">
        <f t="shared" si="13"/>
        <v/>
      </c>
      <c r="AI74" s="42"/>
      <c r="AJ74" s="35" t="str">
        <f t="shared" si="23"/>
        <v/>
      </c>
      <c r="AK74" s="35"/>
      <c r="AL74" s="35" t="str">
        <f t="shared" si="14"/>
        <v/>
      </c>
      <c r="AM74" s="16"/>
      <c r="AN74" s="16"/>
      <c r="AO74" s="930"/>
    </row>
    <row r="75" spans="1:41">
      <c r="A75" s="32"/>
      <c r="B75" s="16"/>
      <c r="C75" s="17"/>
      <c r="D75" s="16"/>
      <c r="E75" s="17"/>
      <c r="F75" s="153" t="str">
        <f t="shared" si="21"/>
        <v/>
      </c>
      <c r="G75" s="182"/>
      <c r="H75" s="442" t="str">
        <f t="shared" si="22"/>
        <v/>
      </c>
      <c r="I75" s="16"/>
      <c r="J75" s="16"/>
      <c r="K75" s="41"/>
      <c r="L75" s="16"/>
      <c r="M75" s="16"/>
      <c r="N75" s="27" t="str">
        <f t="shared" si="10"/>
        <v/>
      </c>
      <c r="O75" s="41"/>
      <c r="P75" s="16"/>
      <c r="Q75" s="16"/>
      <c r="R75" s="27" t="str">
        <f t="shared" si="11"/>
        <v/>
      </c>
      <c r="S75" s="9"/>
      <c r="T75" s="16"/>
      <c r="U75" s="16"/>
      <c r="V75" s="16" t="str">
        <f t="shared" si="0"/>
        <v/>
      </c>
      <c r="W75" s="41"/>
      <c r="X75" s="16"/>
      <c r="Y75" s="16"/>
      <c r="Z75" s="27" t="str">
        <f t="shared" si="1"/>
        <v/>
      </c>
      <c r="AA75" s="41"/>
      <c r="AB75" s="28"/>
      <c r="AC75" s="28"/>
      <c r="AD75" s="27" t="str">
        <f t="shared" si="12"/>
        <v/>
      </c>
      <c r="AE75" s="42"/>
      <c r="AF75" s="16"/>
      <c r="AG75" s="16"/>
      <c r="AH75" s="27" t="str">
        <f t="shared" si="13"/>
        <v/>
      </c>
      <c r="AI75" s="42"/>
      <c r="AJ75" s="35" t="str">
        <f t="shared" si="23"/>
        <v/>
      </c>
      <c r="AK75" s="35"/>
      <c r="AL75" s="35" t="str">
        <f t="shared" si="14"/>
        <v/>
      </c>
      <c r="AM75" s="16"/>
      <c r="AN75" s="16"/>
      <c r="AO75" s="930"/>
    </row>
    <row r="76" spans="1:41">
      <c r="A76" s="32"/>
      <c r="B76" s="37"/>
      <c r="C76" s="129"/>
      <c r="D76" s="37"/>
      <c r="E76" s="129"/>
      <c r="F76" s="156">
        <f>SUM(F62:F75)</f>
        <v>0</v>
      </c>
      <c r="G76" s="183"/>
      <c r="H76" s="187">
        <f>SUM(H62:H73)</f>
        <v>0</v>
      </c>
      <c r="I76" s="37"/>
      <c r="J76" s="37"/>
      <c r="K76" s="41"/>
      <c r="L76" s="37">
        <f>SUM(L62:L75)</f>
        <v>0</v>
      </c>
      <c r="M76" s="37"/>
      <c r="N76" s="7"/>
      <c r="O76" s="41"/>
      <c r="P76" s="37">
        <f>SUM(P62:P75)</f>
        <v>0</v>
      </c>
      <c r="Q76" s="37"/>
      <c r="R76" s="7"/>
      <c r="S76" s="9"/>
      <c r="T76" s="37">
        <f>SUM(T62:T75)</f>
        <v>0</v>
      </c>
      <c r="U76" s="37"/>
      <c r="V76" s="37"/>
      <c r="W76" s="41"/>
      <c r="X76" s="37"/>
      <c r="Y76" s="37"/>
      <c r="Z76" s="7"/>
      <c r="AA76" s="41"/>
      <c r="AB76" s="37"/>
      <c r="AC76" s="37"/>
      <c r="AD76" s="7"/>
      <c r="AE76" s="42"/>
      <c r="AF76" s="37"/>
      <c r="AG76" s="37"/>
      <c r="AH76" s="7"/>
      <c r="AI76" s="42"/>
      <c r="AJ76" s="130"/>
      <c r="AK76" s="130"/>
      <c r="AL76" s="164">
        <f>SUM(AL62:AL73)</f>
        <v>0</v>
      </c>
      <c r="AM76" s="37"/>
      <c r="AN76" s="37"/>
      <c r="AO76" s="930"/>
    </row>
    <row r="77" spans="1:41">
      <c r="A77" s="32"/>
      <c r="B77" s="139"/>
      <c r="C77" s="144" t="s">
        <v>34</v>
      </c>
      <c r="D77" s="139"/>
      <c r="E77" s="140"/>
      <c r="F77" s="154"/>
      <c r="G77" s="184"/>
      <c r="H77" s="188"/>
      <c r="I77" s="139"/>
      <c r="J77" s="139"/>
      <c r="K77" s="41"/>
      <c r="L77" s="139"/>
      <c r="M77" s="139"/>
      <c r="N77" s="141"/>
      <c r="O77" s="41"/>
      <c r="P77" s="139"/>
      <c r="Q77" s="139"/>
      <c r="R77" s="141"/>
      <c r="S77" s="9"/>
      <c r="T77" s="139"/>
      <c r="U77" s="139"/>
      <c r="V77" s="139"/>
      <c r="W77" s="41"/>
      <c r="X77" s="139"/>
      <c r="Y77" s="139"/>
      <c r="Z77" s="141"/>
      <c r="AA77" s="41"/>
      <c r="AB77" s="139"/>
      <c r="AC77" s="139"/>
      <c r="AD77" s="141"/>
      <c r="AE77" s="42"/>
      <c r="AF77" s="139"/>
      <c r="AG77" s="139"/>
      <c r="AH77" s="141"/>
      <c r="AI77" s="42"/>
      <c r="AJ77" s="142"/>
      <c r="AK77" s="142"/>
      <c r="AL77" s="142"/>
      <c r="AM77" s="139"/>
      <c r="AN77" s="139"/>
      <c r="AO77" s="930"/>
    </row>
    <row r="78" spans="1:41">
      <c r="A78" s="32"/>
      <c r="B78" s="16"/>
      <c r="C78" s="17"/>
      <c r="D78" s="16"/>
      <c r="E78" s="17"/>
      <c r="F78" s="153" t="str">
        <f>IF(E78="","",IF(E78="Oui",1,0))</f>
        <v/>
      </c>
      <c r="G78" s="182"/>
      <c r="H78" s="442" t="str">
        <f t="shared" ref="H78:H90" si="24">IF(G78="","",G78-AL78)</f>
        <v/>
      </c>
      <c r="I78" s="16"/>
      <c r="J78" s="16"/>
      <c r="K78" s="41"/>
      <c r="L78" s="16"/>
      <c r="M78" s="16"/>
      <c r="N78" s="27" t="str">
        <f t="shared" si="10"/>
        <v/>
      </c>
      <c r="O78" s="41"/>
      <c r="P78" s="16"/>
      <c r="Q78" s="16"/>
      <c r="R78" s="27" t="str">
        <f t="shared" si="11"/>
        <v/>
      </c>
      <c r="S78" s="9"/>
      <c r="T78" s="16"/>
      <c r="U78" s="16"/>
      <c r="V78" s="16" t="str">
        <f t="shared" si="0"/>
        <v/>
      </c>
      <c r="W78" s="41"/>
      <c r="X78" s="16"/>
      <c r="Y78" s="16"/>
      <c r="Z78" s="27" t="str">
        <f t="shared" si="1"/>
        <v/>
      </c>
      <c r="AA78" s="41"/>
      <c r="AB78" s="28"/>
      <c r="AC78" s="28"/>
      <c r="AD78" s="27" t="str">
        <f t="shared" si="12"/>
        <v/>
      </c>
      <c r="AE78" s="42"/>
      <c r="AF78" s="16"/>
      <c r="AG78" s="16"/>
      <c r="AH78" s="27" t="str">
        <f t="shared" si="13"/>
        <v/>
      </c>
      <c r="AI78" s="42"/>
      <c r="AJ78" s="35" t="str">
        <f>IF(B78="","",R78+V78+Z78+AH78+N78+AD78)</f>
        <v/>
      </c>
      <c r="AK78" s="35"/>
      <c r="AL78" s="35" t="str">
        <f t="shared" si="14"/>
        <v/>
      </c>
      <c r="AM78" s="16"/>
      <c r="AN78" s="16"/>
      <c r="AO78" s="930"/>
    </row>
    <row r="79" spans="1:41">
      <c r="A79" s="32"/>
      <c r="B79" s="16"/>
      <c r="C79" s="17"/>
      <c r="D79" s="16"/>
      <c r="E79" s="17"/>
      <c r="F79" s="153" t="str">
        <f t="shared" ref="F79:F90" si="25">IF(E79="","",IF(E79="Oui",1,0))</f>
        <v/>
      </c>
      <c r="G79" s="182"/>
      <c r="H79" s="442" t="str">
        <f t="shared" si="24"/>
        <v/>
      </c>
      <c r="I79" s="247"/>
      <c r="J79" s="248"/>
      <c r="K79" s="41"/>
      <c r="L79" s="16"/>
      <c r="M79" s="16"/>
      <c r="N79" s="27" t="str">
        <f t="shared" si="10"/>
        <v/>
      </c>
      <c r="O79" s="41"/>
      <c r="P79" s="16"/>
      <c r="Q79" s="16"/>
      <c r="R79" s="27" t="str">
        <f t="shared" si="11"/>
        <v/>
      </c>
      <c r="S79" s="9"/>
      <c r="T79" s="16"/>
      <c r="U79" s="16"/>
      <c r="V79" s="16" t="str">
        <f t="shared" si="0"/>
        <v/>
      </c>
      <c r="W79" s="41"/>
      <c r="X79" s="16"/>
      <c r="Y79" s="16"/>
      <c r="Z79" s="27" t="str">
        <f t="shared" si="1"/>
        <v/>
      </c>
      <c r="AA79" s="41"/>
      <c r="AB79" s="28"/>
      <c r="AC79" s="28"/>
      <c r="AD79" s="27" t="str">
        <f t="shared" si="12"/>
        <v/>
      </c>
      <c r="AE79" s="42"/>
      <c r="AF79" s="16"/>
      <c r="AG79" s="16"/>
      <c r="AH79" s="27" t="str">
        <f t="shared" si="13"/>
        <v/>
      </c>
      <c r="AI79" s="42"/>
      <c r="AJ79" s="35" t="str">
        <f t="shared" ref="AJ79:AJ90" si="26">IF(B79="","",R79+V79+Z79+AH79+N79+AD79)</f>
        <v/>
      </c>
      <c r="AK79" s="35"/>
      <c r="AL79" s="35" t="str">
        <f t="shared" si="14"/>
        <v/>
      </c>
      <c r="AM79" s="16"/>
      <c r="AN79" s="16"/>
      <c r="AO79" s="930"/>
    </row>
    <row r="80" spans="1:41">
      <c r="A80" s="32"/>
      <c r="B80" s="16"/>
      <c r="C80" s="17"/>
      <c r="D80" s="16"/>
      <c r="E80" s="17"/>
      <c r="F80" s="153" t="str">
        <f t="shared" si="25"/>
        <v/>
      </c>
      <c r="G80" s="182"/>
      <c r="H80" s="442" t="str">
        <f t="shared" si="24"/>
        <v/>
      </c>
      <c r="I80" s="16"/>
      <c r="J80" s="16"/>
      <c r="K80" s="41"/>
      <c r="L80" s="16"/>
      <c r="M80" s="16"/>
      <c r="N80" s="27" t="str">
        <f t="shared" si="10"/>
        <v/>
      </c>
      <c r="O80" s="41"/>
      <c r="P80" s="16"/>
      <c r="Q80" s="16"/>
      <c r="R80" s="27" t="str">
        <f t="shared" si="11"/>
        <v/>
      </c>
      <c r="S80" s="9"/>
      <c r="T80" s="16"/>
      <c r="U80" s="16"/>
      <c r="V80" s="16" t="str">
        <f t="shared" si="0"/>
        <v/>
      </c>
      <c r="W80" s="41"/>
      <c r="X80" s="16"/>
      <c r="Y80" s="16"/>
      <c r="Z80" s="27" t="str">
        <f t="shared" si="1"/>
        <v/>
      </c>
      <c r="AA80" s="41"/>
      <c r="AB80" s="28"/>
      <c r="AC80" s="28"/>
      <c r="AD80" s="27" t="str">
        <f t="shared" si="12"/>
        <v/>
      </c>
      <c r="AE80" s="42"/>
      <c r="AF80" s="16"/>
      <c r="AG80" s="16"/>
      <c r="AH80" s="27" t="str">
        <f t="shared" si="13"/>
        <v/>
      </c>
      <c r="AI80" s="42"/>
      <c r="AJ80" s="35" t="str">
        <f t="shared" si="26"/>
        <v/>
      </c>
      <c r="AK80" s="35"/>
      <c r="AL80" s="35" t="str">
        <f t="shared" si="14"/>
        <v/>
      </c>
      <c r="AM80" s="16"/>
      <c r="AN80" s="16"/>
      <c r="AO80" s="930"/>
    </row>
    <row r="81" spans="1:41">
      <c r="A81" s="32"/>
      <c r="B81" s="16"/>
      <c r="C81" s="17"/>
      <c r="D81" s="16"/>
      <c r="E81" s="17"/>
      <c r="F81" s="153" t="str">
        <f t="shared" si="25"/>
        <v/>
      </c>
      <c r="G81" s="182"/>
      <c r="H81" s="442" t="str">
        <f t="shared" si="24"/>
        <v/>
      </c>
      <c r="I81" s="16"/>
      <c r="J81" s="16"/>
      <c r="K81" s="41"/>
      <c r="L81" s="16"/>
      <c r="M81" s="16"/>
      <c r="N81" s="27" t="str">
        <f t="shared" si="10"/>
        <v/>
      </c>
      <c r="O81" s="41"/>
      <c r="P81" s="16"/>
      <c r="Q81" s="16"/>
      <c r="R81" s="27" t="str">
        <f t="shared" si="11"/>
        <v/>
      </c>
      <c r="S81" s="9"/>
      <c r="T81" s="16"/>
      <c r="U81" s="16"/>
      <c r="V81" s="16" t="str">
        <f t="shared" si="0"/>
        <v/>
      </c>
      <c r="W81" s="41"/>
      <c r="X81" s="16"/>
      <c r="Y81" s="16"/>
      <c r="Z81" s="27" t="str">
        <f t="shared" si="1"/>
        <v/>
      </c>
      <c r="AA81" s="41"/>
      <c r="AB81" s="28"/>
      <c r="AC81" s="28"/>
      <c r="AD81" s="27" t="str">
        <f t="shared" si="12"/>
        <v/>
      </c>
      <c r="AE81" s="42"/>
      <c r="AF81" s="16"/>
      <c r="AG81" s="16"/>
      <c r="AH81" s="27" t="str">
        <f t="shared" si="13"/>
        <v/>
      </c>
      <c r="AI81" s="42"/>
      <c r="AJ81" s="35" t="str">
        <f t="shared" si="26"/>
        <v/>
      </c>
      <c r="AK81" s="35"/>
      <c r="AL81" s="35" t="str">
        <f t="shared" si="14"/>
        <v/>
      </c>
      <c r="AM81" s="16"/>
      <c r="AN81" s="16"/>
      <c r="AO81" s="930"/>
    </row>
    <row r="82" spans="1:41">
      <c r="A82" s="32"/>
      <c r="B82" s="16"/>
      <c r="C82" s="17"/>
      <c r="D82" s="16"/>
      <c r="E82" s="17"/>
      <c r="F82" s="153" t="str">
        <f t="shared" si="25"/>
        <v/>
      </c>
      <c r="G82" s="182"/>
      <c r="H82" s="442" t="str">
        <f t="shared" si="24"/>
        <v/>
      </c>
      <c r="I82" s="16"/>
      <c r="J82" s="16"/>
      <c r="K82" s="41"/>
      <c r="L82" s="16"/>
      <c r="M82" s="16"/>
      <c r="N82" s="27" t="str">
        <f t="shared" si="10"/>
        <v/>
      </c>
      <c r="O82" s="41"/>
      <c r="P82" s="16"/>
      <c r="Q82" s="16"/>
      <c r="R82" s="27" t="str">
        <f t="shared" si="11"/>
        <v/>
      </c>
      <c r="S82" s="9"/>
      <c r="T82" s="16"/>
      <c r="U82" s="16"/>
      <c r="V82" s="16" t="str">
        <f t="shared" si="0"/>
        <v/>
      </c>
      <c r="W82" s="41"/>
      <c r="X82" s="16"/>
      <c r="Y82" s="16"/>
      <c r="Z82" s="27" t="str">
        <f t="shared" si="1"/>
        <v/>
      </c>
      <c r="AA82" s="41"/>
      <c r="AB82" s="28"/>
      <c r="AC82" s="28"/>
      <c r="AD82" s="27" t="str">
        <f t="shared" si="12"/>
        <v/>
      </c>
      <c r="AE82" s="42"/>
      <c r="AF82" s="16"/>
      <c r="AG82" s="16"/>
      <c r="AH82" s="27" t="str">
        <f t="shared" si="13"/>
        <v/>
      </c>
      <c r="AI82" s="42"/>
      <c r="AJ82" s="35" t="str">
        <f t="shared" si="26"/>
        <v/>
      </c>
      <c r="AK82" s="35"/>
      <c r="AL82" s="35" t="str">
        <f t="shared" si="14"/>
        <v/>
      </c>
      <c r="AM82" s="16"/>
      <c r="AN82" s="16"/>
      <c r="AO82" s="930"/>
    </row>
    <row r="83" spans="1:41">
      <c r="A83" s="32"/>
      <c r="B83" s="16"/>
      <c r="C83" s="17"/>
      <c r="D83" s="16"/>
      <c r="E83" s="17"/>
      <c r="F83" s="153" t="str">
        <f t="shared" si="25"/>
        <v/>
      </c>
      <c r="G83" s="182"/>
      <c r="H83" s="442" t="str">
        <f t="shared" si="24"/>
        <v/>
      </c>
      <c r="I83" s="16"/>
      <c r="J83" s="16"/>
      <c r="K83" s="41"/>
      <c r="L83" s="16"/>
      <c r="M83" s="16"/>
      <c r="N83" s="27" t="str">
        <f t="shared" si="10"/>
        <v/>
      </c>
      <c r="O83" s="41"/>
      <c r="P83" s="16"/>
      <c r="Q83" s="16"/>
      <c r="R83" s="27" t="str">
        <f t="shared" si="11"/>
        <v/>
      </c>
      <c r="S83" s="9"/>
      <c r="T83" s="16"/>
      <c r="U83" s="16"/>
      <c r="V83" s="16" t="str">
        <f t="shared" si="0"/>
        <v/>
      </c>
      <c r="W83" s="41"/>
      <c r="X83" s="16"/>
      <c r="Y83" s="16"/>
      <c r="Z83" s="27" t="str">
        <f t="shared" si="1"/>
        <v/>
      </c>
      <c r="AA83" s="41"/>
      <c r="AB83" s="28"/>
      <c r="AC83" s="28"/>
      <c r="AD83" s="27" t="str">
        <f t="shared" si="12"/>
        <v/>
      </c>
      <c r="AE83" s="42"/>
      <c r="AF83" s="16"/>
      <c r="AG83" s="16"/>
      <c r="AH83" s="27" t="str">
        <f t="shared" si="13"/>
        <v/>
      </c>
      <c r="AI83" s="42"/>
      <c r="AJ83" s="35" t="str">
        <f t="shared" si="26"/>
        <v/>
      </c>
      <c r="AK83" s="35"/>
      <c r="AL83" s="35" t="str">
        <f t="shared" si="14"/>
        <v/>
      </c>
      <c r="AM83" s="16"/>
      <c r="AN83" s="16"/>
      <c r="AO83" s="930"/>
    </row>
    <row r="84" spans="1:41">
      <c r="A84" s="32"/>
      <c r="B84" s="16"/>
      <c r="C84" s="17"/>
      <c r="D84" s="16"/>
      <c r="E84" s="17"/>
      <c r="F84" s="153" t="str">
        <f t="shared" si="25"/>
        <v/>
      </c>
      <c r="G84" s="182"/>
      <c r="H84" s="442" t="str">
        <f t="shared" si="24"/>
        <v/>
      </c>
      <c r="I84" s="16"/>
      <c r="J84" s="16"/>
      <c r="K84" s="41"/>
      <c r="L84" s="16"/>
      <c r="M84" s="16"/>
      <c r="N84" s="27" t="str">
        <f t="shared" si="10"/>
        <v/>
      </c>
      <c r="O84" s="41"/>
      <c r="P84" s="16"/>
      <c r="Q84" s="16"/>
      <c r="R84" s="27" t="str">
        <f t="shared" si="11"/>
        <v/>
      </c>
      <c r="S84" s="9"/>
      <c r="T84" s="16"/>
      <c r="U84" s="16"/>
      <c r="V84" s="16" t="str">
        <f t="shared" si="0"/>
        <v/>
      </c>
      <c r="W84" s="41"/>
      <c r="X84" s="16"/>
      <c r="Y84" s="16"/>
      <c r="Z84" s="27" t="str">
        <f t="shared" si="1"/>
        <v/>
      </c>
      <c r="AA84" s="41"/>
      <c r="AB84" s="28"/>
      <c r="AC84" s="28"/>
      <c r="AD84" s="27" t="str">
        <f t="shared" si="12"/>
        <v/>
      </c>
      <c r="AE84" s="42"/>
      <c r="AF84" s="16"/>
      <c r="AG84" s="16"/>
      <c r="AH84" s="27" t="str">
        <f t="shared" si="13"/>
        <v/>
      </c>
      <c r="AI84" s="42"/>
      <c r="AJ84" s="35" t="str">
        <f t="shared" si="26"/>
        <v/>
      </c>
      <c r="AK84" s="35"/>
      <c r="AL84" s="35" t="str">
        <f t="shared" si="14"/>
        <v/>
      </c>
      <c r="AM84" s="16"/>
      <c r="AN84" s="16"/>
      <c r="AO84" s="930"/>
    </row>
    <row r="85" spans="1:41">
      <c r="A85" s="32"/>
      <c r="B85" s="16"/>
      <c r="C85" s="17"/>
      <c r="D85" s="16"/>
      <c r="E85" s="17"/>
      <c r="F85" s="153" t="str">
        <f t="shared" si="25"/>
        <v/>
      </c>
      <c r="G85" s="182"/>
      <c r="H85" s="442" t="str">
        <f t="shared" si="24"/>
        <v/>
      </c>
      <c r="I85" s="16"/>
      <c r="J85" s="16"/>
      <c r="K85" s="41"/>
      <c r="L85" s="16"/>
      <c r="M85" s="16"/>
      <c r="N85" s="27" t="str">
        <f t="shared" si="10"/>
        <v/>
      </c>
      <c r="O85" s="41"/>
      <c r="P85" s="16"/>
      <c r="Q85" s="16"/>
      <c r="R85" s="27" t="str">
        <f t="shared" si="11"/>
        <v/>
      </c>
      <c r="S85" s="9"/>
      <c r="T85" s="16"/>
      <c r="U85" s="16"/>
      <c r="V85" s="16" t="str">
        <f t="shared" si="0"/>
        <v/>
      </c>
      <c r="W85" s="41"/>
      <c r="X85" s="16"/>
      <c r="Y85" s="16"/>
      <c r="Z85" s="27" t="str">
        <f t="shared" si="1"/>
        <v/>
      </c>
      <c r="AA85" s="41"/>
      <c r="AB85" s="28"/>
      <c r="AC85" s="28"/>
      <c r="AD85" s="27" t="str">
        <f t="shared" si="12"/>
        <v/>
      </c>
      <c r="AE85" s="42"/>
      <c r="AF85" s="16"/>
      <c r="AG85" s="16"/>
      <c r="AH85" s="27" t="str">
        <f t="shared" si="13"/>
        <v/>
      </c>
      <c r="AI85" s="42"/>
      <c r="AJ85" s="35" t="str">
        <f t="shared" si="26"/>
        <v/>
      </c>
      <c r="AK85" s="35"/>
      <c r="AL85" s="35" t="str">
        <f t="shared" si="14"/>
        <v/>
      </c>
      <c r="AM85" s="16"/>
      <c r="AN85" s="16"/>
      <c r="AO85" s="930"/>
    </row>
    <row r="86" spans="1:41">
      <c r="A86" s="32"/>
      <c r="B86" s="16"/>
      <c r="C86" s="17"/>
      <c r="D86" s="16"/>
      <c r="E86" s="17"/>
      <c r="F86" s="153" t="str">
        <f t="shared" si="25"/>
        <v/>
      </c>
      <c r="G86" s="182"/>
      <c r="H86" s="442" t="str">
        <f t="shared" si="24"/>
        <v/>
      </c>
      <c r="I86" s="16"/>
      <c r="J86" s="16"/>
      <c r="K86" s="41"/>
      <c r="L86" s="16"/>
      <c r="M86" s="16"/>
      <c r="N86" s="27" t="str">
        <f t="shared" si="10"/>
        <v/>
      </c>
      <c r="O86" s="41"/>
      <c r="P86" s="16"/>
      <c r="Q86" s="16"/>
      <c r="R86" s="27" t="str">
        <f t="shared" si="11"/>
        <v/>
      </c>
      <c r="S86" s="9"/>
      <c r="T86" s="16"/>
      <c r="U86" s="16"/>
      <c r="V86" s="16" t="str">
        <f t="shared" si="0"/>
        <v/>
      </c>
      <c r="W86" s="41"/>
      <c r="X86" s="16"/>
      <c r="Y86" s="16"/>
      <c r="Z86" s="27" t="str">
        <f t="shared" si="1"/>
        <v/>
      </c>
      <c r="AA86" s="41"/>
      <c r="AB86" s="28"/>
      <c r="AC86" s="28"/>
      <c r="AD86" s="27" t="str">
        <f t="shared" si="12"/>
        <v/>
      </c>
      <c r="AE86" s="42"/>
      <c r="AF86" s="16"/>
      <c r="AG86" s="16"/>
      <c r="AH86" s="27" t="str">
        <f t="shared" si="13"/>
        <v/>
      </c>
      <c r="AI86" s="42"/>
      <c r="AJ86" s="35" t="str">
        <f t="shared" si="26"/>
        <v/>
      </c>
      <c r="AK86" s="35"/>
      <c r="AL86" s="35" t="str">
        <f t="shared" si="14"/>
        <v/>
      </c>
      <c r="AM86" s="16"/>
      <c r="AN86" s="16"/>
      <c r="AO86" s="930"/>
    </row>
    <row r="87" spans="1:41">
      <c r="A87" s="32"/>
      <c r="B87" s="16"/>
      <c r="C87" s="17"/>
      <c r="D87" s="16"/>
      <c r="E87" s="17"/>
      <c r="F87" s="153" t="str">
        <f t="shared" si="25"/>
        <v/>
      </c>
      <c r="G87" s="182"/>
      <c r="H87" s="442" t="str">
        <f t="shared" si="24"/>
        <v/>
      </c>
      <c r="I87" s="16"/>
      <c r="J87" s="16"/>
      <c r="K87" s="41"/>
      <c r="L87" s="16"/>
      <c r="M87" s="16"/>
      <c r="N87" s="27" t="str">
        <f t="shared" si="10"/>
        <v/>
      </c>
      <c r="O87" s="41"/>
      <c r="P87" s="16"/>
      <c r="Q87" s="16"/>
      <c r="R87" s="27" t="str">
        <f t="shared" si="11"/>
        <v/>
      </c>
      <c r="S87" s="9"/>
      <c r="T87" s="16"/>
      <c r="U87" s="16"/>
      <c r="V87" s="16" t="str">
        <f t="shared" si="0"/>
        <v/>
      </c>
      <c r="W87" s="41"/>
      <c r="X87" s="16"/>
      <c r="Y87" s="16"/>
      <c r="Z87" s="27" t="str">
        <f t="shared" si="1"/>
        <v/>
      </c>
      <c r="AA87" s="41"/>
      <c r="AB87" s="28"/>
      <c r="AC87" s="28"/>
      <c r="AD87" s="27" t="str">
        <f t="shared" si="12"/>
        <v/>
      </c>
      <c r="AE87" s="42"/>
      <c r="AF87" s="16"/>
      <c r="AG87" s="16"/>
      <c r="AH87" s="27" t="str">
        <f t="shared" si="13"/>
        <v/>
      </c>
      <c r="AI87" s="42"/>
      <c r="AJ87" s="35" t="str">
        <f t="shared" si="26"/>
        <v/>
      </c>
      <c r="AK87" s="35"/>
      <c r="AL87" s="35" t="str">
        <f t="shared" si="14"/>
        <v/>
      </c>
      <c r="AM87" s="16"/>
      <c r="AN87" s="16"/>
      <c r="AO87" s="930"/>
    </row>
    <row r="88" spans="1:41">
      <c r="A88" s="32"/>
      <c r="B88" s="16"/>
      <c r="C88" s="17"/>
      <c r="D88" s="16"/>
      <c r="E88" s="17"/>
      <c r="F88" s="153" t="str">
        <f t="shared" si="25"/>
        <v/>
      </c>
      <c r="G88" s="182"/>
      <c r="H88" s="442" t="str">
        <f t="shared" si="24"/>
        <v/>
      </c>
      <c r="I88" s="16"/>
      <c r="J88" s="16"/>
      <c r="K88" s="41"/>
      <c r="L88" s="16"/>
      <c r="M88" s="16"/>
      <c r="N88" s="27" t="str">
        <f t="shared" si="10"/>
        <v/>
      </c>
      <c r="O88" s="41"/>
      <c r="P88" s="16"/>
      <c r="Q88" s="16"/>
      <c r="R88" s="27" t="str">
        <f t="shared" si="11"/>
        <v/>
      </c>
      <c r="S88" s="9"/>
      <c r="T88" s="16"/>
      <c r="U88" s="16"/>
      <c r="V88" s="16" t="str">
        <f t="shared" si="0"/>
        <v/>
      </c>
      <c r="W88" s="41"/>
      <c r="X88" s="16"/>
      <c r="Y88" s="16"/>
      <c r="Z88" s="27" t="str">
        <f t="shared" si="1"/>
        <v/>
      </c>
      <c r="AA88" s="41"/>
      <c r="AB88" s="28"/>
      <c r="AC88" s="28"/>
      <c r="AD88" s="27" t="str">
        <f t="shared" si="12"/>
        <v/>
      </c>
      <c r="AE88" s="42"/>
      <c r="AF88" s="16"/>
      <c r="AG88" s="16"/>
      <c r="AH88" s="27" t="str">
        <f t="shared" si="13"/>
        <v/>
      </c>
      <c r="AI88" s="42"/>
      <c r="AJ88" s="35" t="str">
        <f t="shared" si="26"/>
        <v/>
      </c>
      <c r="AK88" s="35"/>
      <c r="AL88" s="35" t="str">
        <f t="shared" si="14"/>
        <v/>
      </c>
      <c r="AM88" s="16"/>
      <c r="AN88" s="16"/>
      <c r="AO88" s="930"/>
    </row>
    <row r="89" spans="1:41">
      <c r="A89" s="32"/>
      <c r="B89" s="16"/>
      <c r="C89" s="17"/>
      <c r="D89" s="16"/>
      <c r="E89" s="17"/>
      <c r="F89" s="153" t="str">
        <f t="shared" si="25"/>
        <v/>
      </c>
      <c r="G89" s="182"/>
      <c r="H89" s="442" t="str">
        <f t="shared" si="24"/>
        <v/>
      </c>
      <c r="I89" s="16"/>
      <c r="J89" s="16"/>
      <c r="K89" s="41"/>
      <c r="L89" s="16"/>
      <c r="M89" s="16"/>
      <c r="N89" s="27" t="str">
        <f t="shared" si="10"/>
        <v/>
      </c>
      <c r="O89" s="41"/>
      <c r="P89" s="16"/>
      <c r="Q89" s="16"/>
      <c r="R89" s="27" t="str">
        <f t="shared" si="11"/>
        <v/>
      </c>
      <c r="S89" s="9"/>
      <c r="T89" s="16"/>
      <c r="U89" s="16"/>
      <c r="V89" s="16" t="str">
        <f t="shared" si="0"/>
        <v/>
      </c>
      <c r="W89" s="41"/>
      <c r="X89" s="16"/>
      <c r="Y89" s="16"/>
      <c r="Z89" s="27" t="str">
        <f t="shared" si="1"/>
        <v/>
      </c>
      <c r="AA89" s="41"/>
      <c r="AB89" s="28"/>
      <c r="AC89" s="28"/>
      <c r="AD89" s="27" t="str">
        <f t="shared" si="12"/>
        <v/>
      </c>
      <c r="AE89" s="42"/>
      <c r="AF89" s="16"/>
      <c r="AG89" s="16"/>
      <c r="AH89" s="27" t="str">
        <f t="shared" si="13"/>
        <v/>
      </c>
      <c r="AI89" s="42"/>
      <c r="AJ89" s="35" t="str">
        <f t="shared" si="26"/>
        <v/>
      </c>
      <c r="AK89" s="35"/>
      <c r="AL89" s="35" t="str">
        <f t="shared" si="14"/>
        <v/>
      </c>
      <c r="AM89" s="16"/>
      <c r="AN89" s="16"/>
      <c r="AO89" s="930"/>
    </row>
    <row r="90" spans="1:41">
      <c r="A90" s="32"/>
      <c r="B90" s="16"/>
      <c r="C90" s="17"/>
      <c r="D90" s="16"/>
      <c r="E90" s="17"/>
      <c r="F90" s="153" t="str">
        <f t="shared" si="25"/>
        <v/>
      </c>
      <c r="G90" s="182"/>
      <c r="H90" s="442" t="str">
        <f t="shared" si="24"/>
        <v/>
      </c>
      <c r="I90" s="16"/>
      <c r="J90" s="16"/>
      <c r="K90" s="41"/>
      <c r="L90" s="16"/>
      <c r="M90" s="16"/>
      <c r="N90" s="27" t="str">
        <f t="shared" si="10"/>
        <v/>
      </c>
      <c r="O90" s="41"/>
      <c r="P90" s="16"/>
      <c r="Q90" s="16"/>
      <c r="R90" s="27" t="str">
        <f t="shared" si="11"/>
        <v/>
      </c>
      <c r="S90" s="9"/>
      <c r="T90" s="16"/>
      <c r="U90" s="16"/>
      <c r="V90" s="16" t="str">
        <f t="shared" si="0"/>
        <v/>
      </c>
      <c r="W90" s="41"/>
      <c r="X90" s="16"/>
      <c r="Y90" s="16"/>
      <c r="Z90" s="27" t="str">
        <f t="shared" si="1"/>
        <v/>
      </c>
      <c r="AA90" s="41"/>
      <c r="AB90" s="28"/>
      <c r="AC90" s="28"/>
      <c r="AD90" s="27" t="str">
        <f t="shared" si="12"/>
        <v/>
      </c>
      <c r="AE90" s="42"/>
      <c r="AF90" s="16"/>
      <c r="AG90" s="16"/>
      <c r="AH90" s="27" t="str">
        <f t="shared" si="13"/>
        <v/>
      </c>
      <c r="AI90" s="42"/>
      <c r="AJ90" s="35" t="str">
        <f t="shared" si="26"/>
        <v/>
      </c>
      <c r="AK90" s="35"/>
      <c r="AL90" s="35" t="str">
        <f t="shared" si="14"/>
        <v/>
      </c>
      <c r="AM90" s="16"/>
      <c r="AN90" s="16"/>
      <c r="AO90" s="930"/>
    </row>
    <row r="91" spans="1:41">
      <c r="A91" s="32"/>
      <c r="B91" s="37"/>
      <c r="C91" s="129"/>
      <c r="D91" s="37"/>
      <c r="E91" s="129"/>
      <c r="F91" s="156">
        <f>SUM(F78:F90)</f>
        <v>0</v>
      </c>
      <c r="G91" s="183"/>
      <c r="H91" s="187">
        <f>SUM(H78:H90)</f>
        <v>0</v>
      </c>
      <c r="I91" s="37"/>
      <c r="J91" s="37"/>
      <c r="K91" s="41"/>
      <c r="L91" s="37">
        <f>SUM(L78:L90)</f>
        <v>0</v>
      </c>
      <c r="M91" s="37"/>
      <c r="N91" s="7"/>
      <c r="O91" s="41"/>
      <c r="P91" s="37">
        <f>SUM(P78:P90)</f>
        <v>0</v>
      </c>
      <c r="Q91" s="37"/>
      <c r="R91" s="7"/>
      <c r="S91" s="9"/>
      <c r="T91" s="37">
        <f>SUM(T78:T90)</f>
        <v>0</v>
      </c>
      <c r="U91" s="37"/>
      <c r="V91" s="37"/>
      <c r="W91" s="41"/>
      <c r="X91" s="37"/>
      <c r="Y91" s="37"/>
      <c r="Z91" s="7"/>
      <c r="AA91" s="41"/>
      <c r="AB91" s="37"/>
      <c r="AC91" s="37"/>
      <c r="AD91" s="7"/>
      <c r="AE91" s="42"/>
      <c r="AF91" s="37"/>
      <c r="AG91" s="37"/>
      <c r="AH91" s="7"/>
      <c r="AI91" s="42"/>
      <c r="AJ91" s="130"/>
      <c r="AK91" s="130"/>
      <c r="AL91" s="164">
        <f>SUM(AL78:AL90)</f>
        <v>0</v>
      </c>
      <c r="AM91" s="37"/>
      <c r="AN91" s="37"/>
      <c r="AO91" s="930"/>
    </row>
    <row r="92" spans="1:41">
      <c r="A92" s="32"/>
      <c r="B92" s="139"/>
      <c r="C92" s="144" t="s">
        <v>35</v>
      </c>
      <c r="D92" s="139"/>
      <c r="E92" s="140"/>
      <c r="F92" s="154"/>
      <c r="G92" s="184"/>
      <c r="H92" s="188"/>
      <c r="I92" s="139"/>
      <c r="J92" s="139"/>
      <c r="K92" s="41"/>
      <c r="L92" s="139"/>
      <c r="M92" s="139"/>
      <c r="N92" s="141"/>
      <c r="O92" s="41"/>
      <c r="P92" s="139"/>
      <c r="Q92" s="139"/>
      <c r="R92" s="141"/>
      <c r="S92" s="9"/>
      <c r="T92" s="139"/>
      <c r="U92" s="139"/>
      <c r="V92" s="139"/>
      <c r="W92" s="41"/>
      <c r="X92" s="139"/>
      <c r="Y92" s="139"/>
      <c r="Z92" s="141"/>
      <c r="AA92" s="41"/>
      <c r="AB92" s="139"/>
      <c r="AC92" s="139"/>
      <c r="AD92" s="141"/>
      <c r="AE92" s="42"/>
      <c r="AF92" s="139"/>
      <c r="AG92" s="139"/>
      <c r="AH92" s="141"/>
      <c r="AI92" s="42"/>
      <c r="AJ92" s="142"/>
      <c r="AK92" s="142"/>
      <c r="AL92" s="142"/>
      <c r="AM92" s="139"/>
      <c r="AN92" s="139"/>
      <c r="AO92" s="930"/>
    </row>
    <row r="93" spans="1:41" s="296" customFormat="1">
      <c r="A93" s="294"/>
      <c r="B93" s="27"/>
      <c r="C93" s="36"/>
      <c r="D93" s="27"/>
      <c r="E93" s="36"/>
      <c r="F93" s="295" t="str">
        <f>IF(E93="","",IF(E93="Oui",1,0))</f>
        <v/>
      </c>
      <c r="G93" s="181"/>
      <c r="H93" s="442" t="str">
        <f>IF(G93="","",G93-AL93)</f>
        <v/>
      </c>
      <c r="I93" s="27"/>
      <c r="J93" s="27"/>
      <c r="K93" s="42"/>
      <c r="L93" s="27"/>
      <c r="M93" s="27"/>
      <c r="N93" s="27" t="str">
        <f t="shared" si="10"/>
        <v/>
      </c>
      <c r="O93" s="42"/>
      <c r="P93" s="27"/>
      <c r="Q93" s="27"/>
      <c r="R93" s="27" t="str">
        <f t="shared" si="11"/>
        <v/>
      </c>
      <c r="S93" s="34"/>
      <c r="T93" s="27"/>
      <c r="U93" s="27"/>
      <c r="V93" s="16" t="str">
        <f t="shared" si="0"/>
        <v/>
      </c>
      <c r="W93" s="42"/>
      <c r="X93" s="27"/>
      <c r="Y93" s="27"/>
      <c r="Z93" s="27" t="str">
        <f t="shared" si="1"/>
        <v/>
      </c>
      <c r="AA93" s="42"/>
      <c r="AB93" s="43"/>
      <c r="AC93" s="43"/>
      <c r="AD93" s="27" t="str">
        <f t="shared" si="12"/>
        <v/>
      </c>
      <c r="AE93" s="42"/>
      <c r="AF93" s="27"/>
      <c r="AG93" s="27"/>
      <c r="AH93" s="27" t="str">
        <f t="shared" si="13"/>
        <v/>
      </c>
      <c r="AI93" s="42"/>
      <c r="AJ93" s="35" t="str">
        <f>IF(B93="","",R93+V93+Z93+AH93+N93+AD93)</f>
        <v/>
      </c>
      <c r="AK93" s="35"/>
      <c r="AL93" s="35" t="str">
        <f t="shared" si="14"/>
        <v/>
      </c>
      <c r="AM93" s="27"/>
      <c r="AN93" s="31"/>
      <c r="AO93" s="930"/>
    </row>
    <row r="94" spans="1:41" s="296" customFormat="1">
      <c r="A94" s="294"/>
      <c r="B94" s="27"/>
      <c r="C94" s="36"/>
      <c r="D94" s="27"/>
      <c r="E94" s="36"/>
      <c r="F94" s="295" t="str">
        <f t="shared" ref="F94:F104" si="27">IF(E94="","",IF(E94="Oui",1,0))</f>
        <v/>
      </c>
      <c r="G94" s="181"/>
      <c r="H94" s="442" t="str">
        <f t="shared" ref="H94:H104" si="28">IF(G94="","",G94-AL94)</f>
        <v/>
      </c>
      <c r="I94" s="27"/>
      <c r="J94" s="27"/>
      <c r="K94" s="42"/>
      <c r="L94" s="27"/>
      <c r="M94" s="27"/>
      <c r="N94" s="27" t="str">
        <f t="shared" si="10"/>
        <v/>
      </c>
      <c r="O94" s="42"/>
      <c r="P94" s="27"/>
      <c r="Q94" s="27"/>
      <c r="R94" s="27" t="str">
        <f t="shared" si="11"/>
        <v/>
      </c>
      <c r="S94" s="34"/>
      <c r="T94" s="27"/>
      <c r="U94" s="27"/>
      <c r="V94" s="16" t="str">
        <f t="shared" si="0"/>
        <v/>
      </c>
      <c r="W94" s="42"/>
      <c r="X94" s="27"/>
      <c r="Y94" s="27"/>
      <c r="Z94" s="27" t="str">
        <f t="shared" si="1"/>
        <v/>
      </c>
      <c r="AA94" s="42"/>
      <c r="AB94" s="43"/>
      <c r="AC94" s="43"/>
      <c r="AD94" s="27" t="str">
        <f t="shared" si="12"/>
        <v/>
      </c>
      <c r="AE94" s="42"/>
      <c r="AF94" s="27"/>
      <c r="AG94" s="27"/>
      <c r="AH94" s="27" t="str">
        <f t="shared" si="13"/>
        <v/>
      </c>
      <c r="AI94" s="42"/>
      <c r="AJ94" s="35" t="str">
        <f t="shared" ref="AJ94:AJ104" si="29">IF(B94="","",R94+V94+Z94+AH94+N94+AD94)</f>
        <v/>
      </c>
      <c r="AK94" s="35"/>
      <c r="AL94" s="35" t="str">
        <f t="shared" si="14"/>
        <v/>
      </c>
      <c r="AM94" s="27"/>
      <c r="AN94" s="31"/>
      <c r="AO94" s="930"/>
    </row>
    <row r="95" spans="1:41" s="296" customFormat="1">
      <c r="A95" s="294"/>
      <c r="B95" s="27"/>
      <c r="C95" s="36"/>
      <c r="D95" s="27"/>
      <c r="E95" s="36"/>
      <c r="F95" s="295" t="str">
        <f t="shared" si="27"/>
        <v/>
      </c>
      <c r="G95" s="181"/>
      <c r="H95" s="442" t="str">
        <f t="shared" si="28"/>
        <v/>
      </c>
      <c r="I95" s="27"/>
      <c r="J95" s="27"/>
      <c r="K95" s="42"/>
      <c r="L95" s="27"/>
      <c r="M95" s="27"/>
      <c r="N95" s="27" t="str">
        <f t="shared" si="10"/>
        <v/>
      </c>
      <c r="O95" s="42"/>
      <c r="P95" s="27"/>
      <c r="Q95" s="27"/>
      <c r="R95" s="27" t="str">
        <f t="shared" si="11"/>
        <v/>
      </c>
      <c r="S95" s="34"/>
      <c r="T95" s="27"/>
      <c r="U95" s="27"/>
      <c r="V95" s="16" t="str">
        <f t="shared" si="0"/>
        <v/>
      </c>
      <c r="W95" s="42"/>
      <c r="X95" s="27"/>
      <c r="Y95" s="27"/>
      <c r="Z95" s="27" t="str">
        <f t="shared" si="1"/>
        <v/>
      </c>
      <c r="AA95" s="42"/>
      <c r="AB95" s="43"/>
      <c r="AC95" s="43"/>
      <c r="AD95" s="27" t="str">
        <f t="shared" si="12"/>
        <v/>
      </c>
      <c r="AE95" s="42"/>
      <c r="AF95" s="27"/>
      <c r="AG95" s="27"/>
      <c r="AH95" s="27" t="str">
        <f t="shared" si="13"/>
        <v/>
      </c>
      <c r="AI95" s="42"/>
      <c r="AJ95" s="35" t="str">
        <f t="shared" si="29"/>
        <v/>
      </c>
      <c r="AK95" s="35"/>
      <c r="AL95" s="35" t="str">
        <f t="shared" si="14"/>
        <v/>
      </c>
      <c r="AM95" s="27"/>
      <c r="AN95" s="31"/>
      <c r="AO95" s="930"/>
    </row>
    <row r="96" spans="1:41" s="296" customFormat="1">
      <c r="A96" s="294"/>
      <c r="B96" s="27"/>
      <c r="C96" s="36"/>
      <c r="D96" s="27"/>
      <c r="E96" s="36"/>
      <c r="F96" s="295" t="str">
        <f t="shared" si="27"/>
        <v/>
      </c>
      <c r="G96" s="181"/>
      <c r="H96" s="442" t="str">
        <f t="shared" si="28"/>
        <v/>
      </c>
      <c r="I96" s="27"/>
      <c r="J96" s="27"/>
      <c r="K96" s="42"/>
      <c r="L96" s="27"/>
      <c r="M96" s="27"/>
      <c r="N96" s="27" t="str">
        <f t="shared" si="10"/>
        <v/>
      </c>
      <c r="O96" s="42"/>
      <c r="P96" s="27"/>
      <c r="Q96" s="27"/>
      <c r="R96" s="27" t="str">
        <f t="shared" si="11"/>
        <v/>
      </c>
      <c r="S96" s="34"/>
      <c r="T96" s="27"/>
      <c r="U96" s="27"/>
      <c r="V96" s="16" t="str">
        <f t="shared" si="0"/>
        <v/>
      </c>
      <c r="W96" s="42"/>
      <c r="X96" s="27"/>
      <c r="Y96" s="27"/>
      <c r="Z96" s="27" t="str">
        <f t="shared" si="1"/>
        <v/>
      </c>
      <c r="AA96" s="42"/>
      <c r="AB96" s="43"/>
      <c r="AC96" s="43"/>
      <c r="AD96" s="27" t="str">
        <f t="shared" si="12"/>
        <v/>
      </c>
      <c r="AE96" s="42"/>
      <c r="AF96" s="27"/>
      <c r="AG96" s="27"/>
      <c r="AH96" s="27" t="str">
        <f t="shared" si="13"/>
        <v/>
      </c>
      <c r="AI96" s="42"/>
      <c r="AJ96" s="35" t="str">
        <f t="shared" si="29"/>
        <v/>
      </c>
      <c r="AK96" s="35"/>
      <c r="AL96" s="35" t="str">
        <f t="shared" si="14"/>
        <v/>
      </c>
      <c r="AM96" s="27"/>
      <c r="AN96" s="31"/>
      <c r="AO96" s="930"/>
    </row>
    <row r="97" spans="1:41" s="296" customFormat="1">
      <c r="A97" s="294"/>
      <c r="B97" s="27"/>
      <c r="C97" s="36"/>
      <c r="D97" s="27"/>
      <c r="E97" s="36"/>
      <c r="F97" s="295" t="str">
        <f t="shared" si="27"/>
        <v/>
      </c>
      <c r="G97" s="181"/>
      <c r="H97" s="442" t="str">
        <f t="shared" si="28"/>
        <v/>
      </c>
      <c r="I97" s="27"/>
      <c r="J97" s="27"/>
      <c r="K97" s="42"/>
      <c r="L97" s="27"/>
      <c r="M97" s="27"/>
      <c r="N97" s="27" t="str">
        <f t="shared" si="10"/>
        <v/>
      </c>
      <c r="O97" s="42"/>
      <c r="P97" s="27"/>
      <c r="Q97" s="27"/>
      <c r="R97" s="27" t="str">
        <f t="shared" si="11"/>
        <v/>
      </c>
      <c r="S97" s="34"/>
      <c r="T97" s="27"/>
      <c r="U97" s="27"/>
      <c r="V97" s="16" t="str">
        <f t="shared" si="0"/>
        <v/>
      </c>
      <c r="W97" s="42"/>
      <c r="X97" s="27"/>
      <c r="Y97" s="27"/>
      <c r="Z97" s="27" t="str">
        <f t="shared" si="1"/>
        <v/>
      </c>
      <c r="AA97" s="42"/>
      <c r="AB97" s="43"/>
      <c r="AC97" s="43"/>
      <c r="AD97" s="27" t="str">
        <f t="shared" si="12"/>
        <v/>
      </c>
      <c r="AE97" s="42"/>
      <c r="AF97" s="27"/>
      <c r="AG97" s="27"/>
      <c r="AH97" s="27" t="str">
        <f t="shared" si="13"/>
        <v/>
      </c>
      <c r="AI97" s="42"/>
      <c r="AJ97" s="35" t="str">
        <f t="shared" si="29"/>
        <v/>
      </c>
      <c r="AK97" s="35"/>
      <c r="AL97" s="35" t="str">
        <f t="shared" si="14"/>
        <v/>
      </c>
      <c r="AM97" s="27"/>
      <c r="AN97" s="31"/>
      <c r="AO97" s="930"/>
    </row>
    <row r="98" spans="1:41">
      <c r="A98" s="32"/>
      <c r="B98" s="16"/>
      <c r="C98" s="17"/>
      <c r="D98" s="16"/>
      <c r="E98" s="17"/>
      <c r="F98" s="295" t="str">
        <f t="shared" si="27"/>
        <v/>
      </c>
      <c r="G98" s="182"/>
      <c r="H98" s="442" t="str">
        <f t="shared" si="28"/>
        <v/>
      </c>
      <c r="I98" s="16"/>
      <c r="J98" s="16"/>
      <c r="K98" s="41"/>
      <c r="L98" s="16"/>
      <c r="M98" s="16"/>
      <c r="N98" s="27" t="str">
        <f t="shared" si="10"/>
        <v/>
      </c>
      <c r="O98" s="41"/>
      <c r="P98" s="16"/>
      <c r="Q98" s="16"/>
      <c r="R98" s="27" t="str">
        <f t="shared" si="11"/>
        <v/>
      </c>
      <c r="S98" s="9"/>
      <c r="T98" s="16"/>
      <c r="U98" s="16"/>
      <c r="V98" s="16" t="str">
        <f t="shared" si="0"/>
        <v/>
      </c>
      <c r="W98" s="41"/>
      <c r="X98" s="16"/>
      <c r="Y98" s="16"/>
      <c r="Z98" s="27" t="str">
        <f t="shared" si="1"/>
        <v/>
      </c>
      <c r="AA98" s="41"/>
      <c r="AB98" s="28"/>
      <c r="AC98" s="28"/>
      <c r="AD98" s="27" t="str">
        <f t="shared" si="12"/>
        <v/>
      </c>
      <c r="AE98" s="42"/>
      <c r="AF98" s="16"/>
      <c r="AG98" s="16"/>
      <c r="AH98" s="27" t="str">
        <f t="shared" si="13"/>
        <v/>
      </c>
      <c r="AI98" s="42"/>
      <c r="AJ98" s="35" t="str">
        <f t="shared" si="29"/>
        <v/>
      </c>
      <c r="AK98" s="35"/>
      <c r="AL98" s="35" t="str">
        <f t="shared" si="14"/>
        <v/>
      </c>
      <c r="AM98" s="16"/>
      <c r="AN98" s="16"/>
      <c r="AO98" s="930"/>
    </row>
    <row r="99" spans="1:41">
      <c r="A99" s="32"/>
      <c r="B99" s="16"/>
      <c r="C99" s="17"/>
      <c r="D99" s="16"/>
      <c r="E99" s="17"/>
      <c r="F99" s="295" t="str">
        <f t="shared" si="27"/>
        <v/>
      </c>
      <c r="G99" s="182"/>
      <c r="H99" s="442" t="str">
        <f t="shared" si="28"/>
        <v/>
      </c>
      <c r="I99" s="16"/>
      <c r="J99" s="16"/>
      <c r="K99" s="41"/>
      <c r="L99" s="16"/>
      <c r="M99" s="16"/>
      <c r="N99" s="27" t="str">
        <f t="shared" si="10"/>
        <v/>
      </c>
      <c r="O99" s="41"/>
      <c r="P99" s="16"/>
      <c r="Q99" s="16"/>
      <c r="R99" s="27" t="str">
        <f t="shared" si="11"/>
        <v/>
      </c>
      <c r="S99" s="9"/>
      <c r="T99" s="16"/>
      <c r="U99" s="16"/>
      <c r="V99" s="16" t="str">
        <f t="shared" si="0"/>
        <v/>
      </c>
      <c r="W99" s="41"/>
      <c r="X99" s="16"/>
      <c r="Y99" s="16"/>
      <c r="Z99" s="27" t="str">
        <f t="shared" si="1"/>
        <v/>
      </c>
      <c r="AA99" s="41"/>
      <c r="AB99" s="28"/>
      <c r="AC99" s="28"/>
      <c r="AD99" s="27" t="str">
        <f t="shared" si="12"/>
        <v/>
      </c>
      <c r="AE99" s="42"/>
      <c r="AF99" s="16"/>
      <c r="AG99" s="16"/>
      <c r="AH99" s="27" t="str">
        <f t="shared" si="13"/>
        <v/>
      </c>
      <c r="AI99" s="42"/>
      <c r="AJ99" s="35" t="str">
        <f t="shared" si="29"/>
        <v/>
      </c>
      <c r="AK99" s="35"/>
      <c r="AL99" s="35" t="str">
        <f t="shared" si="14"/>
        <v/>
      </c>
      <c r="AM99" s="16"/>
      <c r="AN99" s="16"/>
      <c r="AO99" s="930"/>
    </row>
    <row r="100" spans="1:41">
      <c r="A100" s="32"/>
      <c r="B100" s="16"/>
      <c r="C100" s="17"/>
      <c r="D100" s="16"/>
      <c r="E100" s="17"/>
      <c r="F100" s="295" t="str">
        <f t="shared" si="27"/>
        <v/>
      </c>
      <c r="G100" s="182"/>
      <c r="H100" s="442" t="str">
        <f t="shared" si="28"/>
        <v/>
      </c>
      <c r="I100" s="16"/>
      <c r="J100" s="16"/>
      <c r="K100" s="41"/>
      <c r="L100" s="16"/>
      <c r="M100" s="16"/>
      <c r="N100" s="27" t="str">
        <f t="shared" si="10"/>
        <v/>
      </c>
      <c r="O100" s="41"/>
      <c r="P100" s="16"/>
      <c r="Q100" s="16"/>
      <c r="R100" s="27" t="str">
        <f t="shared" si="11"/>
        <v/>
      </c>
      <c r="S100" s="9"/>
      <c r="T100" s="16"/>
      <c r="U100" s="16"/>
      <c r="V100" s="16" t="str">
        <f t="shared" si="0"/>
        <v/>
      </c>
      <c r="W100" s="41"/>
      <c r="X100" s="16"/>
      <c r="Y100" s="16"/>
      <c r="Z100" s="27" t="str">
        <f t="shared" si="1"/>
        <v/>
      </c>
      <c r="AA100" s="41"/>
      <c r="AB100" s="28"/>
      <c r="AC100" s="28"/>
      <c r="AD100" s="27" t="str">
        <f t="shared" si="12"/>
        <v/>
      </c>
      <c r="AE100" s="42"/>
      <c r="AF100" s="16"/>
      <c r="AG100" s="16"/>
      <c r="AH100" s="27" t="str">
        <f t="shared" si="13"/>
        <v/>
      </c>
      <c r="AI100" s="42"/>
      <c r="AJ100" s="35" t="str">
        <f t="shared" si="29"/>
        <v/>
      </c>
      <c r="AK100" s="35"/>
      <c r="AL100" s="35" t="str">
        <f t="shared" si="14"/>
        <v/>
      </c>
      <c r="AM100" s="16"/>
      <c r="AN100" s="16"/>
      <c r="AO100" s="930"/>
    </row>
    <row r="101" spans="1:41">
      <c r="A101" s="32"/>
      <c r="B101" s="16"/>
      <c r="C101" s="17"/>
      <c r="D101" s="16"/>
      <c r="E101" s="17"/>
      <c r="F101" s="295" t="str">
        <f t="shared" si="27"/>
        <v/>
      </c>
      <c r="G101" s="182"/>
      <c r="H101" s="442" t="str">
        <f t="shared" si="28"/>
        <v/>
      </c>
      <c r="I101" s="248"/>
      <c r="J101" s="248"/>
      <c r="K101" s="41"/>
      <c r="L101" s="16"/>
      <c r="M101" s="16"/>
      <c r="N101" s="27" t="str">
        <f t="shared" si="10"/>
        <v/>
      </c>
      <c r="O101" s="41"/>
      <c r="P101" s="16"/>
      <c r="Q101" s="16"/>
      <c r="R101" s="27" t="str">
        <f t="shared" si="11"/>
        <v/>
      </c>
      <c r="S101" s="9"/>
      <c r="T101" s="16"/>
      <c r="U101" s="16"/>
      <c r="V101" s="16" t="str">
        <f t="shared" si="0"/>
        <v/>
      </c>
      <c r="W101" s="41"/>
      <c r="X101" s="16"/>
      <c r="Y101" s="16"/>
      <c r="Z101" s="27" t="str">
        <f t="shared" si="1"/>
        <v/>
      </c>
      <c r="AA101" s="41"/>
      <c r="AB101" s="28"/>
      <c r="AC101" s="28"/>
      <c r="AD101" s="27" t="str">
        <f t="shared" si="12"/>
        <v/>
      </c>
      <c r="AE101" s="42"/>
      <c r="AF101" s="16"/>
      <c r="AG101" s="16"/>
      <c r="AH101" s="27" t="str">
        <f t="shared" si="13"/>
        <v/>
      </c>
      <c r="AI101" s="42"/>
      <c r="AJ101" s="35" t="str">
        <f t="shared" si="29"/>
        <v/>
      </c>
      <c r="AK101" s="35"/>
      <c r="AL101" s="35" t="str">
        <f t="shared" si="14"/>
        <v/>
      </c>
      <c r="AM101" s="16"/>
      <c r="AN101" s="16"/>
      <c r="AO101" s="930"/>
    </row>
    <row r="102" spans="1:41">
      <c r="A102" s="32"/>
      <c r="B102" s="16"/>
      <c r="C102" s="17"/>
      <c r="D102" s="16"/>
      <c r="E102" s="17"/>
      <c r="F102" s="295" t="str">
        <f t="shared" si="27"/>
        <v/>
      </c>
      <c r="G102" s="182"/>
      <c r="H102" s="442" t="str">
        <f t="shared" si="28"/>
        <v/>
      </c>
      <c r="I102" s="16"/>
      <c r="J102" s="16"/>
      <c r="K102" s="41"/>
      <c r="L102" s="16"/>
      <c r="M102" s="16"/>
      <c r="N102" s="27" t="str">
        <f t="shared" si="10"/>
        <v/>
      </c>
      <c r="O102" s="41"/>
      <c r="P102" s="16"/>
      <c r="Q102" s="16"/>
      <c r="R102" s="27" t="str">
        <f t="shared" si="11"/>
        <v/>
      </c>
      <c r="S102" s="9"/>
      <c r="T102" s="16"/>
      <c r="U102" s="16"/>
      <c r="V102" s="16" t="str">
        <f t="shared" si="0"/>
        <v/>
      </c>
      <c r="W102" s="41"/>
      <c r="X102" s="16"/>
      <c r="Y102" s="16"/>
      <c r="Z102" s="27" t="str">
        <f t="shared" si="1"/>
        <v/>
      </c>
      <c r="AA102" s="41"/>
      <c r="AB102" s="28"/>
      <c r="AC102" s="28"/>
      <c r="AD102" s="27" t="str">
        <f t="shared" si="12"/>
        <v/>
      </c>
      <c r="AE102" s="42"/>
      <c r="AF102" s="16"/>
      <c r="AG102" s="16"/>
      <c r="AH102" s="27" t="str">
        <f t="shared" si="13"/>
        <v/>
      </c>
      <c r="AI102" s="42"/>
      <c r="AJ102" s="35" t="str">
        <f t="shared" si="29"/>
        <v/>
      </c>
      <c r="AK102" s="35"/>
      <c r="AL102" s="35" t="str">
        <f t="shared" si="14"/>
        <v/>
      </c>
      <c r="AM102" s="16"/>
      <c r="AN102" s="16"/>
      <c r="AO102" s="930"/>
    </row>
    <row r="103" spans="1:41">
      <c r="A103" s="32"/>
      <c r="B103" s="16"/>
      <c r="C103" s="17"/>
      <c r="D103" s="16"/>
      <c r="E103" s="17"/>
      <c r="F103" s="295" t="str">
        <f t="shared" si="27"/>
        <v/>
      </c>
      <c r="G103" s="182"/>
      <c r="H103" s="442" t="str">
        <f t="shared" si="28"/>
        <v/>
      </c>
      <c r="I103" s="16"/>
      <c r="J103" s="16"/>
      <c r="K103" s="41"/>
      <c r="L103" s="16"/>
      <c r="M103" s="16"/>
      <c r="N103" s="27" t="str">
        <f t="shared" si="10"/>
        <v/>
      </c>
      <c r="O103" s="41"/>
      <c r="P103" s="16"/>
      <c r="Q103" s="16"/>
      <c r="R103" s="27" t="str">
        <f t="shared" si="11"/>
        <v/>
      </c>
      <c r="S103" s="9"/>
      <c r="T103" s="16"/>
      <c r="U103" s="16"/>
      <c r="V103" s="16" t="str">
        <f t="shared" si="0"/>
        <v/>
      </c>
      <c r="W103" s="41"/>
      <c r="X103" s="16"/>
      <c r="Y103" s="16"/>
      <c r="Z103" s="27" t="str">
        <f t="shared" si="1"/>
        <v/>
      </c>
      <c r="AA103" s="41"/>
      <c r="AB103" s="28"/>
      <c r="AC103" s="28"/>
      <c r="AD103" s="27" t="str">
        <f t="shared" si="12"/>
        <v/>
      </c>
      <c r="AE103" s="42"/>
      <c r="AF103" s="16"/>
      <c r="AG103" s="16"/>
      <c r="AH103" s="27" t="str">
        <f t="shared" si="13"/>
        <v/>
      </c>
      <c r="AI103" s="42"/>
      <c r="AJ103" s="35" t="str">
        <f t="shared" si="29"/>
        <v/>
      </c>
      <c r="AK103" s="35"/>
      <c r="AL103" s="35" t="str">
        <f t="shared" si="14"/>
        <v/>
      </c>
      <c r="AM103" s="16"/>
      <c r="AN103" s="16"/>
      <c r="AO103" s="930"/>
    </row>
    <row r="104" spans="1:41">
      <c r="A104" s="32"/>
      <c r="B104" s="16"/>
      <c r="C104" s="17"/>
      <c r="D104" s="16"/>
      <c r="E104" s="17"/>
      <c r="F104" s="295" t="str">
        <f t="shared" si="27"/>
        <v/>
      </c>
      <c r="G104" s="182"/>
      <c r="H104" s="442" t="str">
        <f t="shared" si="28"/>
        <v/>
      </c>
      <c r="I104" s="16"/>
      <c r="J104" s="16"/>
      <c r="K104" s="41"/>
      <c r="L104" s="16"/>
      <c r="M104" s="16"/>
      <c r="N104" s="27" t="str">
        <f t="shared" si="10"/>
        <v/>
      </c>
      <c r="O104" s="41"/>
      <c r="P104" s="16"/>
      <c r="Q104" s="16"/>
      <c r="R104" s="27" t="str">
        <f t="shared" si="11"/>
        <v/>
      </c>
      <c r="S104" s="9"/>
      <c r="T104" s="16"/>
      <c r="U104" s="16"/>
      <c r="V104" s="16" t="str">
        <f t="shared" si="0"/>
        <v/>
      </c>
      <c r="W104" s="41"/>
      <c r="X104" s="16"/>
      <c r="Y104" s="16"/>
      <c r="Z104" s="27" t="str">
        <f t="shared" si="1"/>
        <v/>
      </c>
      <c r="AA104" s="41"/>
      <c r="AB104" s="28"/>
      <c r="AC104" s="28"/>
      <c r="AD104" s="27" t="str">
        <f t="shared" si="12"/>
        <v/>
      </c>
      <c r="AE104" s="42"/>
      <c r="AF104" s="16"/>
      <c r="AG104" s="16"/>
      <c r="AH104" s="27" t="str">
        <f t="shared" si="13"/>
        <v/>
      </c>
      <c r="AI104" s="42"/>
      <c r="AJ104" s="35" t="str">
        <f t="shared" si="29"/>
        <v/>
      </c>
      <c r="AK104" s="35"/>
      <c r="AL104" s="35" t="str">
        <f t="shared" si="14"/>
        <v/>
      </c>
      <c r="AM104" s="16"/>
      <c r="AN104" s="16"/>
      <c r="AO104" s="930"/>
    </row>
    <row r="105" spans="1:41">
      <c r="A105" s="32"/>
      <c r="B105" s="37"/>
      <c r="C105" s="129"/>
      <c r="D105" s="37"/>
      <c r="E105" s="129"/>
      <c r="F105" s="156">
        <f>SUM(F93:F104)</f>
        <v>0</v>
      </c>
      <c r="G105" s="183"/>
      <c r="H105" s="293">
        <f>SUM(H93:H99)</f>
        <v>0</v>
      </c>
      <c r="I105" s="37"/>
      <c r="J105" s="37"/>
      <c r="K105" s="41"/>
      <c r="L105" s="37">
        <f>SUM(L93:L104)</f>
        <v>0</v>
      </c>
      <c r="M105" s="37"/>
      <c r="N105" s="7"/>
      <c r="O105" s="41"/>
      <c r="P105" s="37">
        <f>SUM(P93:P104)</f>
        <v>0</v>
      </c>
      <c r="Q105" s="37"/>
      <c r="R105" s="7"/>
      <c r="S105" s="9"/>
      <c r="T105" s="37">
        <f>SUM(T93:T104)</f>
        <v>0</v>
      </c>
      <c r="U105" s="37"/>
      <c r="V105" s="37"/>
      <c r="W105" s="41"/>
      <c r="X105" s="37"/>
      <c r="Y105" s="37"/>
      <c r="Z105" s="7"/>
      <c r="AA105" s="41"/>
      <c r="AB105" s="37"/>
      <c r="AC105" s="37"/>
      <c r="AD105" s="7"/>
      <c r="AE105" s="42"/>
      <c r="AF105" s="37"/>
      <c r="AG105" s="37"/>
      <c r="AH105" s="7"/>
      <c r="AI105" s="42"/>
      <c r="AJ105" s="130"/>
      <c r="AK105" s="130"/>
      <c r="AL105" s="164">
        <f>SUM(AL93:AL99)</f>
        <v>0</v>
      </c>
      <c r="AM105" s="37"/>
      <c r="AN105" s="37"/>
      <c r="AO105" s="930"/>
    </row>
    <row r="106" spans="1:41">
      <c r="A106" s="32"/>
      <c r="B106" s="139"/>
      <c r="C106" s="144" t="s">
        <v>36</v>
      </c>
      <c r="D106" s="139"/>
      <c r="E106" s="140"/>
      <c r="F106" s="154"/>
      <c r="G106" s="184"/>
      <c r="H106" s="188"/>
      <c r="I106" s="139"/>
      <c r="J106" s="139"/>
      <c r="K106" s="41"/>
      <c r="L106" s="139"/>
      <c r="M106" s="139"/>
      <c r="N106" s="141"/>
      <c r="O106" s="41"/>
      <c r="P106" s="139"/>
      <c r="Q106" s="139"/>
      <c r="R106" s="141"/>
      <c r="S106" s="9"/>
      <c r="T106" s="139"/>
      <c r="U106" s="139"/>
      <c r="V106" s="139"/>
      <c r="W106" s="41"/>
      <c r="X106" s="139"/>
      <c r="Y106" s="139"/>
      <c r="Z106" s="141"/>
      <c r="AA106" s="41"/>
      <c r="AB106" s="139"/>
      <c r="AC106" s="139"/>
      <c r="AD106" s="141"/>
      <c r="AE106" s="42"/>
      <c r="AF106" s="139"/>
      <c r="AG106" s="139"/>
      <c r="AH106" s="141"/>
      <c r="AI106" s="42"/>
      <c r="AJ106" s="142"/>
      <c r="AK106" s="142"/>
      <c r="AL106" s="142"/>
      <c r="AM106" s="139"/>
      <c r="AN106" s="139"/>
      <c r="AO106" s="930"/>
    </row>
    <row r="107" spans="1:41">
      <c r="A107" s="32"/>
      <c r="B107" s="16"/>
      <c r="C107" s="17"/>
      <c r="D107" s="16"/>
      <c r="E107" s="17"/>
      <c r="F107" s="153" t="str">
        <f>IF(E107="","",IF(E107="Oui",1,0))</f>
        <v/>
      </c>
      <c r="G107" s="182"/>
      <c r="H107" s="442" t="str">
        <f t="shared" ref="H107:H118" si="30">IF(G107="","",G107-AL107)</f>
        <v/>
      </c>
      <c r="I107" s="16"/>
      <c r="J107" s="16"/>
      <c r="K107" s="41"/>
      <c r="L107" s="16"/>
      <c r="M107" s="16"/>
      <c r="N107" s="27" t="str">
        <f t="shared" si="10"/>
        <v/>
      </c>
      <c r="O107" s="41"/>
      <c r="P107" s="16"/>
      <c r="Q107" s="16"/>
      <c r="R107" s="27" t="str">
        <f t="shared" si="11"/>
        <v/>
      </c>
      <c r="S107" s="9"/>
      <c r="T107" s="16"/>
      <c r="U107" s="16"/>
      <c r="V107" s="16" t="str">
        <f t="shared" si="0"/>
        <v/>
      </c>
      <c r="W107" s="41"/>
      <c r="X107" s="16"/>
      <c r="Y107" s="16"/>
      <c r="Z107" s="27" t="str">
        <f t="shared" si="1"/>
        <v/>
      </c>
      <c r="AA107" s="41"/>
      <c r="AB107" s="28"/>
      <c r="AC107" s="28"/>
      <c r="AD107" s="27" t="str">
        <f t="shared" si="12"/>
        <v/>
      </c>
      <c r="AE107" s="42"/>
      <c r="AF107" s="16"/>
      <c r="AG107" s="16"/>
      <c r="AH107" s="27" t="str">
        <f t="shared" si="13"/>
        <v/>
      </c>
      <c r="AI107" s="42"/>
      <c r="AJ107" s="35" t="str">
        <f>IF(B107="","",R107+V107+Z107+AH107+N107+AD107)</f>
        <v/>
      </c>
      <c r="AK107" s="35"/>
      <c r="AL107" s="35" t="str">
        <f t="shared" si="14"/>
        <v/>
      </c>
      <c r="AM107" s="16"/>
      <c r="AN107" s="16"/>
      <c r="AO107" s="930"/>
    </row>
    <row r="108" spans="1:41">
      <c r="A108" s="32"/>
      <c r="B108" s="16"/>
      <c r="C108" s="17"/>
      <c r="D108" s="16"/>
      <c r="E108" s="17"/>
      <c r="F108" s="153" t="str">
        <f t="shared" ref="F108:F118" si="31">IF(E108="","",IF(E108="Oui",1,0))</f>
        <v/>
      </c>
      <c r="G108" s="182"/>
      <c r="H108" s="442" t="str">
        <f t="shared" si="30"/>
        <v/>
      </c>
      <c r="I108" s="16"/>
      <c r="J108" s="16"/>
      <c r="K108" s="41"/>
      <c r="L108" s="16"/>
      <c r="M108" s="16"/>
      <c r="N108" s="27" t="str">
        <f t="shared" si="10"/>
        <v/>
      </c>
      <c r="O108" s="41"/>
      <c r="P108" s="16"/>
      <c r="Q108" s="16"/>
      <c r="R108" s="27" t="str">
        <f t="shared" si="11"/>
        <v/>
      </c>
      <c r="S108" s="9"/>
      <c r="T108" s="16"/>
      <c r="U108" s="16"/>
      <c r="V108" s="16" t="str">
        <f t="shared" si="0"/>
        <v/>
      </c>
      <c r="W108" s="41"/>
      <c r="X108" s="16"/>
      <c r="Y108" s="16"/>
      <c r="Z108" s="27" t="str">
        <f t="shared" si="1"/>
        <v/>
      </c>
      <c r="AA108" s="41"/>
      <c r="AB108" s="28"/>
      <c r="AC108" s="28"/>
      <c r="AD108" s="27" t="str">
        <f t="shared" si="12"/>
        <v/>
      </c>
      <c r="AE108" s="42"/>
      <c r="AF108" s="16"/>
      <c r="AG108" s="16"/>
      <c r="AH108" s="27" t="str">
        <f t="shared" si="13"/>
        <v/>
      </c>
      <c r="AI108" s="42"/>
      <c r="AJ108" s="35" t="str">
        <f t="shared" ref="AJ108:AJ118" si="32">IF(B108="","",R108+V108+Z108+AH108+N108+AD108)</f>
        <v/>
      </c>
      <c r="AK108" s="35"/>
      <c r="AL108" s="35" t="str">
        <f t="shared" si="14"/>
        <v/>
      </c>
      <c r="AM108" s="16"/>
      <c r="AN108" s="16"/>
      <c r="AO108" s="930"/>
    </row>
    <row r="109" spans="1:41">
      <c r="A109" s="32"/>
      <c r="B109" s="16"/>
      <c r="C109" s="17"/>
      <c r="D109" s="16"/>
      <c r="E109" s="17"/>
      <c r="F109" s="153" t="str">
        <f t="shared" si="31"/>
        <v/>
      </c>
      <c r="G109" s="182"/>
      <c r="H109" s="442" t="str">
        <f t="shared" si="30"/>
        <v/>
      </c>
      <c r="I109" s="16"/>
      <c r="J109" s="16"/>
      <c r="K109" s="41"/>
      <c r="L109" s="16"/>
      <c r="M109" s="16"/>
      <c r="N109" s="27" t="str">
        <f t="shared" si="10"/>
        <v/>
      </c>
      <c r="O109" s="41"/>
      <c r="P109" s="16"/>
      <c r="Q109" s="16"/>
      <c r="R109" s="27" t="str">
        <f t="shared" si="11"/>
        <v/>
      </c>
      <c r="S109" s="9"/>
      <c r="T109" s="16"/>
      <c r="U109" s="16"/>
      <c r="V109" s="16" t="str">
        <f t="shared" si="0"/>
        <v/>
      </c>
      <c r="W109" s="41"/>
      <c r="X109" s="16"/>
      <c r="Y109" s="16"/>
      <c r="Z109" s="27" t="str">
        <f t="shared" si="1"/>
        <v/>
      </c>
      <c r="AA109" s="41"/>
      <c r="AB109" s="28"/>
      <c r="AC109" s="28"/>
      <c r="AD109" s="27" t="str">
        <f t="shared" si="12"/>
        <v/>
      </c>
      <c r="AE109" s="42"/>
      <c r="AF109" s="16"/>
      <c r="AG109" s="16"/>
      <c r="AH109" s="27" t="str">
        <f t="shared" si="13"/>
        <v/>
      </c>
      <c r="AI109" s="42"/>
      <c r="AJ109" s="35" t="str">
        <f t="shared" si="32"/>
        <v/>
      </c>
      <c r="AK109" s="35"/>
      <c r="AL109" s="35" t="str">
        <f t="shared" si="14"/>
        <v/>
      </c>
      <c r="AM109" s="16"/>
      <c r="AN109" s="16"/>
      <c r="AO109" s="930"/>
    </row>
    <row r="110" spans="1:41">
      <c r="A110" s="32"/>
      <c r="B110" s="16"/>
      <c r="C110" s="17"/>
      <c r="D110" s="16"/>
      <c r="E110" s="17"/>
      <c r="F110" s="153" t="str">
        <f t="shared" si="31"/>
        <v/>
      </c>
      <c r="G110" s="182"/>
      <c r="H110" s="442" t="str">
        <f t="shared" si="30"/>
        <v/>
      </c>
      <c r="I110" s="16"/>
      <c r="J110" s="16"/>
      <c r="K110" s="41"/>
      <c r="L110" s="16"/>
      <c r="M110" s="16"/>
      <c r="N110" s="27" t="str">
        <f t="shared" si="10"/>
        <v/>
      </c>
      <c r="O110" s="41"/>
      <c r="P110" s="16"/>
      <c r="Q110" s="16"/>
      <c r="R110" s="27" t="str">
        <f t="shared" si="11"/>
        <v/>
      </c>
      <c r="S110" s="9"/>
      <c r="T110" s="16"/>
      <c r="U110" s="16"/>
      <c r="V110" s="16" t="str">
        <f t="shared" si="0"/>
        <v/>
      </c>
      <c r="W110" s="41"/>
      <c r="X110" s="16"/>
      <c r="Y110" s="16"/>
      <c r="Z110" s="27" t="str">
        <f t="shared" si="1"/>
        <v/>
      </c>
      <c r="AA110" s="41"/>
      <c r="AB110" s="28"/>
      <c r="AC110" s="28"/>
      <c r="AD110" s="27" t="str">
        <f t="shared" si="12"/>
        <v/>
      </c>
      <c r="AE110" s="42"/>
      <c r="AF110" s="16"/>
      <c r="AG110" s="16"/>
      <c r="AH110" s="27" t="str">
        <f t="shared" si="13"/>
        <v/>
      </c>
      <c r="AI110" s="42"/>
      <c r="AJ110" s="35" t="str">
        <f t="shared" si="32"/>
        <v/>
      </c>
      <c r="AK110" s="35"/>
      <c r="AL110" s="35" t="str">
        <f t="shared" si="14"/>
        <v/>
      </c>
      <c r="AM110" s="16"/>
      <c r="AN110" s="16"/>
      <c r="AO110" s="930"/>
    </row>
    <row r="111" spans="1:41">
      <c r="A111" s="32"/>
      <c r="B111" s="16"/>
      <c r="C111" s="17"/>
      <c r="D111" s="16"/>
      <c r="E111" s="17"/>
      <c r="F111" s="153" t="str">
        <f t="shared" si="31"/>
        <v/>
      </c>
      <c r="G111" s="182"/>
      <c r="H111" s="442" t="str">
        <f t="shared" si="30"/>
        <v/>
      </c>
      <c r="I111" s="16"/>
      <c r="J111" s="16"/>
      <c r="K111" s="41"/>
      <c r="L111" s="16"/>
      <c r="M111" s="16"/>
      <c r="N111" s="27" t="str">
        <f t="shared" si="10"/>
        <v/>
      </c>
      <c r="O111" s="41"/>
      <c r="P111" s="16"/>
      <c r="Q111" s="16"/>
      <c r="R111" s="27" t="str">
        <f t="shared" si="11"/>
        <v/>
      </c>
      <c r="S111" s="9"/>
      <c r="T111" s="16"/>
      <c r="U111" s="16"/>
      <c r="V111" s="16" t="str">
        <f t="shared" si="0"/>
        <v/>
      </c>
      <c r="W111" s="41"/>
      <c r="X111" s="16"/>
      <c r="Y111" s="16"/>
      <c r="Z111" s="27" t="str">
        <f t="shared" si="1"/>
        <v/>
      </c>
      <c r="AA111" s="41"/>
      <c r="AB111" s="28"/>
      <c r="AC111" s="28"/>
      <c r="AD111" s="27" t="str">
        <f t="shared" si="12"/>
        <v/>
      </c>
      <c r="AE111" s="42"/>
      <c r="AF111" s="16"/>
      <c r="AG111" s="16"/>
      <c r="AH111" s="27" t="str">
        <f t="shared" si="13"/>
        <v/>
      </c>
      <c r="AI111" s="42"/>
      <c r="AJ111" s="35" t="str">
        <f t="shared" si="32"/>
        <v/>
      </c>
      <c r="AK111" s="35"/>
      <c r="AL111" s="35" t="str">
        <f t="shared" si="14"/>
        <v/>
      </c>
      <c r="AM111" s="16"/>
      <c r="AN111" s="16"/>
      <c r="AO111" s="930"/>
    </row>
    <row r="112" spans="1:41">
      <c r="A112" s="32"/>
      <c r="B112" s="16"/>
      <c r="C112" s="17"/>
      <c r="D112" s="16"/>
      <c r="E112" s="17"/>
      <c r="F112" s="153" t="str">
        <f t="shared" si="31"/>
        <v/>
      </c>
      <c r="G112" s="182"/>
      <c r="H112" s="442" t="str">
        <f t="shared" si="30"/>
        <v/>
      </c>
      <c r="I112" s="16"/>
      <c r="J112" s="16"/>
      <c r="K112" s="41"/>
      <c r="L112" s="16"/>
      <c r="M112" s="16"/>
      <c r="N112" s="27" t="str">
        <f t="shared" si="10"/>
        <v/>
      </c>
      <c r="O112" s="41"/>
      <c r="P112" s="16"/>
      <c r="Q112" s="16"/>
      <c r="R112" s="27" t="str">
        <f t="shared" si="11"/>
        <v/>
      </c>
      <c r="S112" s="9"/>
      <c r="T112" s="16"/>
      <c r="U112" s="16"/>
      <c r="V112" s="16" t="str">
        <f t="shared" si="0"/>
        <v/>
      </c>
      <c r="W112" s="41"/>
      <c r="X112" s="16"/>
      <c r="Y112" s="16"/>
      <c r="Z112" s="27" t="str">
        <f t="shared" si="1"/>
        <v/>
      </c>
      <c r="AA112" s="41"/>
      <c r="AB112" s="28"/>
      <c r="AC112" s="28"/>
      <c r="AD112" s="27" t="str">
        <f t="shared" si="12"/>
        <v/>
      </c>
      <c r="AE112" s="42"/>
      <c r="AF112" s="16"/>
      <c r="AG112" s="16"/>
      <c r="AH112" s="27" t="str">
        <f t="shared" si="13"/>
        <v/>
      </c>
      <c r="AI112" s="42"/>
      <c r="AJ112" s="35" t="str">
        <f t="shared" si="32"/>
        <v/>
      </c>
      <c r="AK112" s="35"/>
      <c r="AL112" s="35" t="str">
        <f t="shared" si="14"/>
        <v/>
      </c>
      <c r="AM112" s="16"/>
      <c r="AN112" s="16"/>
      <c r="AO112" s="930"/>
    </row>
    <row r="113" spans="1:41">
      <c r="A113" s="32"/>
      <c r="B113" s="16"/>
      <c r="C113" s="17"/>
      <c r="D113" s="16"/>
      <c r="E113" s="17"/>
      <c r="F113" s="153" t="str">
        <f t="shared" si="31"/>
        <v/>
      </c>
      <c r="G113" s="182"/>
      <c r="H113" s="442" t="str">
        <f t="shared" si="30"/>
        <v/>
      </c>
      <c r="I113" s="16"/>
      <c r="J113" s="16"/>
      <c r="K113" s="41"/>
      <c r="L113" s="16"/>
      <c r="M113" s="16"/>
      <c r="N113" s="27" t="str">
        <f t="shared" si="10"/>
        <v/>
      </c>
      <c r="O113" s="41"/>
      <c r="P113" s="16"/>
      <c r="Q113" s="16"/>
      <c r="R113" s="27" t="str">
        <f t="shared" si="11"/>
        <v/>
      </c>
      <c r="S113" s="9"/>
      <c r="T113" s="16"/>
      <c r="U113" s="16"/>
      <c r="V113" s="16" t="str">
        <f t="shared" si="0"/>
        <v/>
      </c>
      <c r="W113" s="41"/>
      <c r="X113" s="16"/>
      <c r="Y113" s="16"/>
      <c r="Z113" s="27" t="str">
        <f t="shared" si="1"/>
        <v/>
      </c>
      <c r="AA113" s="41"/>
      <c r="AB113" s="28"/>
      <c r="AC113" s="28"/>
      <c r="AD113" s="27" t="str">
        <f t="shared" si="12"/>
        <v/>
      </c>
      <c r="AE113" s="42"/>
      <c r="AF113" s="16"/>
      <c r="AG113" s="16"/>
      <c r="AH113" s="27" t="str">
        <f t="shared" si="13"/>
        <v/>
      </c>
      <c r="AI113" s="42"/>
      <c r="AJ113" s="35" t="str">
        <f t="shared" si="32"/>
        <v/>
      </c>
      <c r="AK113" s="35"/>
      <c r="AL113" s="35" t="str">
        <f t="shared" si="14"/>
        <v/>
      </c>
      <c r="AM113" s="16"/>
      <c r="AN113" s="16"/>
      <c r="AO113" s="930"/>
    </row>
    <row r="114" spans="1:41">
      <c r="A114" s="32"/>
      <c r="B114" s="16"/>
      <c r="C114" s="17"/>
      <c r="D114" s="16"/>
      <c r="E114" s="17"/>
      <c r="F114" s="153" t="str">
        <f t="shared" si="31"/>
        <v/>
      </c>
      <c r="G114" s="182"/>
      <c r="H114" s="442" t="str">
        <f t="shared" si="30"/>
        <v/>
      </c>
      <c r="I114" s="16"/>
      <c r="J114" s="16"/>
      <c r="K114" s="41"/>
      <c r="L114" s="16"/>
      <c r="M114" s="16"/>
      <c r="N114" s="27" t="str">
        <f t="shared" si="10"/>
        <v/>
      </c>
      <c r="O114" s="41"/>
      <c r="P114" s="16"/>
      <c r="Q114" s="16"/>
      <c r="R114" s="27" t="str">
        <f t="shared" si="11"/>
        <v/>
      </c>
      <c r="S114" s="9"/>
      <c r="T114" s="16"/>
      <c r="U114" s="16"/>
      <c r="V114" s="16" t="str">
        <f t="shared" si="0"/>
        <v/>
      </c>
      <c r="W114" s="41"/>
      <c r="X114" s="16"/>
      <c r="Y114" s="16"/>
      <c r="Z114" s="27" t="str">
        <f t="shared" si="1"/>
        <v/>
      </c>
      <c r="AA114" s="41"/>
      <c r="AB114" s="28"/>
      <c r="AC114" s="28"/>
      <c r="AD114" s="27" t="str">
        <f t="shared" si="12"/>
        <v/>
      </c>
      <c r="AE114" s="42"/>
      <c r="AF114" s="16"/>
      <c r="AG114" s="16"/>
      <c r="AH114" s="27" t="str">
        <f t="shared" si="13"/>
        <v/>
      </c>
      <c r="AI114" s="42"/>
      <c r="AJ114" s="35" t="str">
        <f t="shared" si="32"/>
        <v/>
      </c>
      <c r="AK114" s="35"/>
      <c r="AL114" s="35" t="str">
        <f t="shared" si="14"/>
        <v/>
      </c>
      <c r="AM114" s="16"/>
      <c r="AN114" s="16"/>
      <c r="AO114" s="930"/>
    </row>
    <row r="115" spans="1:41">
      <c r="A115" s="32"/>
      <c r="B115" s="16"/>
      <c r="C115" s="17"/>
      <c r="D115" s="16"/>
      <c r="E115" s="17"/>
      <c r="F115" s="153" t="str">
        <f t="shared" si="31"/>
        <v/>
      </c>
      <c r="G115" s="182"/>
      <c r="H115" s="442" t="str">
        <f t="shared" si="30"/>
        <v/>
      </c>
      <c r="I115" s="16"/>
      <c r="J115" s="16"/>
      <c r="K115" s="41"/>
      <c r="L115" s="16"/>
      <c r="M115" s="16"/>
      <c r="N115" s="27" t="str">
        <f t="shared" si="10"/>
        <v/>
      </c>
      <c r="O115" s="41"/>
      <c r="P115" s="16"/>
      <c r="Q115" s="16"/>
      <c r="R115" s="27" t="str">
        <f t="shared" si="11"/>
        <v/>
      </c>
      <c r="S115" s="9"/>
      <c r="T115" s="16"/>
      <c r="U115" s="16"/>
      <c r="V115" s="16" t="str">
        <f t="shared" si="0"/>
        <v/>
      </c>
      <c r="W115" s="41"/>
      <c r="X115" s="16"/>
      <c r="Y115" s="16"/>
      <c r="Z115" s="27" t="str">
        <f t="shared" si="1"/>
        <v/>
      </c>
      <c r="AA115" s="41"/>
      <c r="AB115" s="28"/>
      <c r="AC115" s="28"/>
      <c r="AD115" s="27" t="str">
        <f t="shared" si="12"/>
        <v/>
      </c>
      <c r="AE115" s="42"/>
      <c r="AF115" s="16"/>
      <c r="AG115" s="16"/>
      <c r="AH115" s="27" t="str">
        <f t="shared" si="13"/>
        <v/>
      </c>
      <c r="AI115" s="42"/>
      <c r="AJ115" s="35" t="str">
        <f t="shared" si="32"/>
        <v/>
      </c>
      <c r="AK115" s="35"/>
      <c r="AL115" s="35" t="str">
        <f t="shared" si="14"/>
        <v/>
      </c>
      <c r="AM115" s="16"/>
      <c r="AN115" s="16"/>
      <c r="AO115" s="930"/>
    </row>
    <row r="116" spans="1:41">
      <c r="A116" s="32"/>
      <c r="B116" s="16"/>
      <c r="C116" s="17"/>
      <c r="D116" s="16"/>
      <c r="E116" s="17"/>
      <c r="F116" s="153" t="str">
        <f t="shared" si="31"/>
        <v/>
      </c>
      <c r="G116" s="182"/>
      <c r="H116" s="442" t="str">
        <f t="shared" si="30"/>
        <v/>
      </c>
      <c r="I116" s="16"/>
      <c r="J116" s="16"/>
      <c r="K116" s="41"/>
      <c r="L116" s="16"/>
      <c r="M116" s="16"/>
      <c r="N116" s="27" t="str">
        <f t="shared" si="10"/>
        <v/>
      </c>
      <c r="O116" s="41"/>
      <c r="P116" s="16"/>
      <c r="Q116" s="16"/>
      <c r="R116" s="27" t="str">
        <f t="shared" si="11"/>
        <v/>
      </c>
      <c r="S116" s="9"/>
      <c r="T116" s="16"/>
      <c r="U116" s="16"/>
      <c r="V116" s="16" t="str">
        <f t="shared" ref="V116:V118" si="33">IF(T116="","",U116*T116)</f>
        <v/>
      </c>
      <c r="W116" s="41"/>
      <c r="X116" s="16"/>
      <c r="Y116" s="16"/>
      <c r="Z116" s="27" t="str">
        <f t="shared" ref="Z116:Z118" si="34">IF(X116="","",Y116*X116)</f>
        <v/>
      </c>
      <c r="AA116" s="41"/>
      <c r="AB116" s="28"/>
      <c r="AC116" s="28"/>
      <c r="AD116" s="27" t="str">
        <f t="shared" si="12"/>
        <v/>
      </c>
      <c r="AE116" s="42"/>
      <c r="AF116" s="16"/>
      <c r="AG116" s="16"/>
      <c r="AH116" s="27" t="str">
        <f t="shared" si="13"/>
        <v/>
      </c>
      <c r="AI116" s="42"/>
      <c r="AJ116" s="35" t="str">
        <f t="shared" si="32"/>
        <v/>
      </c>
      <c r="AK116" s="35"/>
      <c r="AL116" s="35" t="str">
        <f t="shared" si="14"/>
        <v/>
      </c>
      <c r="AM116" s="16"/>
      <c r="AN116" s="16"/>
      <c r="AO116" s="930"/>
    </row>
    <row r="117" spans="1:41">
      <c r="A117" s="32"/>
      <c r="B117" s="16"/>
      <c r="C117" s="17"/>
      <c r="D117" s="16"/>
      <c r="E117" s="17"/>
      <c r="F117" s="153" t="str">
        <f t="shared" si="31"/>
        <v/>
      </c>
      <c r="G117" s="182"/>
      <c r="H117" s="442" t="str">
        <f t="shared" si="30"/>
        <v/>
      </c>
      <c r="I117" s="16"/>
      <c r="J117" s="16"/>
      <c r="K117" s="41"/>
      <c r="L117" s="16"/>
      <c r="M117" s="16"/>
      <c r="N117" s="27" t="str">
        <f t="shared" ref="N117:N118" si="35">IF(L117="","",L117*M117)</f>
        <v/>
      </c>
      <c r="O117" s="41"/>
      <c r="P117" s="16"/>
      <c r="Q117" s="16"/>
      <c r="R117" s="27" t="str">
        <f t="shared" ref="R117:R118" si="36">IF(P117="","",Q117*P117)</f>
        <v/>
      </c>
      <c r="S117" s="9"/>
      <c r="T117" s="16"/>
      <c r="U117" s="16"/>
      <c r="V117" s="16" t="str">
        <f t="shared" si="33"/>
        <v/>
      </c>
      <c r="W117" s="41"/>
      <c r="X117" s="16"/>
      <c r="Y117" s="16"/>
      <c r="Z117" s="27" t="str">
        <f t="shared" si="34"/>
        <v/>
      </c>
      <c r="AA117" s="41"/>
      <c r="AB117" s="28"/>
      <c r="AC117" s="28"/>
      <c r="AD117" s="27" t="str">
        <f t="shared" ref="AD117:AD118" si="37">IF(AB117="","",AC117*AB117)</f>
        <v/>
      </c>
      <c r="AE117" s="42"/>
      <c r="AF117" s="16"/>
      <c r="AG117" s="16"/>
      <c r="AH117" s="27" t="str">
        <f t="shared" ref="AH117:AH118" si="38">IF(AF117="","",AG117*AF117)</f>
        <v/>
      </c>
      <c r="AI117" s="42"/>
      <c r="AJ117" s="35" t="str">
        <f t="shared" si="32"/>
        <v/>
      </c>
      <c r="AK117" s="35"/>
      <c r="AL117" s="35" t="str">
        <f t="shared" si="14"/>
        <v/>
      </c>
      <c r="AM117" s="16"/>
      <c r="AN117" s="16"/>
      <c r="AO117" s="930"/>
    </row>
    <row r="118" spans="1:41">
      <c r="A118" s="32"/>
      <c r="B118" s="16"/>
      <c r="C118" s="17"/>
      <c r="D118" s="16"/>
      <c r="E118" s="17"/>
      <c r="F118" s="153" t="str">
        <f t="shared" si="31"/>
        <v/>
      </c>
      <c r="G118" s="182"/>
      <c r="H118" s="442" t="str">
        <f t="shared" si="30"/>
        <v/>
      </c>
      <c r="I118" s="16"/>
      <c r="J118" s="16"/>
      <c r="K118" s="41"/>
      <c r="L118" s="16"/>
      <c r="M118" s="16"/>
      <c r="N118" s="27" t="str">
        <f t="shared" si="35"/>
        <v/>
      </c>
      <c r="O118" s="41"/>
      <c r="P118" s="16"/>
      <c r="Q118" s="16"/>
      <c r="R118" s="27" t="str">
        <f t="shared" si="36"/>
        <v/>
      </c>
      <c r="S118" s="9"/>
      <c r="T118" s="16"/>
      <c r="U118" s="16"/>
      <c r="V118" s="16" t="str">
        <f t="shared" si="33"/>
        <v/>
      </c>
      <c r="W118" s="41"/>
      <c r="X118" s="16"/>
      <c r="Y118" s="16"/>
      <c r="Z118" s="27" t="str">
        <f t="shared" si="34"/>
        <v/>
      </c>
      <c r="AA118" s="41"/>
      <c r="AB118" s="28"/>
      <c r="AC118" s="28"/>
      <c r="AD118" s="27" t="str">
        <f t="shared" si="37"/>
        <v/>
      </c>
      <c r="AE118" s="42"/>
      <c r="AF118" s="16"/>
      <c r="AG118" s="16"/>
      <c r="AH118" s="27" t="str">
        <f t="shared" si="38"/>
        <v/>
      </c>
      <c r="AI118" s="42"/>
      <c r="AJ118" s="35" t="str">
        <f t="shared" si="32"/>
        <v/>
      </c>
      <c r="AK118" s="35"/>
      <c r="AL118" s="35" t="str">
        <f t="shared" si="14"/>
        <v/>
      </c>
      <c r="AM118" s="16"/>
      <c r="AN118" s="16"/>
      <c r="AO118" s="930"/>
    </row>
    <row r="119" spans="1:41">
      <c r="A119" s="32"/>
      <c r="B119" s="37"/>
      <c r="C119" s="129"/>
      <c r="D119" s="37"/>
      <c r="E119" s="129"/>
      <c r="F119" s="156">
        <f>SUM(F107:F118)</f>
        <v>0</v>
      </c>
      <c r="G119" s="183"/>
      <c r="H119" s="187">
        <f>SUM(H107:H118)</f>
        <v>0</v>
      </c>
      <c r="I119" s="37"/>
      <c r="J119" s="37"/>
      <c r="K119" s="41"/>
      <c r="L119" s="37">
        <f>SUM(L107:L118)</f>
        <v>0</v>
      </c>
      <c r="M119" s="37"/>
      <c r="N119" s="7"/>
      <c r="O119" s="41"/>
      <c r="P119" s="37">
        <f>SUM(P107:P118)</f>
        <v>0</v>
      </c>
      <c r="Q119" s="37"/>
      <c r="R119" s="7"/>
      <c r="S119" s="9"/>
      <c r="T119" s="37">
        <f>SUM(T107:T118)</f>
        <v>0</v>
      </c>
      <c r="U119" s="37"/>
      <c r="V119" s="37"/>
      <c r="W119" s="41"/>
      <c r="X119" s="37"/>
      <c r="Y119" s="37"/>
      <c r="Z119" s="7"/>
      <c r="AA119" s="41"/>
      <c r="AB119" s="37"/>
      <c r="AC119" s="37"/>
      <c r="AD119" s="7"/>
      <c r="AE119" s="42"/>
      <c r="AF119" s="37"/>
      <c r="AG119" s="37"/>
      <c r="AH119" s="7"/>
      <c r="AI119" s="42"/>
      <c r="AJ119" s="130"/>
      <c r="AK119" s="130"/>
      <c r="AL119" s="164">
        <f>SUM(AL107:AL118)</f>
        <v>0</v>
      </c>
      <c r="AM119" s="37"/>
      <c r="AN119" s="37"/>
      <c r="AO119" s="930"/>
    </row>
    <row r="120" spans="1:41">
      <c r="A120" s="32"/>
      <c r="B120" s="139"/>
      <c r="C120" s="144" t="s">
        <v>37</v>
      </c>
      <c r="D120" s="139"/>
      <c r="E120" s="140"/>
      <c r="F120" s="154"/>
      <c r="G120" s="184"/>
      <c r="H120" s="188"/>
      <c r="I120" s="139"/>
      <c r="J120" s="139"/>
      <c r="K120" s="41"/>
      <c r="L120" s="139"/>
      <c r="M120" s="139"/>
      <c r="N120" s="141"/>
      <c r="O120" s="41"/>
      <c r="P120" s="139"/>
      <c r="Q120" s="139"/>
      <c r="R120" s="141"/>
      <c r="S120" s="9"/>
      <c r="T120" s="139"/>
      <c r="U120" s="139"/>
      <c r="V120" s="139"/>
      <c r="W120" s="41"/>
      <c r="X120" s="139"/>
      <c r="Y120" s="139"/>
      <c r="Z120" s="141"/>
      <c r="AA120" s="41"/>
      <c r="AB120" s="139"/>
      <c r="AC120" s="139"/>
      <c r="AD120" s="141"/>
      <c r="AE120" s="42"/>
      <c r="AF120" s="139"/>
      <c r="AG120" s="139"/>
      <c r="AH120" s="141"/>
      <c r="AI120" s="42"/>
      <c r="AJ120" s="142"/>
      <c r="AK120" s="142"/>
      <c r="AL120" s="142"/>
      <c r="AM120" s="139"/>
      <c r="AN120" s="139"/>
      <c r="AO120" s="930"/>
    </row>
    <row r="121" spans="1:41">
      <c r="A121" s="32"/>
      <c r="B121" s="16"/>
      <c r="C121" s="17"/>
      <c r="D121" s="16"/>
      <c r="E121" s="17"/>
      <c r="F121" s="153" t="str">
        <f>IF(E121="","",IF(E121="Oui",1,0))</f>
        <v/>
      </c>
      <c r="G121" s="182"/>
      <c r="H121" s="442" t="str">
        <f>IF(G121="","",G121-AL121)</f>
        <v/>
      </c>
      <c r="I121" s="16"/>
      <c r="J121" s="16"/>
      <c r="K121" s="41"/>
      <c r="L121" s="16"/>
      <c r="M121" s="16"/>
      <c r="N121" s="27" t="str">
        <f t="shared" ref="N121:N194" si="39">IF(L121="","",L121*M121)</f>
        <v/>
      </c>
      <c r="O121" s="41"/>
      <c r="P121" s="16"/>
      <c r="Q121" s="16"/>
      <c r="R121" s="27" t="str">
        <f t="shared" ref="R121:R194" si="40">IF(P121="","",Q121*P121)</f>
        <v/>
      </c>
      <c r="S121" s="9"/>
      <c r="T121" s="16"/>
      <c r="U121" s="16"/>
      <c r="V121" s="16" t="str">
        <f t="shared" ref="V121:V180" si="41">IF(T121="","",U121*T121)</f>
        <v/>
      </c>
      <c r="W121" s="41"/>
      <c r="X121" s="16"/>
      <c r="Y121" s="16"/>
      <c r="Z121" s="27" t="str">
        <f t="shared" ref="Z121:Z166" si="42">IF(X121="","",Y121*X121)</f>
        <v/>
      </c>
      <c r="AA121" s="41"/>
      <c r="AB121" s="28"/>
      <c r="AC121" s="28"/>
      <c r="AD121" s="27" t="str">
        <f t="shared" ref="AD121:AD194" si="43">IF(AB121="","",AC121*AB121)</f>
        <v/>
      </c>
      <c r="AE121" s="42"/>
      <c r="AF121" s="16"/>
      <c r="AG121" s="16"/>
      <c r="AH121" s="27" t="str">
        <f t="shared" ref="AH121:AH194" si="44">IF(AF121="","",AG121*AF121)</f>
        <v/>
      </c>
      <c r="AI121" s="42"/>
      <c r="AJ121" s="35" t="str">
        <f>IF(B121="","",R121+V121+Z121+AH121+N121+AD121)</f>
        <v/>
      </c>
      <c r="AK121" s="35"/>
      <c r="AL121" s="35" t="str">
        <f t="shared" si="14"/>
        <v/>
      </c>
      <c r="AM121" s="16"/>
      <c r="AN121" s="16"/>
      <c r="AO121" s="930"/>
    </row>
    <row r="122" spans="1:41">
      <c r="A122" s="32"/>
      <c r="B122" s="16"/>
      <c r="C122" s="17"/>
      <c r="D122" s="16"/>
      <c r="E122" s="17"/>
      <c r="F122" s="153" t="str">
        <f t="shared" ref="F122:F133" si="45">IF(E122="","",IF(E122="Oui",1,0))</f>
        <v/>
      </c>
      <c r="G122" s="182"/>
      <c r="H122" s="442" t="str">
        <f t="shared" ref="H122:H133" si="46">IF(G122="","",G122-AL122)</f>
        <v/>
      </c>
      <c r="I122" s="16"/>
      <c r="J122" s="16"/>
      <c r="K122" s="41"/>
      <c r="L122" s="16"/>
      <c r="M122" s="16"/>
      <c r="N122" s="27" t="str">
        <f t="shared" si="39"/>
        <v/>
      </c>
      <c r="O122" s="41"/>
      <c r="P122" s="16"/>
      <c r="Q122" s="16"/>
      <c r="R122" s="27" t="str">
        <f t="shared" si="40"/>
        <v/>
      </c>
      <c r="S122" s="9"/>
      <c r="T122" s="16"/>
      <c r="U122" s="16"/>
      <c r="V122" s="16" t="str">
        <f t="shared" si="41"/>
        <v/>
      </c>
      <c r="W122" s="41"/>
      <c r="X122" s="16"/>
      <c r="Y122" s="16"/>
      <c r="Z122" s="27" t="str">
        <f t="shared" si="42"/>
        <v/>
      </c>
      <c r="AA122" s="41"/>
      <c r="AB122" s="28"/>
      <c r="AC122" s="28"/>
      <c r="AD122" s="27" t="str">
        <f t="shared" si="43"/>
        <v/>
      </c>
      <c r="AE122" s="42"/>
      <c r="AF122" s="16"/>
      <c r="AG122" s="16"/>
      <c r="AH122" s="27" t="str">
        <f t="shared" si="44"/>
        <v/>
      </c>
      <c r="AI122" s="42"/>
      <c r="AJ122" s="35" t="str">
        <f t="shared" ref="AJ122:AJ133" si="47">IF(B122="","",R122+V122+Z122+AH122+N122+AD122)</f>
        <v/>
      </c>
      <c r="AK122" s="35"/>
      <c r="AL122" s="35" t="str">
        <f t="shared" si="14"/>
        <v/>
      </c>
      <c r="AM122" s="16"/>
      <c r="AN122" s="16"/>
      <c r="AO122" s="930"/>
    </row>
    <row r="123" spans="1:41">
      <c r="A123" s="32"/>
      <c r="B123" s="16"/>
      <c r="C123" s="17"/>
      <c r="D123" s="16"/>
      <c r="E123" s="17"/>
      <c r="F123" s="153" t="str">
        <f t="shared" si="45"/>
        <v/>
      </c>
      <c r="G123" s="182"/>
      <c r="H123" s="442" t="str">
        <f t="shared" si="46"/>
        <v/>
      </c>
      <c r="I123" s="16"/>
      <c r="J123" s="16"/>
      <c r="K123" s="41"/>
      <c r="L123" s="16"/>
      <c r="M123" s="16"/>
      <c r="N123" s="27" t="str">
        <f t="shared" si="39"/>
        <v/>
      </c>
      <c r="O123" s="41"/>
      <c r="P123" s="16"/>
      <c r="Q123" s="16"/>
      <c r="R123" s="27" t="str">
        <f t="shared" si="40"/>
        <v/>
      </c>
      <c r="S123" s="9"/>
      <c r="T123" s="16"/>
      <c r="U123" s="16"/>
      <c r="V123" s="16" t="str">
        <f t="shared" si="41"/>
        <v/>
      </c>
      <c r="W123" s="41"/>
      <c r="X123" s="16"/>
      <c r="Y123" s="16"/>
      <c r="Z123" s="27" t="str">
        <f t="shared" si="42"/>
        <v/>
      </c>
      <c r="AA123" s="41"/>
      <c r="AB123" s="28"/>
      <c r="AC123" s="28"/>
      <c r="AD123" s="27" t="str">
        <f t="shared" si="43"/>
        <v/>
      </c>
      <c r="AE123" s="42"/>
      <c r="AF123" s="16"/>
      <c r="AG123" s="16"/>
      <c r="AH123" s="27" t="str">
        <f t="shared" si="44"/>
        <v/>
      </c>
      <c r="AI123" s="42"/>
      <c r="AJ123" s="35" t="str">
        <f t="shared" si="47"/>
        <v/>
      </c>
      <c r="AK123" s="35"/>
      <c r="AL123" s="35" t="str">
        <f t="shared" si="14"/>
        <v/>
      </c>
      <c r="AM123" s="16"/>
      <c r="AN123" s="16"/>
      <c r="AO123" s="930"/>
    </row>
    <row r="124" spans="1:41">
      <c r="A124" s="32"/>
      <c r="B124" s="16"/>
      <c r="C124" s="17"/>
      <c r="D124" s="16"/>
      <c r="E124" s="17"/>
      <c r="F124" s="153" t="str">
        <f t="shared" si="45"/>
        <v/>
      </c>
      <c r="G124" s="182"/>
      <c r="H124" s="442" t="str">
        <f t="shared" si="46"/>
        <v/>
      </c>
      <c r="I124" s="16"/>
      <c r="J124" s="16"/>
      <c r="K124" s="41"/>
      <c r="L124" s="16"/>
      <c r="M124" s="16"/>
      <c r="N124" s="27" t="str">
        <f t="shared" si="39"/>
        <v/>
      </c>
      <c r="O124" s="41"/>
      <c r="P124" s="16"/>
      <c r="Q124" s="16"/>
      <c r="R124" s="27" t="str">
        <f t="shared" si="40"/>
        <v/>
      </c>
      <c r="S124" s="9"/>
      <c r="T124" s="16"/>
      <c r="U124" s="16"/>
      <c r="V124" s="16" t="str">
        <f t="shared" si="41"/>
        <v/>
      </c>
      <c r="W124" s="41"/>
      <c r="X124" s="16"/>
      <c r="Y124" s="16"/>
      <c r="Z124" s="27" t="str">
        <f t="shared" si="42"/>
        <v/>
      </c>
      <c r="AA124" s="41"/>
      <c r="AB124" s="28"/>
      <c r="AC124" s="28"/>
      <c r="AD124" s="27" t="str">
        <f t="shared" si="43"/>
        <v/>
      </c>
      <c r="AE124" s="42"/>
      <c r="AF124" s="16"/>
      <c r="AG124" s="16"/>
      <c r="AH124" s="27" t="str">
        <f t="shared" si="44"/>
        <v/>
      </c>
      <c r="AI124" s="42"/>
      <c r="AJ124" s="35" t="str">
        <f t="shared" si="47"/>
        <v/>
      </c>
      <c r="AK124" s="35"/>
      <c r="AL124" s="35" t="str">
        <f t="shared" si="14"/>
        <v/>
      </c>
      <c r="AM124" s="16"/>
      <c r="AN124" s="16"/>
      <c r="AO124" s="930"/>
    </row>
    <row r="125" spans="1:41">
      <c r="A125" s="32"/>
      <c r="B125" s="16"/>
      <c r="C125" s="17"/>
      <c r="D125" s="16"/>
      <c r="E125" s="17"/>
      <c r="F125" s="153" t="str">
        <f t="shared" si="45"/>
        <v/>
      </c>
      <c r="G125" s="182"/>
      <c r="H125" s="442" t="str">
        <f t="shared" si="46"/>
        <v/>
      </c>
      <c r="I125" s="16"/>
      <c r="J125" s="16"/>
      <c r="K125" s="41"/>
      <c r="L125" s="16"/>
      <c r="M125" s="16"/>
      <c r="N125" s="27" t="str">
        <f t="shared" si="39"/>
        <v/>
      </c>
      <c r="O125" s="41"/>
      <c r="P125" s="16"/>
      <c r="Q125" s="16"/>
      <c r="R125" s="27" t="str">
        <f t="shared" si="40"/>
        <v/>
      </c>
      <c r="S125" s="9"/>
      <c r="T125" s="16"/>
      <c r="U125" s="16"/>
      <c r="V125" s="16" t="str">
        <f t="shared" si="41"/>
        <v/>
      </c>
      <c r="W125" s="41"/>
      <c r="X125" s="16"/>
      <c r="Y125" s="16"/>
      <c r="Z125" s="27" t="str">
        <f t="shared" si="42"/>
        <v/>
      </c>
      <c r="AA125" s="41"/>
      <c r="AB125" s="28"/>
      <c r="AC125" s="28"/>
      <c r="AD125" s="27" t="str">
        <f t="shared" si="43"/>
        <v/>
      </c>
      <c r="AE125" s="42"/>
      <c r="AF125" s="16"/>
      <c r="AG125" s="16"/>
      <c r="AH125" s="27" t="str">
        <f t="shared" si="44"/>
        <v/>
      </c>
      <c r="AI125" s="42"/>
      <c r="AJ125" s="35" t="str">
        <f t="shared" si="47"/>
        <v/>
      </c>
      <c r="AK125" s="35"/>
      <c r="AL125" s="35" t="str">
        <f t="shared" si="14"/>
        <v/>
      </c>
      <c r="AM125" s="16"/>
      <c r="AN125" s="16"/>
      <c r="AO125" s="930"/>
    </row>
    <row r="126" spans="1:41">
      <c r="A126" s="32"/>
      <c r="B126" s="16"/>
      <c r="C126" s="17"/>
      <c r="D126" s="16"/>
      <c r="E126" s="17"/>
      <c r="F126" s="153" t="str">
        <f t="shared" si="45"/>
        <v/>
      </c>
      <c r="G126" s="182"/>
      <c r="H126" s="442" t="str">
        <f t="shared" si="46"/>
        <v/>
      </c>
      <c r="I126" s="16"/>
      <c r="J126" s="16"/>
      <c r="K126" s="41"/>
      <c r="L126" s="16"/>
      <c r="M126" s="16"/>
      <c r="N126" s="27" t="str">
        <f t="shared" si="39"/>
        <v/>
      </c>
      <c r="O126" s="41"/>
      <c r="P126" s="16"/>
      <c r="Q126" s="16"/>
      <c r="R126" s="27" t="str">
        <f t="shared" si="40"/>
        <v/>
      </c>
      <c r="S126" s="9"/>
      <c r="T126" s="16"/>
      <c r="U126" s="16"/>
      <c r="V126" s="16" t="str">
        <f t="shared" si="41"/>
        <v/>
      </c>
      <c r="W126" s="41"/>
      <c r="X126" s="16"/>
      <c r="Y126" s="16"/>
      <c r="Z126" s="27" t="str">
        <f t="shared" si="42"/>
        <v/>
      </c>
      <c r="AA126" s="41"/>
      <c r="AB126" s="28"/>
      <c r="AC126" s="28"/>
      <c r="AD126" s="27" t="str">
        <f t="shared" si="43"/>
        <v/>
      </c>
      <c r="AE126" s="42"/>
      <c r="AF126" s="16"/>
      <c r="AG126" s="16"/>
      <c r="AH126" s="27" t="str">
        <f t="shared" si="44"/>
        <v/>
      </c>
      <c r="AI126" s="42"/>
      <c r="AJ126" s="35" t="str">
        <f t="shared" si="47"/>
        <v/>
      </c>
      <c r="AK126" s="35"/>
      <c r="AL126" s="35" t="str">
        <f t="shared" si="14"/>
        <v/>
      </c>
      <c r="AM126" s="16"/>
      <c r="AN126" s="16"/>
      <c r="AO126" s="930"/>
    </row>
    <row r="127" spans="1:41">
      <c r="A127" s="32"/>
      <c r="B127" s="16"/>
      <c r="C127" s="17"/>
      <c r="D127" s="16"/>
      <c r="E127" s="17"/>
      <c r="F127" s="153" t="str">
        <f t="shared" si="45"/>
        <v/>
      </c>
      <c r="G127" s="182"/>
      <c r="H127" s="442" t="str">
        <f t="shared" si="46"/>
        <v/>
      </c>
      <c r="I127" s="16"/>
      <c r="J127" s="16"/>
      <c r="K127" s="41"/>
      <c r="L127" s="16"/>
      <c r="M127" s="16"/>
      <c r="N127" s="27" t="str">
        <f t="shared" si="39"/>
        <v/>
      </c>
      <c r="O127" s="41"/>
      <c r="P127" s="16"/>
      <c r="Q127" s="16"/>
      <c r="R127" s="27" t="str">
        <f t="shared" si="40"/>
        <v/>
      </c>
      <c r="S127" s="9"/>
      <c r="T127" s="16"/>
      <c r="U127" s="16"/>
      <c r="V127" s="16" t="str">
        <f t="shared" si="41"/>
        <v/>
      </c>
      <c r="W127" s="41"/>
      <c r="X127" s="16"/>
      <c r="Y127" s="16"/>
      <c r="Z127" s="27" t="str">
        <f t="shared" si="42"/>
        <v/>
      </c>
      <c r="AA127" s="41"/>
      <c r="AB127" s="28"/>
      <c r="AC127" s="28"/>
      <c r="AD127" s="27" t="str">
        <f t="shared" si="43"/>
        <v/>
      </c>
      <c r="AE127" s="42"/>
      <c r="AF127" s="16"/>
      <c r="AG127" s="16"/>
      <c r="AH127" s="27" t="str">
        <f t="shared" si="44"/>
        <v/>
      </c>
      <c r="AI127" s="42"/>
      <c r="AJ127" s="35" t="str">
        <f t="shared" si="47"/>
        <v/>
      </c>
      <c r="AK127" s="35"/>
      <c r="AL127" s="35" t="str">
        <f t="shared" si="14"/>
        <v/>
      </c>
      <c r="AM127" s="16"/>
      <c r="AN127" s="16"/>
      <c r="AO127" s="930"/>
    </row>
    <row r="128" spans="1:41">
      <c r="A128" s="32"/>
      <c r="B128" s="16"/>
      <c r="C128" s="17"/>
      <c r="D128" s="16"/>
      <c r="E128" s="17"/>
      <c r="F128" s="153" t="str">
        <f t="shared" si="45"/>
        <v/>
      </c>
      <c r="G128" s="182"/>
      <c r="H128" s="442" t="str">
        <f t="shared" si="46"/>
        <v/>
      </c>
      <c r="I128" s="16"/>
      <c r="J128" s="16"/>
      <c r="K128" s="41"/>
      <c r="L128" s="16"/>
      <c r="M128" s="16"/>
      <c r="N128" s="27" t="str">
        <f t="shared" si="39"/>
        <v/>
      </c>
      <c r="O128" s="41"/>
      <c r="P128" s="16"/>
      <c r="Q128" s="16"/>
      <c r="R128" s="27" t="str">
        <f t="shared" si="40"/>
        <v/>
      </c>
      <c r="S128" s="9"/>
      <c r="T128" s="16"/>
      <c r="U128" s="16"/>
      <c r="V128" s="16" t="str">
        <f t="shared" si="41"/>
        <v/>
      </c>
      <c r="W128" s="41"/>
      <c r="X128" s="16"/>
      <c r="Y128" s="16"/>
      <c r="Z128" s="27" t="str">
        <f t="shared" si="42"/>
        <v/>
      </c>
      <c r="AA128" s="41"/>
      <c r="AB128" s="28"/>
      <c r="AC128" s="28"/>
      <c r="AD128" s="27" t="str">
        <f t="shared" si="43"/>
        <v/>
      </c>
      <c r="AE128" s="42"/>
      <c r="AF128" s="16"/>
      <c r="AG128" s="16"/>
      <c r="AH128" s="27" t="str">
        <f t="shared" si="44"/>
        <v/>
      </c>
      <c r="AI128" s="42"/>
      <c r="AJ128" s="35" t="str">
        <f t="shared" si="47"/>
        <v/>
      </c>
      <c r="AK128" s="35"/>
      <c r="AL128" s="35" t="str">
        <f t="shared" si="14"/>
        <v/>
      </c>
      <c r="AM128" s="16"/>
      <c r="AN128" s="16"/>
      <c r="AO128" s="930"/>
    </row>
    <row r="129" spans="1:41">
      <c r="A129" s="32"/>
      <c r="B129" s="16"/>
      <c r="C129" s="17"/>
      <c r="D129" s="16"/>
      <c r="E129" s="17"/>
      <c r="F129" s="153" t="str">
        <f t="shared" si="45"/>
        <v/>
      </c>
      <c r="G129" s="182"/>
      <c r="H129" s="442" t="str">
        <f t="shared" si="46"/>
        <v/>
      </c>
      <c r="I129" s="16"/>
      <c r="J129" s="16"/>
      <c r="K129" s="41"/>
      <c r="L129" s="16"/>
      <c r="M129" s="16"/>
      <c r="N129" s="27" t="str">
        <f t="shared" si="39"/>
        <v/>
      </c>
      <c r="O129" s="41"/>
      <c r="P129" s="16"/>
      <c r="Q129" s="16"/>
      <c r="R129" s="27" t="str">
        <f t="shared" si="40"/>
        <v/>
      </c>
      <c r="S129" s="9"/>
      <c r="T129" s="16"/>
      <c r="U129" s="16"/>
      <c r="V129" s="16" t="str">
        <f t="shared" si="41"/>
        <v/>
      </c>
      <c r="W129" s="41"/>
      <c r="X129" s="16"/>
      <c r="Y129" s="16"/>
      <c r="Z129" s="27" t="str">
        <f t="shared" si="42"/>
        <v/>
      </c>
      <c r="AA129" s="41"/>
      <c r="AB129" s="28"/>
      <c r="AC129" s="28"/>
      <c r="AD129" s="27" t="str">
        <f t="shared" si="43"/>
        <v/>
      </c>
      <c r="AE129" s="42"/>
      <c r="AF129" s="16"/>
      <c r="AG129" s="16"/>
      <c r="AH129" s="27" t="str">
        <f t="shared" si="44"/>
        <v/>
      </c>
      <c r="AI129" s="42"/>
      <c r="AJ129" s="35" t="str">
        <f t="shared" si="47"/>
        <v/>
      </c>
      <c r="AK129" s="35"/>
      <c r="AL129" s="35" t="str">
        <f t="shared" si="14"/>
        <v/>
      </c>
      <c r="AM129" s="16"/>
      <c r="AN129" s="16"/>
      <c r="AO129" s="930"/>
    </row>
    <row r="130" spans="1:41">
      <c r="A130" s="32"/>
      <c r="B130" s="16"/>
      <c r="C130" s="17"/>
      <c r="D130" s="16"/>
      <c r="E130" s="17"/>
      <c r="F130" s="153" t="str">
        <f t="shared" si="45"/>
        <v/>
      </c>
      <c r="G130" s="182"/>
      <c r="H130" s="442" t="str">
        <f t="shared" si="46"/>
        <v/>
      </c>
      <c r="I130" s="16"/>
      <c r="J130" s="16"/>
      <c r="K130" s="41"/>
      <c r="L130" s="16"/>
      <c r="M130" s="16"/>
      <c r="N130" s="27" t="str">
        <f t="shared" si="39"/>
        <v/>
      </c>
      <c r="O130" s="41"/>
      <c r="P130" s="16"/>
      <c r="Q130" s="16"/>
      <c r="R130" s="27" t="str">
        <f t="shared" si="40"/>
        <v/>
      </c>
      <c r="S130" s="9"/>
      <c r="T130" s="16"/>
      <c r="U130" s="16"/>
      <c r="V130" s="16" t="str">
        <f t="shared" si="41"/>
        <v/>
      </c>
      <c r="W130" s="41"/>
      <c r="X130" s="16"/>
      <c r="Y130" s="16"/>
      <c r="Z130" s="27" t="str">
        <f t="shared" si="42"/>
        <v/>
      </c>
      <c r="AA130" s="41"/>
      <c r="AB130" s="28"/>
      <c r="AC130" s="28"/>
      <c r="AD130" s="27" t="str">
        <f t="shared" si="43"/>
        <v/>
      </c>
      <c r="AE130" s="42"/>
      <c r="AF130" s="16"/>
      <c r="AG130" s="16"/>
      <c r="AH130" s="27" t="str">
        <f t="shared" si="44"/>
        <v/>
      </c>
      <c r="AI130" s="42"/>
      <c r="AJ130" s="35" t="str">
        <f t="shared" si="47"/>
        <v/>
      </c>
      <c r="AK130" s="35"/>
      <c r="AL130" s="35" t="str">
        <f t="shared" si="14"/>
        <v/>
      </c>
      <c r="AM130" s="16"/>
      <c r="AN130" s="16"/>
      <c r="AO130" s="930"/>
    </row>
    <row r="131" spans="1:41">
      <c r="A131" s="32"/>
      <c r="B131" s="16"/>
      <c r="C131" s="17"/>
      <c r="D131" s="16"/>
      <c r="E131" s="17"/>
      <c r="F131" s="153" t="str">
        <f t="shared" si="45"/>
        <v/>
      </c>
      <c r="G131" s="182"/>
      <c r="H131" s="442" t="str">
        <f t="shared" si="46"/>
        <v/>
      </c>
      <c r="I131" s="16"/>
      <c r="J131" s="16"/>
      <c r="K131" s="41"/>
      <c r="L131" s="16"/>
      <c r="M131" s="16"/>
      <c r="N131" s="27" t="str">
        <f t="shared" si="39"/>
        <v/>
      </c>
      <c r="O131" s="41"/>
      <c r="P131" s="16"/>
      <c r="Q131" s="16"/>
      <c r="R131" s="27" t="str">
        <f t="shared" si="40"/>
        <v/>
      </c>
      <c r="S131" s="9"/>
      <c r="T131" s="16"/>
      <c r="U131" s="16"/>
      <c r="V131" s="16" t="str">
        <f t="shared" si="41"/>
        <v/>
      </c>
      <c r="W131" s="41"/>
      <c r="X131" s="16"/>
      <c r="Y131" s="16"/>
      <c r="Z131" s="27" t="str">
        <f t="shared" si="42"/>
        <v/>
      </c>
      <c r="AA131" s="41"/>
      <c r="AB131" s="28"/>
      <c r="AC131" s="28"/>
      <c r="AD131" s="27" t="str">
        <f t="shared" si="43"/>
        <v/>
      </c>
      <c r="AE131" s="42"/>
      <c r="AF131" s="16"/>
      <c r="AG131" s="16"/>
      <c r="AH131" s="27" t="str">
        <f t="shared" si="44"/>
        <v/>
      </c>
      <c r="AI131" s="42"/>
      <c r="AJ131" s="35" t="str">
        <f t="shared" si="47"/>
        <v/>
      </c>
      <c r="AK131" s="35"/>
      <c r="AL131" s="35" t="str">
        <f t="shared" si="14"/>
        <v/>
      </c>
      <c r="AM131" s="16"/>
      <c r="AN131" s="16"/>
      <c r="AO131" s="930"/>
    </row>
    <row r="132" spans="1:41">
      <c r="A132" s="32"/>
      <c r="B132" s="16"/>
      <c r="C132" s="17"/>
      <c r="D132" s="16"/>
      <c r="E132" s="17"/>
      <c r="F132" s="153" t="str">
        <f t="shared" si="45"/>
        <v/>
      </c>
      <c r="G132" s="182"/>
      <c r="H132" s="442" t="str">
        <f t="shared" si="46"/>
        <v/>
      </c>
      <c r="I132" s="16"/>
      <c r="J132" s="16"/>
      <c r="K132" s="41"/>
      <c r="L132" s="16"/>
      <c r="M132" s="16"/>
      <c r="N132" s="27" t="str">
        <f t="shared" si="39"/>
        <v/>
      </c>
      <c r="O132" s="41"/>
      <c r="P132" s="16"/>
      <c r="Q132" s="16"/>
      <c r="R132" s="27" t="str">
        <f t="shared" si="40"/>
        <v/>
      </c>
      <c r="S132" s="9"/>
      <c r="T132" s="16"/>
      <c r="U132" s="16"/>
      <c r="V132" s="16" t="str">
        <f t="shared" si="41"/>
        <v/>
      </c>
      <c r="W132" s="41"/>
      <c r="X132" s="16"/>
      <c r="Y132" s="16"/>
      <c r="Z132" s="27" t="str">
        <f t="shared" si="42"/>
        <v/>
      </c>
      <c r="AA132" s="41"/>
      <c r="AB132" s="28"/>
      <c r="AC132" s="28"/>
      <c r="AD132" s="27" t="str">
        <f t="shared" si="43"/>
        <v/>
      </c>
      <c r="AE132" s="42"/>
      <c r="AF132" s="16"/>
      <c r="AG132" s="16"/>
      <c r="AH132" s="27" t="str">
        <f t="shared" si="44"/>
        <v/>
      </c>
      <c r="AI132" s="42"/>
      <c r="AJ132" s="35" t="str">
        <f t="shared" si="47"/>
        <v/>
      </c>
      <c r="AK132" s="35"/>
      <c r="AL132" s="35" t="str">
        <f t="shared" si="14"/>
        <v/>
      </c>
      <c r="AM132" s="16"/>
      <c r="AN132" s="16"/>
      <c r="AO132" s="930"/>
    </row>
    <row r="133" spans="1:41">
      <c r="A133" s="32"/>
      <c r="B133" s="16"/>
      <c r="C133" s="17"/>
      <c r="D133" s="16"/>
      <c r="E133" s="17"/>
      <c r="F133" s="153" t="str">
        <f t="shared" si="45"/>
        <v/>
      </c>
      <c r="G133" s="182"/>
      <c r="H133" s="442" t="str">
        <f t="shared" si="46"/>
        <v/>
      </c>
      <c r="I133" s="16"/>
      <c r="J133" s="16"/>
      <c r="K133" s="41"/>
      <c r="L133" s="16"/>
      <c r="M133" s="16"/>
      <c r="N133" s="27" t="str">
        <f t="shared" si="39"/>
        <v/>
      </c>
      <c r="O133" s="41"/>
      <c r="P133" s="16"/>
      <c r="Q133" s="16"/>
      <c r="R133" s="27" t="str">
        <f t="shared" si="40"/>
        <v/>
      </c>
      <c r="S133" s="9"/>
      <c r="T133" s="16"/>
      <c r="U133" s="16"/>
      <c r="V133" s="16" t="str">
        <f t="shared" si="41"/>
        <v/>
      </c>
      <c r="W133" s="41"/>
      <c r="X133" s="16"/>
      <c r="Y133" s="16"/>
      <c r="Z133" s="27" t="str">
        <f t="shared" si="42"/>
        <v/>
      </c>
      <c r="AA133" s="41"/>
      <c r="AB133" s="28"/>
      <c r="AC133" s="28"/>
      <c r="AD133" s="27" t="str">
        <f t="shared" si="43"/>
        <v/>
      </c>
      <c r="AE133" s="42"/>
      <c r="AF133" s="16"/>
      <c r="AG133" s="16"/>
      <c r="AH133" s="27" t="str">
        <f t="shared" si="44"/>
        <v/>
      </c>
      <c r="AI133" s="42"/>
      <c r="AJ133" s="35" t="str">
        <f t="shared" si="47"/>
        <v/>
      </c>
      <c r="AK133" s="35"/>
      <c r="AL133" s="35" t="str">
        <f t="shared" si="14"/>
        <v/>
      </c>
      <c r="AM133" s="16"/>
      <c r="AN133" s="16"/>
      <c r="AO133" s="930"/>
    </row>
    <row r="134" spans="1:41">
      <c r="A134" s="32"/>
      <c r="B134" s="37"/>
      <c r="C134" s="129"/>
      <c r="D134" s="37"/>
      <c r="E134" s="129"/>
      <c r="F134" s="156">
        <f>SUM(F121:F133)</f>
        <v>0</v>
      </c>
      <c r="G134" s="183"/>
      <c r="H134" s="187">
        <f>SUM(H121:H133)</f>
        <v>0</v>
      </c>
      <c r="I134" s="37"/>
      <c r="J134" s="37"/>
      <c r="K134" s="41"/>
      <c r="L134" s="37">
        <f>SUM(L121:L133)</f>
        <v>0</v>
      </c>
      <c r="M134" s="37"/>
      <c r="N134" s="7"/>
      <c r="O134" s="41"/>
      <c r="P134" s="37">
        <f>SUM(P121:P133)</f>
        <v>0</v>
      </c>
      <c r="Q134" s="37"/>
      <c r="R134" s="7"/>
      <c r="S134" s="9"/>
      <c r="T134" s="37">
        <f>SUM(T121:T132)</f>
        <v>0</v>
      </c>
      <c r="U134" s="37"/>
      <c r="V134" s="37"/>
      <c r="W134" s="41"/>
      <c r="X134" s="37"/>
      <c r="Y134" s="37"/>
      <c r="Z134" s="7"/>
      <c r="AA134" s="41"/>
      <c r="AB134" s="37"/>
      <c r="AC134" s="37"/>
      <c r="AD134" s="7"/>
      <c r="AE134" s="42"/>
      <c r="AF134" s="37"/>
      <c r="AG134" s="37"/>
      <c r="AH134" s="7"/>
      <c r="AI134" s="42"/>
      <c r="AJ134" s="130"/>
      <c r="AK134" s="130"/>
      <c r="AL134" s="164">
        <f>SUM(AL121:AL133)</f>
        <v>0</v>
      </c>
      <c r="AM134" s="37"/>
      <c r="AN134" s="37"/>
      <c r="AO134" s="930"/>
    </row>
    <row r="135" spans="1:41">
      <c r="A135" s="32"/>
      <c r="B135" s="139"/>
      <c r="C135" s="144" t="s">
        <v>38</v>
      </c>
      <c r="D135" s="139"/>
      <c r="E135" s="140"/>
      <c r="F135" s="154"/>
      <c r="G135" s="184"/>
      <c r="H135" s="188"/>
      <c r="I135" s="139"/>
      <c r="J135" s="139"/>
      <c r="K135" s="41"/>
      <c r="L135" s="139"/>
      <c r="M135" s="139"/>
      <c r="N135" s="141"/>
      <c r="O135" s="41"/>
      <c r="P135" s="139"/>
      <c r="Q135" s="139"/>
      <c r="R135" s="141"/>
      <c r="S135" s="9"/>
      <c r="T135" s="139"/>
      <c r="U135" s="139"/>
      <c r="V135" s="139"/>
      <c r="W135" s="41"/>
      <c r="X135" s="139"/>
      <c r="Y135" s="139"/>
      <c r="Z135" s="141"/>
      <c r="AA135" s="41"/>
      <c r="AB135" s="139"/>
      <c r="AC135" s="139"/>
      <c r="AD135" s="141"/>
      <c r="AE135" s="42"/>
      <c r="AF135" s="139"/>
      <c r="AG135" s="139"/>
      <c r="AH135" s="141"/>
      <c r="AI135" s="42"/>
      <c r="AJ135" s="142"/>
      <c r="AK135" s="142"/>
      <c r="AL135" s="142"/>
      <c r="AM135" s="139"/>
      <c r="AN135" s="139"/>
      <c r="AO135" s="930"/>
    </row>
    <row r="136" spans="1:41">
      <c r="A136" s="32"/>
      <c r="B136" s="16"/>
      <c r="C136" s="17"/>
      <c r="D136" s="16"/>
      <c r="E136" s="17"/>
      <c r="F136" s="153" t="str">
        <f>IF(E136="","",IF(E136="Oui",1,0))</f>
        <v/>
      </c>
      <c r="G136" s="182"/>
      <c r="H136" s="442" t="str">
        <f>IF(G136="","",G136-AL136)</f>
        <v/>
      </c>
      <c r="I136" s="16"/>
      <c r="J136" s="16"/>
      <c r="K136" s="41"/>
      <c r="L136" s="16"/>
      <c r="M136" s="16"/>
      <c r="N136" s="27" t="str">
        <f t="shared" si="39"/>
        <v/>
      </c>
      <c r="O136" s="41"/>
      <c r="P136" s="16"/>
      <c r="Q136" s="16"/>
      <c r="R136" s="27" t="str">
        <f t="shared" si="40"/>
        <v/>
      </c>
      <c r="S136" s="9"/>
      <c r="T136" s="16"/>
      <c r="U136" s="16"/>
      <c r="V136" s="16" t="str">
        <f t="shared" si="41"/>
        <v/>
      </c>
      <c r="W136" s="41"/>
      <c r="X136" s="16"/>
      <c r="Y136" s="16"/>
      <c r="Z136" s="27" t="str">
        <f t="shared" si="42"/>
        <v/>
      </c>
      <c r="AA136" s="41"/>
      <c r="AB136" s="28"/>
      <c r="AC136" s="28"/>
      <c r="AD136" s="27" t="str">
        <f t="shared" si="43"/>
        <v/>
      </c>
      <c r="AE136" s="42"/>
      <c r="AF136" s="16"/>
      <c r="AG136" s="16"/>
      <c r="AH136" s="27" t="str">
        <f t="shared" si="44"/>
        <v/>
      </c>
      <c r="AI136" s="42"/>
      <c r="AJ136" s="35" t="str">
        <f>IF(B136="","",R136+V136+Z136+AH136+N136+AD136)</f>
        <v/>
      </c>
      <c r="AK136" s="35"/>
      <c r="AL136" s="35" t="str">
        <f t="shared" si="14"/>
        <v/>
      </c>
      <c r="AM136" s="16"/>
      <c r="AN136" s="16"/>
      <c r="AO136" s="930"/>
    </row>
    <row r="137" spans="1:41">
      <c r="A137" s="32"/>
      <c r="B137" s="16"/>
      <c r="C137" s="17"/>
      <c r="D137" s="16"/>
      <c r="E137" s="17"/>
      <c r="F137" s="153" t="str">
        <f t="shared" ref="F137:F149" si="48">IF(E137="","",IF(E137="Oui",1,0))</f>
        <v/>
      </c>
      <c r="G137" s="182"/>
      <c r="H137" s="442" t="str">
        <f t="shared" ref="H137:H149" si="49">IF(G137="","",G137-AL137)</f>
        <v/>
      </c>
      <c r="I137" s="16"/>
      <c r="J137" s="16"/>
      <c r="K137" s="41"/>
      <c r="L137" s="16"/>
      <c r="M137" s="16"/>
      <c r="N137" s="27" t="str">
        <f t="shared" si="39"/>
        <v/>
      </c>
      <c r="O137" s="41"/>
      <c r="P137" s="16"/>
      <c r="Q137" s="16"/>
      <c r="R137" s="27" t="str">
        <f t="shared" si="40"/>
        <v/>
      </c>
      <c r="S137" s="9"/>
      <c r="T137" s="16"/>
      <c r="U137" s="16"/>
      <c r="V137" s="16" t="str">
        <f t="shared" si="41"/>
        <v/>
      </c>
      <c r="W137" s="41"/>
      <c r="X137" s="16"/>
      <c r="Y137" s="16"/>
      <c r="Z137" s="27" t="str">
        <f t="shared" si="42"/>
        <v/>
      </c>
      <c r="AA137" s="41"/>
      <c r="AB137" s="28"/>
      <c r="AC137" s="28"/>
      <c r="AD137" s="27" t="str">
        <f t="shared" si="43"/>
        <v/>
      </c>
      <c r="AE137" s="42"/>
      <c r="AF137" s="16"/>
      <c r="AG137" s="16"/>
      <c r="AH137" s="27" t="str">
        <f t="shared" si="44"/>
        <v/>
      </c>
      <c r="AI137" s="42"/>
      <c r="AJ137" s="35" t="str">
        <f t="shared" ref="AJ137:AJ194" si="50">IF(B137="","",R137+V137+Z137+AH137+N137+AD137)</f>
        <v/>
      </c>
      <c r="AK137" s="35"/>
      <c r="AL137" s="35" t="str">
        <f t="shared" si="14"/>
        <v/>
      </c>
      <c r="AM137" s="16"/>
      <c r="AN137" s="16"/>
      <c r="AO137" s="930"/>
    </row>
    <row r="138" spans="1:41">
      <c r="A138" s="32"/>
      <c r="B138" s="16"/>
      <c r="C138" s="17"/>
      <c r="D138" s="16"/>
      <c r="E138" s="17"/>
      <c r="F138" s="153" t="str">
        <f t="shared" si="48"/>
        <v/>
      </c>
      <c r="G138" s="182"/>
      <c r="H138" s="442" t="str">
        <f t="shared" si="49"/>
        <v/>
      </c>
      <c r="I138" s="16"/>
      <c r="J138" s="16"/>
      <c r="K138" s="41"/>
      <c r="L138" s="16"/>
      <c r="M138" s="16"/>
      <c r="N138" s="27" t="str">
        <f t="shared" si="39"/>
        <v/>
      </c>
      <c r="O138" s="41"/>
      <c r="P138" s="16"/>
      <c r="Q138" s="16"/>
      <c r="R138" s="27" t="str">
        <f t="shared" si="40"/>
        <v/>
      </c>
      <c r="S138" s="9"/>
      <c r="T138" s="16"/>
      <c r="U138" s="16"/>
      <c r="V138" s="16" t="str">
        <f t="shared" si="41"/>
        <v/>
      </c>
      <c r="W138" s="41"/>
      <c r="X138" s="16"/>
      <c r="Y138" s="16"/>
      <c r="Z138" s="27" t="str">
        <f t="shared" si="42"/>
        <v/>
      </c>
      <c r="AA138" s="41"/>
      <c r="AB138" s="28"/>
      <c r="AC138" s="28"/>
      <c r="AD138" s="27" t="str">
        <f t="shared" si="43"/>
        <v/>
      </c>
      <c r="AE138" s="42"/>
      <c r="AF138" s="16"/>
      <c r="AG138" s="16"/>
      <c r="AH138" s="27" t="str">
        <f t="shared" si="44"/>
        <v/>
      </c>
      <c r="AI138" s="42"/>
      <c r="AJ138" s="35" t="str">
        <f t="shared" si="50"/>
        <v/>
      </c>
      <c r="AK138" s="35"/>
      <c r="AL138" s="35" t="str">
        <f t="shared" si="14"/>
        <v/>
      </c>
      <c r="AM138" s="16"/>
      <c r="AN138" s="16"/>
      <c r="AO138" s="930"/>
    </row>
    <row r="139" spans="1:41">
      <c r="A139" s="32"/>
      <c r="B139" s="16"/>
      <c r="C139" s="17"/>
      <c r="D139" s="16"/>
      <c r="E139" s="17"/>
      <c r="F139" s="153" t="str">
        <f t="shared" si="48"/>
        <v/>
      </c>
      <c r="G139" s="182"/>
      <c r="H139" s="442" t="str">
        <f t="shared" si="49"/>
        <v/>
      </c>
      <c r="I139" s="16"/>
      <c r="J139" s="16"/>
      <c r="K139" s="41"/>
      <c r="L139" s="16"/>
      <c r="M139" s="16"/>
      <c r="N139" s="27" t="str">
        <f t="shared" si="39"/>
        <v/>
      </c>
      <c r="O139" s="41"/>
      <c r="P139" s="16"/>
      <c r="Q139" s="16"/>
      <c r="R139" s="27" t="str">
        <f t="shared" si="40"/>
        <v/>
      </c>
      <c r="S139" s="9"/>
      <c r="T139" s="16"/>
      <c r="U139" s="16"/>
      <c r="V139" s="16" t="str">
        <f t="shared" si="41"/>
        <v/>
      </c>
      <c r="W139" s="41"/>
      <c r="X139" s="16"/>
      <c r="Y139" s="16"/>
      <c r="Z139" s="27" t="str">
        <f t="shared" si="42"/>
        <v/>
      </c>
      <c r="AA139" s="41"/>
      <c r="AB139" s="28"/>
      <c r="AC139" s="28"/>
      <c r="AD139" s="27" t="str">
        <f t="shared" si="43"/>
        <v/>
      </c>
      <c r="AE139" s="42"/>
      <c r="AF139" s="16"/>
      <c r="AG139" s="16"/>
      <c r="AH139" s="27" t="str">
        <f t="shared" si="44"/>
        <v/>
      </c>
      <c r="AI139" s="42"/>
      <c r="AJ139" s="35" t="str">
        <f t="shared" si="50"/>
        <v/>
      </c>
      <c r="AK139" s="35"/>
      <c r="AL139" s="35" t="str">
        <f t="shared" si="14"/>
        <v/>
      </c>
      <c r="AM139" s="16"/>
      <c r="AN139" s="16"/>
      <c r="AO139" s="930"/>
    </row>
    <row r="140" spans="1:41">
      <c r="A140" s="32"/>
      <c r="B140" s="16"/>
      <c r="C140" s="17"/>
      <c r="D140" s="16"/>
      <c r="E140" s="17"/>
      <c r="F140" s="153" t="str">
        <f t="shared" si="48"/>
        <v/>
      </c>
      <c r="G140" s="182"/>
      <c r="H140" s="442" t="str">
        <f t="shared" si="49"/>
        <v/>
      </c>
      <c r="I140" s="16"/>
      <c r="J140" s="16"/>
      <c r="K140" s="41"/>
      <c r="L140" s="16"/>
      <c r="M140" s="16"/>
      <c r="N140" s="27" t="str">
        <f t="shared" si="39"/>
        <v/>
      </c>
      <c r="O140" s="41"/>
      <c r="P140" s="16"/>
      <c r="Q140" s="16"/>
      <c r="R140" s="27" t="str">
        <f t="shared" si="40"/>
        <v/>
      </c>
      <c r="S140" s="9"/>
      <c r="T140" s="16"/>
      <c r="U140" s="16"/>
      <c r="V140" s="16" t="str">
        <f t="shared" si="41"/>
        <v/>
      </c>
      <c r="W140" s="41"/>
      <c r="X140" s="16"/>
      <c r="Y140" s="16"/>
      <c r="Z140" s="27" t="str">
        <f t="shared" si="42"/>
        <v/>
      </c>
      <c r="AA140" s="41"/>
      <c r="AB140" s="28"/>
      <c r="AC140" s="28"/>
      <c r="AD140" s="27" t="str">
        <f t="shared" si="43"/>
        <v/>
      </c>
      <c r="AE140" s="42"/>
      <c r="AF140" s="16"/>
      <c r="AG140" s="16"/>
      <c r="AH140" s="27" t="str">
        <f t="shared" si="44"/>
        <v/>
      </c>
      <c r="AI140" s="42"/>
      <c r="AJ140" s="35" t="str">
        <f t="shared" si="50"/>
        <v/>
      </c>
      <c r="AK140" s="35"/>
      <c r="AL140" s="35" t="str">
        <f t="shared" si="14"/>
        <v/>
      </c>
      <c r="AM140" s="16"/>
      <c r="AN140" s="16"/>
      <c r="AO140" s="930"/>
    </row>
    <row r="141" spans="1:41">
      <c r="A141" s="32"/>
      <c r="B141" s="16"/>
      <c r="C141" s="17"/>
      <c r="D141" s="16"/>
      <c r="E141" s="17"/>
      <c r="F141" s="153" t="str">
        <f t="shared" si="48"/>
        <v/>
      </c>
      <c r="G141" s="182"/>
      <c r="H141" s="442" t="str">
        <f t="shared" si="49"/>
        <v/>
      </c>
      <c r="I141" s="16"/>
      <c r="J141" s="16"/>
      <c r="K141" s="41"/>
      <c r="L141" s="16"/>
      <c r="M141" s="16"/>
      <c r="N141" s="27" t="str">
        <f t="shared" si="39"/>
        <v/>
      </c>
      <c r="O141" s="41"/>
      <c r="P141" s="16"/>
      <c r="Q141" s="16"/>
      <c r="R141" s="27" t="str">
        <f t="shared" si="40"/>
        <v/>
      </c>
      <c r="S141" s="9"/>
      <c r="T141" s="16"/>
      <c r="U141" s="16"/>
      <c r="V141" s="16" t="str">
        <f t="shared" si="41"/>
        <v/>
      </c>
      <c r="W141" s="41"/>
      <c r="X141" s="16"/>
      <c r="Y141" s="16"/>
      <c r="Z141" s="27" t="str">
        <f t="shared" si="42"/>
        <v/>
      </c>
      <c r="AA141" s="41"/>
      <c r="AB141" s="28"/>
      <c r="AC141" s="28"/>
      <c r="AD141" s="27" t="str">
        <f t="shared" si="43"/>
        <v/>
      </c>
      <c r="AE141" s="42"/>
      <c r="AF141" s="16"/>
      <c r="AG141" s="16"/>
      <c r="AH141" s="27" t="str">
        <f t="shared" si="44"/>
        <v/>
      </c>
      <c r="AI141" s="42"/>
      <c r="AJ141" s="35" t="str">
        <f t="shared" si="50"/>
        <v/>
      </c>
      <c r="AK141" s="35"/>
      <c r="AL141" s="35" t="str">
        <f t="shared" si="14"/>
        <v/>
      </c>
      <c r="AM141" s="16"/>
      <c r="AN141" s="16"/>
      <c r="AO141" s="930"/>
    </row>
    <row r="142" spans="1:41">
      <c r="A142" s="32"/>
      <c r="B142" s="16"/>
      <c r="C142" s="17"/>
      <c r="D142" s="16"/>
      <c r="E142" s="17"/>
      <c r="F142" s="153" t="str">
        <f t="shared" si="48"/>
        <v/>
      </c>
      <c r="G142" s="182"/>
      <c r="H142" s="442" t="str">
        <f t="shared" si="49"/>
        <v/>
      </c>
      <c r="I142" s="16"/>
      <c r="J142" s="16"/>
      <c r="K142" s="41"/>
      <c r="L142" s="16"/>
      <c r="M142" s="16"/>
      <c r="N142" s="27" t="str">
        <f t="shared" si="39"/>
        <v/>
      </c>
      <c r="O142" s="41"/>
      <c r="P142" s="16"/>
      <c r="Q142" s="16"/>
      <c r="R142" s="27" t="str">
        <f t="shared" si="40"/>
        <v/>
      </c>
      <c r="S142" s="9"/>
      <c r="T142" s="16"/>
      <c r="U142" s="16"/>
      <c r="V142" s="16" t="str">
        <f t="shared" si="41"/>
        <v/>
      </c>
      <c r="W142" s="41"/>
      <c r="X142" s="16"/>
      <c r="Y142" s="16"/>
      <c r="Z142" s="27" t="str">
        <f t="shared" si="42"/>
        <v/>
      </c>
      <c r="AA142" s="41"/>
      <c r="AB142" s="28"/>
      <c r="AC142" s="28"/>
      <c r="AD142" s="27" t="str">
        <f t="shared" si="43"/>
        <v/>
      </c>
      <c r="AE142" s="42"/>
      <c r="AF142" s="16"/>
      <c r="AG142" s="16"/>
      <c r="AH142" s="27" t="str">
        <f t="shared" si="44"/>
        <v/>
      </c>
      <c r="AI142" s="42"/>
      <c r="AJ142" s="35" t="str">
        <f t="shared" si="50"/>
        <v/>
      </c>
      <c r="AK142" s="35"/>
      <c r="AL142" s="35" t="str">
        <f t="shared" si="14"/>
        <v/>
      </c>
      <c r="AM142" s="16"/>
      <c r="AN142" s="16"/>
      <c r="AO142" s="930"/>
    </row>
    <row r="143" spans="1:41">
      <c r="A143" s="32"/>
      <c r="B143" s="16"/>
      <c r="C143" s="17"/>
      <c r="D143" s="16"/>
      <c r="E143" s="17"/>
      <c r="F143" s="153" t="str">
        <f t="shared" si="48"/>
        <v/>
      </c>
      <c r="G143" s="182"/>
      <c r="H143" s="442" t="str">
        <f t="shared" si="49"/>
        <v/>
      </c>
      <c r="I143" s="16"/>
      <c r="J143" s="16"/>
      <c r="K143" s="41"/>
      <c r="L143" s="16"/>
      <c r="M143" s="16"/>
      <c r="N143" s="27" t="str">
        <f t="shared" si="39"/>
        <v/>
      </c>
      <c r="O143" s="41"/>
      <c r="P143" s="16"/>
      <c r="Q143" s="16"/>
      <c r="R143" s="27" t="str">
        <f t="shared" si="40"/>
        <v/>
      </c>
      <c r="S143" s="9"/>
      <c r="T143" s="16"/>
      <c r="U143" s="16"/>
      <c r="V143" s="16" t="str">
        <f t="shared" si="41"/>
        <v/>
      </c>
      <c r="W143" s="41"/>
      <c r="X143" s="16"/>
      <c r="Y143" s="16"/>
      <c r="Z143" s="27" t="str">
        <f t="shared" si="42"/>
        <v/>
      </c>
      <c r="AA143" s="41"/>
      <c r="AB143" s="28"/>
      <c r="AC143" s="28"/>
      <c r="AD143" s="27" t="str">
        <f t="shared" si="43"/>
        <v/>
      </c>
      <c r="AE143" s="42"/>
      <c r="AF143" s="16"/>
      <c r="AG143" s="16"/>
      <c r="AH143" s="27" t="str">
        <f t="shared" si="44"/>
        <v/>
      </c>
      <c r="AI143" s="42"/>
      <c r="AJ143" s="35" t="str">
        <f t="shared" si="50"/>
        <v/>
      </c>
      <c r="AK143" s="35"/>
      <c r="AL143" s="35" t="str">
        <f t="shared" si="14"/>
        <v/>
      </c>
      <c r="AM143" s="16"/>
      <c r="AN143" s="16"/>
      <c r="AO143" s="930"/>
    </row>
    <row r="144" spans="1:41">
      <c r="A144" s="32"/>
      <c r="B144" s="16"/>
      <c r="C144" s="17"/>
      <c r="D144" s="16"/>
      <c r="E144" s="17"/>
      <c r="F144" s="153" t="str">
        <f t="shared" si="48"/>
        <v/>
      </c>
      <c r="G144" s="182"/>
      <c r="H144" s="442" t="str">
        <f t="shared" si="49"/>
        <v/>
      </c>
      <c r="I144" s="16"/>
      <c r="J144" s="16"/>
      <c r="K144" s="41"/>
      <c r="L144" s="16"/>
      <c r="M144" s="16"/>
      <c r="N144" s="27" t="str">
        <f t="shared" si="39"/>
        <v/>
      </c>
      <c r="O144" s="41"/>
      <c r="P144" s="16"/>
      <c r="Q144" s="16"/>
      <c r="R144" s="27" t="str">
        <f t="shared" si="40"/>
        <v/>
      </c>
      <c r="S144" s="9"/>
      <c r="T144" s="16"/>
      <c r="U144" s="16"/>
      <c r="V144" s="16" t="str">
        <f t="shared" si="41"/>
        <v/>
      </c>
      <c r="W144" s="41"/>
      <c r="X144" s="16"/>
      <c r="Y144" s="16"/>
      <c r="Z144" s="27" t="str">
        <f t="shared" si="42"/>
        <v/>
      </c>
      <c r="AA144" s="41"/>
      <c r="AB144" s="28"/>
      <c r="AC144" s="28"/>
      <c r="AD144" s="27" t="str">
        <f t="shared" si="43"/>
        <v/>
      </c>
      <c r="AE144" s="42"/>
      <c r="AF144" s="16"/>
      <c r="AG144" s="16"/>
      <c r="AH144" s="27" t="str">
        <f t="shared" si="44"/>
        <v/>
      </c>
      <c r="AI144" s="42"/>
      <c r="AJ144" s="35" t="str">
        <f t="shared" si="50"/>
        <v/>
      </c>
      <c r="AK144" s="35"/>
      <c r="AL144" s="35" t="str">
        <f t="shared" si="14"/>
        <v/>
      </c>
      <c r="AM144" s="16"/>
      <c r="AN144" s="16"/>
      <c r="AO144" s="930"/>
    </row>
    <row r="145" spans="1:41">
      <c r="A145" s="32"/>
      <c r="B145" s="16"/>
      <c r="C145" s="17"/>
      <c r="D145" s="16"/>
      <c r="E145" s="17"/>
      <c r="F145" s="153" t="str">
        <f t="shared" si="48"/>
        <v/>
      </c>
      <c r="G145" s="182"/>
      <c r="H145" s="442" t="str">
        <f t="shared" si="49"/>
        <v/>
      </c>
      <c r="I145" s="16"/>
      <c r="J145" s="16"/>
      <c r="K145" s="41"/>
      <c r="L145" s="16"/>
      <c r="M145" s="16"/>
      <c r="N145" s="27" t="str">
        <f t="shared" si="39"/>
        <v/>
      </c>
      <c r="O145" s="41"/>
      <c r="P145" s="16"/>
      <c r="Q145" s="16"/>
      <c r="R145" s="27" t="str">
        <f t="shared" si="40"/>
        <v/>
      </c>
      <c r="S145" s="9"/>
      <c r="T145" s="16"/>
      <c r="U145" s="16"/>
      <c r="V145" s="16" t="str">
        <f t="shared" si="41"/>
        <v/>
      </c>
      <c r="W145" s="41"/>
      <c r="X145" s="16"/>
      <c r="Y145" s="16"/>
      <c r="Z145" s="27" t="str">
        <f t="shared" si="42"/>
        <v/>
      </c>
      <c r="AA145" s="41"/>
      <c r="AB145" s="28"/>
      <c r="AC145" s="28"/>
      <c r="AD145" s="27" t="str">
        <f t="shared" si="43"/>
        <v/>
      </c>
      <c r="AE145" s="42"/>
      <c r="AF145" s="16"/>
      <c r="AG145" s="16"/>
      <c r="AH145" s="27" t="str">
        <f t="shared" si="44"/>
        <v/>
      </c>
      <c r="AI145" s="42"/>
      <c r="AJ145" s="35" t="str">
        <f t="shared" si="50"/>
        <v/>
      </c>
      <c r="AK145" s="35"/>
      <c r="AL145" s="35" t="str">
        <f t="shared" si="14"/>
        <v/>
      </c>
      <c r="AM145" s="16"/>
      <c r="AN145" s="16"/>
      <c r="AO145" s="930"/>
    </row>
    <row r="146" spans="1:41">
      <c r="A146" s="32"/>
      <c r="B146" s="16"/>
      <c r="C146" s="17"/>
      <c r="D146" s="16"/>
      <c r="E146" s="17"/>
      <c r="F146" s="153" t="str">
        <f t="shared" si="48"/>
        <v/>
      </c>
      <c r="G146" s="182"/>
      <c r="H146" s="442" t="str">
        <f t="shared" si="49"/>
        <v/>
      </c>
      <c r="I146" s="16"/>
      <c r="J146" s="16"/>
      <c r="K146" s="41"/>
      <c r="L146" s="16"/>
      <c r="M146" s="16"/>
      <c r="N146" s="27" t="str">
        <f t="shared" si="39"/>
        <v/>
      </c>
      <c r="O146" s="41"/>
      <c r="P146" s="16"/>
      <c r="Q146" s="16"/>
      <c r="R146" s="27" t="str">
        <f t="shared" si="40"/>
        <v/>
      </c>
      <c r="S146" s="9"/>
      <c r="T146" s="16"/>
      <c r="U146" s="16"/>
      <c r="V146" s="16" t="str">
        <f t="shared" si="41"/>
        <v/>
      </c>
      <c r="W146" s="41"/>
      <c r="X146" s="16"/>
      <c r="Y146" s="16"/>
      <c r="Z146" s="27" t="str">
        <f t="shared" si="42"/>
        <v/>
      </c>
      <c r="AA146" s="41"/>
      <c r="AB146" s="28"/>
      <c r="AC146" s="28"/>
      <c r="AD146" s="27" t="str">
        <f t="shared" si="43"/>
        <v/>
      </c>
      <c r="AE146" s="42"/>
      <c r="AF146" s="16"/>
      <c r="AG146" s="16"/>
      <c r="AH146" s="27" t="str">
        <f t="shared" si="44"/>
        <v/>
      </c>
      <c r="AI146" s="42"/>
      <c r="AJ146" s="35" t="str">
        <f t="shared" si="50"/>
        <v/>
      </c>
      <c r="AK146" s="35"/>
      <c r="AL146" s="35" t="str">
        <f t="shared" si="14"/>
        <v/>
      </c>
      <c r="AM146" s="16"/>
      <c r="AN146" s="16"/>
      <c r="AO146" s="930"/>
    </row>
    <row r="147" spans="1:41">
      <c r="A147" s="32"/>
      <c r="B147" s="16"/>
      <c r="C147" s="17"/>
      <c r="D147" s="16"/>
      <c r="E147" s="17"/>
      <c r="F147" s="153" t="str">
        <f t="shared" si="48"/>
        <v/>
      </c>
      <c r="G147" s="182"/>
      <c r="H147" s="442" t="str">
        <f t="shared" si="49"/>
        <v/>
      </c>
      <c r="I147" s="16"/>
      <c r="J147" s="16"/>
      <c r="K147" s="41"/>
      <c r="L147" s="16"/>
      <c r="M147" s="16"/>
      <c r="N147" s="27" t="str">
        <f t="shared" si="39"/>
        <v/>
      </c>
      <c r="O147" s="41"/>
      <c r="P147" s="16"/>
      <c r="Q147" s="16"/>
      <c r="R147" s="27" t="str">
        <f t="shared" si="40"/>
        <v/>
      </c>
      <c r="S147" s="9"/>
      <c r="T147" s="16"/>
      <c r="U147" s="16"/>
      <c r="V147" s="16" t="str">
        <f t="shared" si="41"/>
        <v/>
      </c>
      <c r="W147" s="41"/>
      <c r="X147" s="16"/>
      <c r="Y147" s="16"/>
      <c r="Z147" s="27" t="str">
        <f t="shared" si="42"/>
        <v/>
      </c>
      <c r="AA147" s="41"/>
      <c r="AB147" s="28"/>
      <c r="AC147" s="28"/>
      <c r="AD147" s="27" t="str">
        <f t="shared" si="43"/>
        <v/>
      </c>
      <c r="AE147" s="42"/>
      <c r="AF147" s="16"/>
      <c r="AG147" s="16"/>
      <c r="AH147" s="27" t="str">
        <f t="shared" si="44"/>
        <v/>
      </c>
      <c r="AI147" s="42"/>
      <c r="AJ147" s="35" t="str">
        <f t="shared" si="50"/>
        <v/>
      </c>
      <c r="AK147" s="35"/>
      <c r="AL147" s="35" t="str">
        <f t="shared" si="14"/>
        <v/>
      </c>
      <c r="AM147" s="16"/>
      <c r="AN147" s="16"/>
      <c r="AO147" s="930"/>
    </row>
    <row r="148" spans="1:41">
      <c r="A148" s="32"/>
      <c r="B148" s="16"/>
      <c r="C148" s="17"/>
      <c r="D148" s="16"/>
      <c r="E148" s="17"/>
      <c r="F148" s="153" t="str">
        <f t="shared" si="48"/>
        <v/>
      </c>
      <c r="G148" s="182"/>
      <c r="H148" s="442" t="str">
        <f t="shared" si="49"/>
        <v/>
      </c>
      <c r="I148" s="16"/>
      <c r="J148" s="16"/>
      <c r="K148" s="41"/>
      <c r="L148" s="16"/>
      <c r="M148" s="16"/>
      <c r="N148" s="27" t="str">
        <f t="shared" si="39"/>
        <v/>
      </c>
      <c r="O148" s="41"/>
      <c r="P148" s="16"/>
      <c r="Q148" s="16"/>
      <c r="R148" s="27" t="str">
        <f t="shared" si="40"/>
        <v/>
      </c>
      <c r="S148" s="9"/>
      <c r="T148" s="16"/>
      <c r="U148" s="16"/>
      <c r="V148" s="16" t="str">
        <f t="shared" si="41"/>
        <v/>
      </c>
      <c r="W148" s="41"/>
      <c r="X148" s="16"/>
      <c r="Y148" s="16"/>
      <c r="Z148" s="27" t="str">
        <f t="shared" si="42"/>
        <v/>
      </c>
      <c r="AA148" s="41"/>
      <c r="AB148" s="28"/>
      <c r="AC148" s="28"/>
      <c r="AD148" s="27" t="str">
        <f t="shared" si="43"/>
        <v/>
      </c>
      <c r="AE148" s="42"/>
      <c r="AF148" s="16"/>
      <c r="AG148" s="16"/>
      <c r="AH148" s="27" t="str">
        <f t="shared" si="44"/>
        <v/>
      </c>
      <c r="AI148" s="42"/>
      <c r="AJ148" s="35" t="str">
        <f t="shared" si="50"/>
        <v/>
      </c>
      <c r="AK148" s="35"/>
      <c r="AL148" s="35" t="str">
        <f t="shared" si="14"/>
        <v/>
      </c>
      <c r="AM148" s="16"/>
      <c r="AN148" s="16"/>
      <c r="AO148" s="930"/>
    </row>
    <row r="149" spans="1:41">
      <c r="A149" s="32"/>
      <c r="B149" s="16"/>
      <c r="C149" s="17"/>
      <c r="D149" s="16"/>
      <c r="E149" s="17"/>
      <c r="F149" s="153" t="str">
        <f t="shared" si="48"/>
        <v/>
      </c>
      <c r="G149" s="182"/>
      <c r="H149" s="442" t="str">
        <f t="shared" si="49"/>
        <v/>
      </c>
      <c r="I149" s="16"/>
      <c r="J149" s="16"/>
      <c r="K149" s="41"/>
      <c r="L149" s="16"/>
      <c r="M149" s="16"/>
      <c r="N149" s="27" t="str">
        <f t="shared" si="39"/>
        <v/>
      </c>
      <c r="O149" s="41"/>
      <c r="P149" s="16"/>
      <c r="Q149" s="16"/>
      <c r="R149" s="27" t="str">
        <f t="shared" si="40"/>
        <v/>
      </c>
      <c r="S149" s="9"/>
      <c r="T149" s="16"/>
      <c r="U149" s="16"/>
      <c r="V149" s="16" t="str">
        <f t="shared" si="41"/>
        <v/>
      </c>
      <c r="W149" s="41"/>
      <c r="X149" s="16"/>
      <c r="Y149" s="16"/>
      <c r="Z149" s="27" t="str">
        <f t="shared" si="42"/>
        <v/>
      </c>
      <c r="AA149" s="41"/>
      <c r="AB149" s="28"/>
      <c r="AC149" s="28"/>
      <c r="AD149" s="27" t="str">
        <f t="shared" si="43"/>
        <v/>
      </c>
      <c r="AE149" s="42"/>
      <c r="AF149" s="16"/>
      <c r="AG149" s="16"/>
      <c r="AH149" s="27" t="str">
        <f t="shared" si="44"/>
        <v/>
      </c>
      <c r="AI149" s="42"/>
      <c r="AJ149" s="35" t="str">
        <f t="shared" si="50"/>
        <v/>
      </c>
      <c r="AK149" s="35"/>
      <c r="AL149" s="35" t="str">
        <f>IF(AJ149="","",AJ149+AK149)</f>
        <v/>
      </c>
      <c r="AM149" s="16"/>
      <c r="AN149" s="16"/>
      <c r="AO149" s="930"/>
    </row>
    <row r="150" spans="1:41">
      <c r="A150" s="32"/>
      <c r="B150" s="37"/>
      <c r="C150" s="129"/>
      <c r="D150" s="37"/>
      <c r="E150" s="129"/>
      <c r="F150" s="156">
        <f>SUM(F136:F149)</f>
        <v>0</v>
      </c>
      <c r="G150" s="183"/>
      <c r="H150" s="187">
        <f>SUM(H136:H149)</f>
        <v>0</v>
      </c>
      <c r="I150" s="37"/>
      <c r="J150" s="37"/>
      <c r="K150" s="41"/>
      <c r="L150" s="37">
        <f>SUM(L136:L149)</f>
        <v>0</v>
      </c>
      <c r="M150" s="37"/>
      <c r="N150" s="7"/>
      <c r="O150" s="41"/>
      <c r="P150" s="37">
        <f>SUM(P136:P149)</f>
        <v>0</v>
      </c>
      <c r="Q150" s="37"/>
      <c r="R150" s="7"/>
      <c r="S150" s="9"/>
      <c r="T150" s="37">
        <f>SUM(T136:T149)</f>
        <v>0</v>
      </c>
      <c r="U150" s="37"/>
      <c r="V150" s="305"/>
      <c r="W150" s="41"/>
      <c r="X150" s="37"/>
      <c r="Y150" s="37"/>
      <c r="Z150" s="7"/>
      <c r="AA150" s="41"/>
      <c r="AB150" s="37"/>
      <c r="AC150" s="37"/>
      <c r="AD150" s="7"/>
      <c r="AE150" s="42"/>
      <c r="AF150" s="37"/>
      <c r="AG150" s="37"/>
      <c r="AH150" s="7"/>
      <c r="AI150" s="42"/>
      <c r="AJ150" s="130"/>
      <c r="AK150" s="130"/>
      <c r="AL150" s="164">
        <f>SUM(AL136:AL149)</f>
        <v>0</v>
      </c>
      <c r="AM150" s="37"/>
      <c r="AN150" s="37"/>
      <c r="AO150" s="930"/>
    </row>
    <row r="151" spans="1:41">
      <c r="A151" s="32"/>
      <c r="B151" s="139"/>
      <c r="C151" s="144" t="s">
        <v>39</v>
      </c>
      <c r="D151" s="139"/>
      <c r="E151" s="140"/>
      <c r="F151" s="154"/>
      <c r="G151" s="184"/>
      <c r="H151" s="188"/>
      <c r="I151" s="139"/>
      <c r="J151" s="139"/>
      <c r="K151" s="41"/>
      <c r="L151" s="139"/>
      <c r="M151" s="139"/>
      <c r="N151" s="141"/>
      <c r="O151" s="41"/>
      <c r="P151" s="139"/>
      <c r="Q151" s="139"/>
      <c r="R151" s="141"/>
      <c r="S151" s="9"/>
      <c r="T151" s="139"/>
      <c r="U151" s="139"/>
      <c r="V151" s="139"/>
      <c r="W151" s="41"/>
      <c r="X151" s="139"/>
      <c r="Y151" s="139"/>
      <c r="Z151" s="141"/>
      <c r="AA151" s="41"/>
      <c r="AB151" s="139"/>
      <c r="AC151" s="139"/>
      <c r="AD151" s="141"/>
      <c r="AE151" s="42"/>
      <c r="AF151" s="139"/>
      <c r="AG151" s="139"/>
      <c r="AH151" s="141"/>
      <c r="AI151" s="42"/>
      <c r="AJ151" s="142"/>
      <c r="AK151" s="142"/>
      <c r="AL151" s="142"/>
      <c r="AM151" s="139"/>
      <c r="AN151" s="139"/>
      <c r="AO151" s="930"/>
    </row>
    <row r="152" spans="1:41">
      <c r="A152" s="32"/>
      <c r="B152" s="16" t="s">
        <v>137</v>
      </c>
      <c r="C152" s="17">
        <v>46</v>
      </c>
      <c r="D152" s="16" t="s">
        <v>138</v>
      </c>
      <c r="E152" s="17" t="s">
        <v>139</v>
      </c>
      <c r="F152" s="153">
        <f>IF(E152="","",IF(E152="Oui",1,0))</f>
        <v>1</v>
      </c>
      <c r="G152" s="182">
        <v>200000</v>
      </c>
      <c r="H152" s="181">
        <f>IF(G152="","",G152-AL152)</f>
        <v>15475</v>
      </c>
      <c r="I152" s="16" t="s">
        <v>140</v>
      </c>
      <c r="J152" s="16">
        <v>665751</v>
      </c>
      <c r="K152" s="41"/>
      <c r="L152" s="16">
        <v>0</v>
      </c>
      <c r="M152" s="16"/>
      <c r="N152" s="27">
        <f t="shared" si="39"/>
        <v>0</v>
      </c>
      <c r="O152" s="41"/>
      <c r="P152" s="16">
        <v>25</v>
      </c>
      <c r="Q152" s="16">
        <v>3445</v>
      </c>
      <c r="R152" s="27">
        <f t="shared" si="40"/>
        <v>86125</v>
      </c>
      <c r="S152" s="9"/>
      <c r="T152" s="16">
        <v>5</v>
      </c>
      <c r="U152" s="16">
        <v>7180</v>
      </c>
      <c r="V152" s="16">
        <f t="shared" si="41"/>
        <v>35900</v>
      </c>
      <c r="W152" s="41"/>
      <c r="X152" s="16">
        <v>0</v>
      </c>
      <c r="Y152" s="16"/>
      <c r="Z152" s="27">
        <f t="shared" si="42"/>
        <v>0</v>
      </c>
      <c r="AA152" s="41"/>
      <c r="AB152" s="28">
        <v>5</v>
      </c>
      <c r="AC152" s="28">
        <v>12500</v>
      </c>
      <c r="AD152" s="43">
        <f t="shared" si="43"/>
        <v>62500</v>
      </c>
      <c r="AE152" s="42"/>
      <c r="AF152" s="16">
        <v>0</v>
      </c>
      <c r="AG152" s="16"/>
      <c r="AH152" s="27">
        <f t="shared" si="44"/>
        <v>0</v>
      </c>
      <c r="AI152" s="42"/>
      <c r="AJ152" s="35">
        <f t="shared" si="50"/>
        <v>184525</v>
      </c>
      <c r="AK152" s="35"/>
      <c r="AL152" s="35">
        <f>IF(AJ152="","",AJ152+AK152)</f>
        <v>184525</v>
      </c>
      <c r="AM152" s="16"/>
      <c r="AN152" s="16"/>
      <c r="AO152" s="930"/>
    </row>
    <row r="153" spans="1:41">
      <c r="A153" s="32"/>
      <c r="B153" s="16" t="s">
        <v>141</v>
      </c>
      <c r="C153" s="17">
        <v>47</v>
      </c>
      <c r="D153" s="16" t="s">
        <v>138</v>
      </c>
      <c r="E153" s="17" t="s">
        <v>139</v>
      </c>
      <c r="F153" s="153">
        <f t="shared" ref="F153:F166" si="51">IF(E153="","",IF(E153="Oui",1,0))</f>
        <v>1</v>
      </c>
      <c r="G153" s="182">
        <v>150000</v>
      </c>
      <c r="H153" s="442">
        <f t="shared" ref="H153:H166" si="52">IF(G153="","",G153-AL153)</f>
        <v>7850</v>
      </c>
      <c r="I153" s="16" t="s">
        <v>153</v>
      </c>
      <c r="J153" s="16">
        <v>666371</v>
      </c>
      <c r="K153" s="41"/>
      <c r="L153" s="16">
        <v>0</v>
      </c>
      <c r="M153" s="16"/>
      <c r="N153" s="27">
        <f t="shared" si="39"/>
        <v>0</v>
      </c>
      <c r="O153" s="41"/>
      <c r="P153" s="16">
        <v>10</v>
      </c>
      <c r="Q153" s="16">
        <v>3445</v>
      </c>
      <c r="R153" s="27">
        <f t="shared" si="40"/>
        <v>34450</v>
      </c>
      <c r="S153" s="9"/>
      <c r="T153" s="16">
        <v>15</v>
      </c>
      <c r="U153" s="16">
        <v>7180</v>
      </c>
      <c r="V153" s="16">
        <f t="shared" si="41"/>
        <v>107700</v>
      </c>
      <c r="W153" s="41"/>
      <c r="X153" s="16">
        <v>0</v>
      </c>
      <c r="Y153" s="16"/>
      <c r="Z153" s="27">
        <f t="shared" si="42"/>
        <v>0</v>
      </c>
      <c r="AA153" s="41"/>
      <c r="AB153" s="28">
        <v>0</v>
      </c>
      <c r="AC153" s="28"/>
      <c r="AD153" s="43">
        <f t="shared" si="43"/>
        <v>0</v>
      </c>
      <c r="AE153" s="42"/>
      <c r="AF153" s="16">
        <v>0</v>
      </c>
      <c r="AG153" s="16"/>
      <c r="AH153" s="27">
        <f t="shared" si="44"/>
        <v>0</v>
      </c>
      <c r="AI153" s="42"/>
      <c r="AJ153" s="35">
        <f t="shared" si="50"/>
        <v>142150</v>
      </c>
      <c r="AK153" s="35"/>
      <c r="AL153" s="35">
        <f t="shared" ref="AL153:AL166" si="53">IF(AJ153="","",AJ153+AK153)</f>
        <v>142150</v>
      </c>
      <c r="AM153" s="16"/>
      <c r="AN153" s="16"/>
      <c r="AO153" s="930"/>
    </row>
    <row r="154" spans="1:41">
      <c r="A154" s="32"/>
      <c r="B154" s="16" t="s">
        <v>151</v>
      </c>
      <c r="C154" s="17">
        <v>48</v>
      </c>
      <c r="D154" s="16" t="s">
        <v>152</v>
      </c>
      <c r="E154" s="17" t="s">
        <v>139</v>
      </c>
      <c r="F154" s="153">
        <f t="shared" si="51"/>
        <v>1</v>
      </c>
      <c r="G154" s="182">
        <v>133875</v>
      </c>
      <c r="H154" s="442">
        <f t="shared" si="52"/>
        <v>10400</v>
      </c>
      <c r="I154" s="16" t="s">
        <v>211</v>
      </c>
      <c r="J154" s="16">
        <v>668155</v>
      </c>
      <c r="K154" s="41"/>
      <c r="L154" s="16">
        <v>0</v>
      </c>
      <c r="M154" s="16"/>
      <c r="N154" s="27">
        <f t="shared" si="39"/>
        <v>0</v>
      </c>
      <c r="O154" s="41"/>
      <c r="P154" s="16">
        <v>15</v>
      </c>
      <c r="Q154" s="16">
        <v>3445</v>
      </c>
      <c r="R154" s="27">
        <f t="shared" si="40"/>
        <v>51675</v>
      </c>
      <c r="S154" s="9"/>
      <c r="T154" s="16">
        <v>10</v>
      </c>
      <c r="U154" s="16">
        <v>7180</v>
      </c>
      <c r="V154" s="16">
        <f t="shared" si="41"/>
        <v>71800</v>
      </c>
      <c r="W154" s="41"/>
      <c r="X154" s="16">
        <v>0</v>
      </c>
      <c r="Y154" s="16"/>
      <c r="Z154" s="27">
        <f t="shared" si="42"/>
        <v>0</v>
      </c>
      <c r="AA154" s="41"/>
      <c r="AB154" s="28">
        <v>0</v>
      </c>
      <c r="AC154" s="28"/>
      <c r="AD154" s="43">
        <f t="shared" si="43"/>
        <v>0</v>
      </c>
      <c r="AE154" s="42"/>
      <c r="AF154" s="16">
        <v>0</v>
      </c>
      <c r="AG154" s="16"/>
      <c r="AH154" s="27">
        <f t="shared" si="44"/>
        <v>0</v>
      </c>
      <c r="AI154" s="42"/>
      <c r="AJ154" s="35">
        <f t="shared" si="50"/>
        <v>123475</v>
      </c>
      <c r="AK154" s="35"/>
      <c r="AL154" s="35">
        <f t="shared" si="53"/>
        <v>123475</v>
      </c>
      <c r="AM154" s="16"/>
      <c r="AN154" s="16"/>
      <c r="AO154" s="930"/>
    </row>
    <row r="155" spans="1:41">
      <c r="A155" s="32"/>
      <c r="B155" s="16" t="s">
        <v>212</v>
      </c>
      <c r="C155" s="17">
        <v>49</v>
      </c>
      <c r="D155" s="16" t="s">
        <v>152</v>
      </c>
      <c r="E155" s="17" t="s">
        <v>139</v>
      </c>
      <c r="F155" s="153">
        <f t="shared" si="51"/>
        <v>1</v>
      </c>
      <c r="G155" s="182">
        <v>175200</v>
      </c>
      <c r="H155" s="442">
        <f t="shared" si="52"/>
        <v>17275</v>
      </c>
      <c r="I155" s="16"/>
      <c r="J155" s="16"/>
      <c r="K155" s="41"/>
      <c r="L155" s="16">
        <v>0</v>
      </c>
      <c r="M155" s="16"/>
      <c r="N155" s="27">
        <f t="shared" si="39"/>
        <v>0</v>
      </c>
      <c r="O155" s="41"/>
      <c r="P155" s="16">
        <v>25</v>
      </c>
      <c r="Q155" s="16">
        <v>3445</v>
      </c>
      <c r="R155" s="27">
        <f t="shared" si="40"/>
        <v>86125</v>
      </c>
      <c r="S155" s="9"/>
      <c r="T155" s="16">
        <v>10</v>
      </c>
      <c r="U155" s="16">
        <v>7180</v>
      </c>
      <c r="V155" s="16">
        <f t="shared" si="41"/>
        <v>71800</v>
      </c>
      <c r="W155" s="41"/>
      <c r="X155" s="16">
        <v>0</v>
      </c>
      <c r="Y155" s="16"/>
      <c r="Z155" s="27">
        <f t="shared" si="42"/>
        <v>0</v>
      </c>
      <c r="AA155" s="41"/>
      <c r="AB155" s="28">
        <v>0</v>
      </c>
      <c r="AC155" s="28"/>
      <c r="AD155" s="43">
        <f t="shared" si="43"/>
        <v>0</v>
      </c>
      <c r="AE155" s="42"/>
      <c r="AF155" s="16">
        <v>0</v>
      </c>
      <c r="AG155" s="16"/>
      <c r="AH155" s="27">
        <f t="shared" si="44"/>
        <v>0</v>
      </c>
      <c r="AI155" s="42"/>
      <c r="AJ155" s="35">
        <f t="shared" si="50"/>
        <v>157925</v>
      </c>
      <c r="AK155" s="35"/>
      <c r="AL155" s="35">
        <f t="shared" si="53"/>
        <v>157925</v>
      </c>
      <c r="AM155" s="16"/>
      <c r="AN155" s="16"/>
      <c r="AO155" s="930"/>
    </row>
    <row r="156" spans="1:41">
      <c r="A156" s="32"/>
      <c r="B156" s="16"/>
      <c r="C156" s="17"/>
      <c r="D156" s="16"/>
      <c r="E156" s="17"/>
      <c r="F156" s="153" t="str">
        <f t="shared" si="51"/>
        <v/>
      </c>
      <c r="G156" s="182"/>
      <c r="H156" s="442" t="str">
        <f t="shared" si="52"/>
        <v/>
      </c>
      <c r="I156" s="16"/>
      <c r="J156" s="16"/>
      <c r="K156" s="41"/>
      <c r="L156" s="16"/>
      <c r="M156" s="16"/>
      <c r="N156" s="27" t="str">
        <f t="shared" si="39"/>
        <v/>
      </c>
      <c r="O156" s="41"/>
      <c r="P156" s="16"/>
      <c r="Q156" s="16"/>
      <c r="R156" s="27" t="str">
        <f t="shared" si="40"/>
        <v/>
      </c>
      <c r="S156" s="9"/>
      <c r="T156" s="16"/>
      <c r="U156" s="16"/>
      <c r="V156" s="16" t="str">
        <f t="shared" si="41"/>
        <v/>
      </c>
      <c r="W156" s="41"/>
      <c r="X156" s="16"/>
      <c r="Y156" s="16"/>
      <c r="Z156" s="27" t="str">
        <f t="shared" si="42"/>
        <v/>
      </c>
      <c r="AA156" s="41"/>
      <c r="AB156" s="28"/>
      <c r="AC156" s="28"/>
      <c r="AD156" s="43" t="str">
        <f t="shared" si="43"/>
        <v/>
      </c>
      <c r="AE156" s="42"/>
      <c r="AF156" s="16"/>
      <c r="AG156" s="16"/>
      <c r="AH156" s="27" t="str">
        <f t="shared" si="44"/>
        <v/>
      </c>
      <c r="AI156" s="42"/>
      <c r="AJ156" s="35" t="str">
        <f t="shared" si="50"/>
        <v/>
      </c>
      <c r="AK156" s="35"/>
      <c r="AL156" s="35" t="str">
        <f t="shared" si="53"/>
        <v/>
      </c>
      <c r="AM156" s="16"/>
      <c r="AN156" s="16"/>
      <c r="AO156" s="930"/>
    </row>
    <row r="157" spans="1:41">
      <c r="A157" s="32"/>
      <c r="B157" s="16"/>
      <c r="C157" s="17"/>
      <c r="D157" s="16"/>
      <c r="E157" s="17"/>
      <c r="F157" s="153" t="str">
        <f t="shared" si="51"/>
        <v/>
      </c>
      <c r="G157" s="182"/>
      <c r="H157" s="442" t="str">
        <f t="shared" si="52"/>
        <v/>
      </c>
      <c r="I157" s="16"/>
      <c r="J157" s="16"/>
      <c r="K157" s="41"/>
      <c r="L157" s="16"/>
      <c r="M157" s="16"/>
      <c r="N157" s="27" t="str">
        <f t="shared" si="39"/>
        <v/>
      </c>
      <c r="O157" s="41"/>
      <c r="P157" s="16"/>
      <c r="Q157" s="16"/>
      <c r="R157" s="27" t="str">
        <f t="shared" si="40"/>
        <v/>
      </c>
      <c r="S157" s="9"/>
      <c r="T157" s="16"/>
      <c r="U157" s="16"/>
      <c r="V157" s="16" t="str">
        <f t="shared" si="41"/>
        <v/>
      </c>
      <c r="W157" s="41"/>
      <c r="X157" s="16"/>
      <c r="Y157" s="16"/>
      <c r="Z157" s="27" t="str">
        <f t="shared" si="42"/>
        <v/>
      </c>
      <c r="AA157" s="41"/>
      <c r="AB157" s="28"/>
      <c r="AC157" s="28"/>
      <c r="AD157" s="43" t="str">
        <f t="shared" si="43"/>
        <v/>
      </c>
      <c r="AE157" s="42"/>
      <c r="AF157" s="16"/>
      <c r="AG157" s="16"/>
      <c r="AH157" s="27" t="str">
        <f t="shared" si="44"/>
        <v/>
      </c>
      <c r="AI157" s="42"/>
      <c r="AJ157" s="35" t="str">
        <f t="shared" si="50"/>
        <v/>
      </c>
      <c r="AK157" s="35"/>
      <c r="AL157" s="35" t="str">
        <f t="shared" si="53"/>
        <v/>
      </c>
      <c r="AM157" s="16"/>
      <c r="AN157" s="16"/>
      <c r="AO157" s="930"/>
    </row>
    <row r="158" spans="1:41">
      <c r="A158" s="32"/>
      <c r="B158" s="16"/>
      <c r="C158" s="17"/>
      <c r="D158" s="16"/>
      <c r="E158" s="17"/>
      <c r="F158" s="153" t="str">
        <f t="shared" si="51"/>
        <v/>
      </c>
      <c r="G158" s="182"/>
      <c r="H158" s="442" t="str">
        <f t="shared" si="52"/>
        <v/>
      </c>
      <c r="I158" s="16"/>
      <c r="J158" s="16"/>
      <c r="K158" s="41"/>
      <c r="L158" s="16"/>
      <c r="M158" s="16"/>
      <c r="N158" s="27" t="str">
        <f t="shared" si="39"/>
        <v/>
      </c>
      <c r="O158" s="41"/>
      <c r="P158" s="16"/>
      <c r="Q158" s="16"/>
      <c r="R158" s="27" t="str">
        <f t="shared" si="40"/>
        <v/>
      </c>
      <c r="S158" s="9"/>
      <c r="T158" s="16"/>
      <c r="U158" s="16"/>
      <c r="V158" s="16" t="str">
        <f t="shared" si="41"/>
        <v/>
      </c>
      <c r="W158" s="41"/>
      <c r="X158" s="16"/>
      <c r="Y158" s="16"/>
      <c r="Z158" s="27" t="str">
        <f t="shared" si="42"/>
        <v/>
      </c>
      <c r="AA158" s="41"/>
      <c r="AB158" s="28"/>
      <c r="AC158" s="28"/>
      <c r="AD158" s="43" t="str">
        <f t="shared" si="43"/>
        <v/>
      </c>
      <c r="AE158" s="42"/>
      <c r="AF158" s="16"/>
      <c r="AG158" s="16"/>
      <c r="AH158" s="27" t="str">
        <f t="shared" si="44"/>
        <v/>
      </c>
      <c r="AI158" s="42"/>
      <c r="AJ158" s="35" t="str">
        <f t="shared" si="50"/>
        <v/>
      </c>
      <c r="AK158" s="35"/>
      <c r="AL158" s="35" t="str">
        <f t="shared" si="53"/>
        <v/>
      </c>
      <c r="AM158" s="16"/>
      <c r="AN158" s="16"/>
      <c r="AO158" s="930"/>
    </row>
    <row r="159" spans="1:41">
      <c r="A159" s="32"/>
      <c r="B159" s="16"/>
      <c r="C159" s="17"/>
      <c r="D159" s="16"/>
      <c r="E159" s="17"/>
      <c r="F159" s="153" t="str">
        <f t="shared" si="51"/>
        <v/>
      </c>
      <c r="G159" s="182"/>
      <c r="H159" s="442" t="str">
        <f t="shared" si="52"/>
        <v/>
      </c>
      <c r="I159" s="16"/>
      <c r="J159" s="16"/>
      <c r="K159" s="41"/>
      <c r="L159" s="16"/>
      <c r="M159" s="16"/>
      <c r="N159" s="27" t="str">
        <f t="shared" si="39"/>
        <v/>
      </c>
      <c r="O159" s="41"/>
      <c r="P159" s="16"/>
      <c r="Q159" s="16"/>
      <c r="R159" s="27" t="str">
        <f t="shared" si="40"/>
        <v/>
      </c>
      <c r="S159" s="9"/>
      <c r="T159" s="16"/>
      <c r="U159" s="16"/>
      <c r="V159" s="16" t="str">
        <f t="shared" si="41"/>
        <v/>
      </c>
      <c r="W159" s="41"/>
      <c r="X159" s="16"/>
      <c r="Y159" s="16"/>
      <c r="Z159" s="27" t="str">
        <f t="shared" si="42"/>
        <v/>
      </c>
      <c r="AA159" s="41"/>
      <c r="AB159" s="28"/>
      <c r="AC159" s="28"/>
      <c r="AD159" s="43" t="str">
        <f t="shared" si="43"/>
        <v/>
      </c>
      <c r="AE159" s="42"/>
      <c r="AF159" s="16"/>
      <c r="AG159" s="16"/>
      <c r="AH159" s="27" t="str">
        <f t="shared" si="44"/>
        <v/>
      </c>
      <c r="AI159" s="42"/>
      <c r="AJ159" s="35" t="str">
        <f t="shared" si="50"/>
        <v/>
      </c>
      <c r="AK159" s="35"/>
      <c r="AL159" s="35" t="str">
        <f t="shared" si="53"/>
        <v/>
      </c>
      <c r="AM159" s="16"/>
      <c r="AN159" s="16"/>
      <c r="AO159" s="930"/>
    </row>
    <row r="160" spans="1:41">
      <c r="A160" s="32"/>
      <c r="B160" s="16"/>
      <c r="C160" s="17"/>
      <c r="D160" s="16"/>
      <c r="E160" s="17"/>
      <c r="F160" s="153" t="str">
        <f t="shared" si="51"/>
        <v/>
      </c>
      <c r="G160" s="182"/>
      <c r="H160" s="442" t="str">
        <f t="shared" si="52"/>
        <v/>
      </c>
      <c r="I160" s="16"/>
      <c r="J160" s="16"/>
      <c r="K160" s="41"/>
      <c r="L160" s="16"/>
      <c r="M160" s="16"/>
      <c r="N160" s="27" t="str">
        <f t="shared" si="39"/>
        <v/>
      </c>
      <c r="O160" s="41"/>
      <c r="P160" s="16"/>
      <c r="Q160" s="16"/>
      <c r="R160" s="27" t="str">
        <f t="shared" si="40"/>
        <v/>
      </c>
      <c r="S160" s="9"/>
      <c r="T160" s="16"/>
      <c r="U160" s="16"/>
      <c r="V160" s="16" t="str">
        <f t="shared" si="41"/>
        <v/>
      </c>
      <c r="W160" s="41"/>
      <c r="X160" s="16"/>
      <c r="Y160" s="16"/>
      <c r="Z160" s="27" t="str">
        <f t="shared" si="42"/>
        <v/>
      </c>
      <c r="AA160" s="41"/>
      <c r="AB160" s="28"/>
      <c r="AC160" s="28"/>
      <c r="AD160" s="43" t="str">
        <f t="shared" si="43"/>
        <v/>
      </c>
      <c r="AE160" s="42"/>
      <c r="AF160" s="16"/>
      <c r="AG160" s="16"/>
      <c r="AH160" s="27" t="str">
        <f t="shared" si="44"/>
        <v/>
      </c>
      <c r="AI160" s="42"/>
      <c r="AJ160" s="35" t="str">
        <f t="shared" si="50"/>
        <v/>
      </c>
      <c r="AK160" s="35"/>
      <c r="AL160" s="35" t="str">
        <f t="shared" si="53"/>
        <v/>
      </c>
      <c r="AM160" s="16"/>
      <c r="AN160" s="16"/>
      <c r="AO160" s="930"/>
    </row>
    <row r="161" spans="1:41">
      <c r="A161" s="32"/>
      <c r="B161" s="16"/>
      <c r="C161" s="17"/>
      <c r="D161" s="16"/>
      <c r="E161" s="17"/>
      <c r="F161" s="153" t="str">
        <f t="shared" si="51"/>
        <v/>
      </c>
      <c r="G161" s="182"/>
      <c r="H161" s="442" t="str">
        <f t="shared" si="52"/>
        <v/>
      </c>
      <c r="I161" s="16"/>
      <c r="J161" s="16"/>
      <c r="K161" s="41"/>
      <c r="L161" s="16"/>
      <c r="M161" s="16"/>
      <c r="N161" s="27" t="str">
        <f t="shared" si="39"/>
        <v/>
      </c>
      <c r="O161" s="41"/>
      <c r="P161" s="16"/>
      <c r="Q161" s="16"/>
      <c r="R161" s="27" t="str">
        <f t="shared" si="40"/>
        <v/>
      </c>
      <c r="S161" s="9"/>
      <c r="T161" s="16"/>
      <c r="U161" s="16"/>
      <c r="V161" s="16" t="str">
        <f t="shared" si="41"/>
        <v/>
      </c>
      <c r="W161" s="41"/>
      <c r="X161" s="16"/>
      <c r="Y161" s="16"/>
      <c r="Z161" s="27" t="str">
        <f t="shared" si="42"/>
        <v/>
      </c>
      <c r="AA161" s="41"/>
      <c r="AB161" s="28"/>
      <c r="AC161" s="28"/>
      <c r="AD161" s="43" t="str">
        <f t="shared" si="43"/>
        <v/>
      </c>
      <c r="AE161" s="42"/>
      <c r="AF161" s="16"/>
      <c r="AG161" s="16"/>
      <c r="AH161" s="27" t="str">
        <f t="shared" si="44"/>
        <v/>
      </c>
      <c r="AI161" s="42"/>
      <c r="AJ161" s="35" t="str">
        <f t="shared" si="50"/>
        <v/>
      </c>
      <c r="AK161" s="35"/>
      <c r="AL161" s="35" t="str">
        <f t="shared" si="53"/>
        <v/>
      </c>
      <c r="AM161" s="16"/>
      <c r="AN161" s="16"/>
      <c r="AO161" s="930"/>
    </row>
    <row r="162" spans="1:41">
      <c r="A162" s="32"/>
      <c r="B162" s="16"/>
      <c r="C162" s="17"/>
      <c r="D162" s="16"/>
      <c r="E162" s="17"/>
      <c r="F162" s="153" t="str">
        <f t="shared" si="51"/>
        <v/>
      </c>
      <c r="G162" s="182"/>
      <c r="H162" s="442" t="str">
        <f t="shared" si="52"/>
        <v/>
      </c>
      <c r="I162" s="16"/>
      <c r="J162" s="16"/>
      <c r="K162" s="41"/>
      <c r="L162" s="16"/>
      <c r="M162" s="16"/>
      <c r="N162" s="27" t="str">
        <f t="shared" si="39"/>
        <v/>
      </c>
      <c r="O162" s="41"/>
      <c r="P162" s="16"/>
      <c r="Q162" s="16"/>
      <c r="R162" s="27" t="str">
        <f t="shared" si="40"/>
        <v/>
      </c>
      <c r="S162" s="9"/>
      <c r="T162" s="16"/>
      <c r="U162" s="16"/>
      <c r="V162" s="16" t="str">
        <f t="shared" si="41"/>
        <v/>
      </c>
      <c r="W162" s="41"/>
      <c r="X162" s="16"/>
      <c r="Y162" s="16"/>
      <c r="Z162" s="27" t="str">
        <f t="shared" si="42"/>
        <v/>
      </c>
      <c r="AA162" s="41"/>
      <c r="AB162" s="28"/>
      <c r="AC162" s="28"/>
      <c r="AD162" s="43" t="str">
        <f t="shared" si="43"/>
        <v/>
      </c>
      <c r="AE162" s="42"/>
      <c r="AF162" s="16"/>
      <c r="AG162" s="16"/>
      <c r="AH162" s="27" t="str">
        <f t="shared" si="44"/>
        <v/>
      </c>
      <c r="AI162" s="42"/>
      <c r="AJ162" s="35" t="str">
        <f t="shared" si="50"/>
        <v/>
      </c>
      <c r="AK162" s="35"/>
      <c r="AL162" s="35" t="str">
        <f t="shared" si="53"/>
        <v/>
      </c>
      <c r="AM162" s="16"/>
      <c r="AN162" s="16"/>
      <c r="AO162" s="930"/>
    </row>
    <row r="163" spans="1:41">
      <c r="A163" s="32"/>
      <c r="B163" s="16"/>
      <c r="C163" s="17"/>
      <c r="D163" s="16"/>
      <c r="E163" s="17"/>
      <c r="F163" s="153" t="str">
        <f t="shared" si="51"/>
        <v/>
      </c>
      <c r="G163" s="182"/>
      <c r="H163" s="442" t="str">
        <f t="shared" si="52"/>
        <v/>
      </c>
      <c r="I163" s="16"/>
      <c r="J163" s="16"/>
      <c r="K163" s="41"/>
      <c r="L163" s="16"/>
      <c r="M163" s="16"/>
      <c r="N163" s="27" t="str">
        <f t="shared" si="39"/>
        <v/>
      </c>
      <c r="O163" s="41"/>
      <c r="P163" s="16"/>
      <c r="Q163" s="16"/>
      <c r="R163" s="27" t="str">
        <f t="shared" si="40"/>
        <v/>
      </c>
      <c r="S163" s="9"/>
      <c r="T163" s="16"/>
      <c r="U163" s="16"/>
      <c r="V163" s="16" t="str">
        <f t="shared" si="41"/>
        <v/>
      </c>
      <c r="W163" s="41"/>
      <c r="X163" s="16"/>
      <c r="Y163" s="16"/>
      <c r="Z163" s="27" t="str">
        <f t="shared" si="42"/>
        <v/>
      </c>
      <c r="AA163" s="41"/>
      <c r="AB163" s="28"/>
      <c r="AC163" s="28"/>
      <c r="AD163" s="43" t="str">
        <f t="shared" si="43"/>
        <v/>
      </c>
      <c r="AE163" s="42"/>
      <c r="AF163" s="16"/>
      <c r="AG163" s="16"/>
      <c r="AH163" s="27" t="str">
        <f t="shared" si="44"/>
        <v/>
      </c>
      <c r="AI163" s="42"/>
      <c r="AJ163" s="35" t="str">
        <f t="shared" si="50"/>
        <v/>
      </c>
      <c r="AK163" s="35"/>
      <c r="AL163" s="35" t="str">
        <f t="shared" si="53"/>
        <v/>
      </c>
      <c r="AM163" s="16"/>
      <c r="AN163" s="16"/>
      <c r="AO163" s="930"/>
    </row>
    <row r="164" spans="1:41">
      <c r="A164" s="32"/>
      <c r="B164" s="16"/>
      <c r="C164" s="17"/>
      <c r="D164" s="16"/>
      <c r="E164" s="17"/>
      <c r="F164" s="153" t="str">
        <f t="shared" si="51"/>
        <v/>
      </c>
      <c r="G164" s="182"/>
      <c r="H164" s="442" t="str">
        <f t="shared" si="52"/>
        <v/>
      </c>
      <c r="I164" s="16"/>
      <c r="J164" s="16"/>
      <c r="K164" s="41"/>
      <c r="L164" s="16"/>
      <c r="M164" s="16"/>
      <c r="N164" s="27" t="str">
        <f t="shared" si="39"/>
        <v/>
      </c>
      <c r="O164" s="41"/>
      <c r="P164" s="16"/>
      <c r="Q164" s="16"/>
      <c r="R164" s="27" t="str">
        <f t="shared" si="40"/>
        <v/>
      </c>
      <c r="S164" s="9"/>
      <c r="T164" s="16"/>
      <c r="U164" s="16"/>
      <c r="V164" s="16" t="str">
        <f t="shared" si="41"/>
        <v/>
      </c>
      <c r="W164" s="41"/>
      <c r="X164" s="16"/>
      <c r="Y164" s="16"/>
      <c r="Z164" s="27" t="str">
        <f t="shared" si="42"/>
        <v/>
      </c>
      <c r="AA164" s="41"/>
      <c r="AB164" s="28"/>
      <c r="AC164" s="28"/>
      <c r="AD164" s="43" t="str">
        <f t="shared" si="43"/>
        <v/>
      </c>
      <c r="AE164" s="42"/>
      <c r="AF164" s="16"/>
      <c r="AG164" s="16"/>
      <c r="AH164" s="27" t="str">
        <f t="shared" si="44"/>
        <v/>
      </c>
      <c r="AI164" s="42"/>
      <c r="AJ164" s="35" t="str">
        <f t="shared" si="50"/>
        <v/>
      </c>
      <c r="AK164" s="35"/>
      <c r="AL164" s="35" t="str">
        <f t="shared" si="53"/>
        <v/>
      </c>
      <c r="AM164" s="16"/>
      <c r="AN164" s="16"/>
      <c r="AO164" s="930"/>
    </row>
    <row r="165" spans="1:41">
      <c r="A165" s="32"/>
      <c r="B165" s="16"/>
      <c r="C165" s="17"/>
      <c r="D165" s="16"/>
      <c r="E165" s="17"/>
      <c r="F165" s="153" t="str">
        <f t="shared" si="51"/>
        <v/>
      </c>
      <c r="G165" s="182"/>
      <c r="H165" s="442" t="str">
        <f t="shared" si="52"/>
        <v/>
      </c>
      <c r="I165" s="16"/>
      <c r="J165" s="16"/>
      <c r="K165" s="41"/>
      <c r="L165" s="16"/>
      <c r="M165" s="16"/>
      <c r="N165" s="27" t="str">
        <f t="shared" si="39"/>
        <v/>
      </c>
      <c r="O165" s="41"/>
      <c r="P165" s="16"/>
      <c r="Q165" s="16"/>
      <c r="R165" s="27" t="str">
        <f t="shared" si="40"/>
        <v/>
      </c>
      <c r="S165" s="9"/>
      <c r="T165" s="16"/>
      <c r="U165" s="16"/>
      <c r="V165" s="16" t="str">
        <f t="shared" si="41"/>
        <v/>
      </c>
      <c r="W165" s="41"/>
      <c r="X165" s="16"/>
      <c r="Y165" s="16"/>
      <c r="Z165" s="27" t="str">
        <f t="shared" si="42"/>
        <v/>
      </c>
      <c r="AA165" s="41"/>
      <c r="AB165" s="28"/>
      <c r="AC165" s="28"/>
      <c r="AD165" s="43" t="str">
        <f t="shared" si="43"/>
        <v/>
      </c>
      <c r="AE165" s="42"/>
      <c r="AF165" s="16"/>
      <c r="AG165" s="16"/>
      <c r="AH165" s="27" t="str">
        <f t="shared" si="44"/>
        <v/>
      </c>
      <c r="AI165" s="42"/>
      <c r="AJ165" s="35" t="str">
        <f t="shared" si="50"/>
        <v/>
      </c>
      <c r="AK165" s="35"/>
      <c r="AL165" s="35" t="str">
        <f t="shared" si="53"/>
        <v/>
      </c>
      <c r="AM165" s="16"/>
      <c r="AN165" s="16"/>
      <c r="AO165" s="930"/>
    </row>
    <row r="166" spans="1:41">
      <c r="A166" s="32"/>
      <c r="B166" s="16"/>
      <c r="C166" s="17"/>
      <c r="D166" s="16"/>
      <c r="E166" s="17"/>
      <c r="F166" s="153" t="str">
        <f t="shared" si="51"/>
        <v/>
      </c>
      <c r="G166" s="182"/>
      <c r="H166" s="442" t="str">
        <f t="shared" si="52"/>
        <v/>
      </c>
      <c r="I166" s="16"/>
      <c r="J166" s="16"/>
      <c r="K166" s="41"/>
      <c r="L166" s="16"/>
      <c r="M166" s="16"/>
      <c r="N166" s="27" t="str">
        <f t="shared" si="39"/>
        <v/>
      </c>
      <c r="O166" s="41"/>
      <c r="P166" s="16"/>
      <c r="Q166" s="16"/>
      <c r="R166" s="27" t="str">
        <f t="shared" si="40"/>
        <v/>
      </c>
      <c r="S166" s="9"/>
      <c r="T166" s="16"/>
      <c r="U166" s="16"/>
      <c r="V166" s="16" t="str">
        <f t="shared" si="41"/>
        <v/>
      </c>
      <c r="W166" s="41"/>
      <c r="X166" s="16"/>
      <c r="Y166" s="16"/>
      <c r="Z166" s="27" t="str">
        <f t="shared" si="42"/>
        <v/>
      </c>
      <c r="AA166" s="41"/>
      <c r="AB166" s="28"/>
      <c r="AC166" s="28"/>
      <c r="AD166" s="43" t="str">
        <f t="shared" si="43"/>
        <v/>
      </c>
      <c r="AE166" s="42"/>
      <c r="AF166" s="16"/>
      <c r="AG166" s="16"/>
      <c r="AH166" s="27" t="str">
        <f t="shared" si="44"/>
        <v/>
      </c>
      <c r="AI166" s="42"/>
      <c r="AJ166" s="35" t="str">
        <f t="shared" si="50"/>
        <v/>
      </c>
      <c r="AK166" s="35"/>
      <c r="AL166" s="35" t="str">
        <f t="shared" si="53"/>
        <v/>
      </c>
      <c r="AM166" s="16"/>
      <c r="AN166" s="16"/>
      <c r="AO166" s="930"/>
    </row>
    <row r="167" spans="1:41">
      <c r="A167" s="32"/>
      <c r="B167" s="37"/>
      <c r="C167" s="129"/>
      <c r="D167" s="37"/>
      <c r="E167" s="129"/>
      <c r="F167" s="156">
        <f>SUM(F152:F166)</f>
        <v>4</v>
      </c>
      <c r="G167" s="183"/>
      <c r="H167" s="187">
        <f>SUM(H152:H166)</f>
        <v>51000</v>
      </c>
      <c r="I167" s="37"/>
      <c r="J167" s="37"/>
      <c r="K167" s="41"/>
      <c r="L167" s="37">
        <f>SUM(L152:L166)</f>
        <v>0</v>
      </c>
      <c r="M167" s="37"/>
      <c r="N167" s="7"/>
      <c r="O167" s="41"/>
      <c r="P167" s="37">
        <f>SUM(P152:P166)</f>
        <v>75</v>
      </c>
      <c r="Q167" s="37"/>
      <c r="R167" s="7"/>
      <c r="S167" s="9"/>
      <c r="T167" s="37">
        <f>SUM(T152:T166)</f>
        <v>40</v>
      </c>
      <c r="U167" s="37"/>
      <c r="V167" s="37"/>
      <c r="W167" s="41"/>
      <c r="X167" s="37"/>
      <c r="Y167" s="37"/>
      <c r="Z167" s="7"/>
      <c r="AA167" s="41"/>
      <c r="AB167" s="37"/>
      <c r="AC167" s="37"/>
      <c r="AD167" s="7"/>
      <c r="AE167" s="42"/>
      <c r="AF167" s="37"/>
      <c r="AG167" s="37"/>
      <c r="AH167" s="7"/>
      <c r="AI167" s="42"/>
      <c r="AJ167" s="130"/>
      <c r="AK167" s="130"/>
      <c r="AL167" s="164">
        <f>SUM(AL152:AL166)</f>
        <v>608075</v>
      </c>
      <c r="AM167" s="37"/>
      <c r="AN167" s="37"/>
      <c r="AO167" s="930"/>
    </row>
    <row r="168" spans="1:41">
      <c r="A168" s="32"/>
      <c r="B168" s="139"/>
      <c r="C168" s="144" t="s">
        <v>40</v>
      </c>
      <c r="D168" s="139"/>
      <c r="E168" s="140"/>
      <c r="F168" s="154"/>
      <c r="G168" s="184"/>
      <c r="H168" s="188"/>
      <c r="I168" s="139"/>
      <c r="J168" s="139"/>
      <c r="K168" s="41"/>
      <c r="L168" s="139"/>
      <c r="M168" s="139"/>
      <c r="N168" s="141"/>
      <c r="O168" s="41"/>
      <c r="P168" s="139"/>
      <c r="Q168" s="139"/>
      <c r="R168" s="141"/>
      <c r="S168" s="9"/>
      <c r="T168" s="139"/>
      <c r="U168" s="139"/>
      <c r="V168" s="139"/>
      <c r="W168" s="41"/>
      <c r="X168" s="139"/>
      <c r="Y168" s="139"/>
      <c r="Z168" s="141"/>
      <c r="AA168" s="41"/>
      <c r="AB168" s="139"/>
      <c r="AC168" s="139"/>
      <c r="AD168" s="141"/>
      <c r="AE168" s="42"/>
      <c r="AF168" s="139"/>
      <c r="AG168" s="139"/>
      <c r="AH168" s="141"/>
      <c r="AI168" s="42"/>
      <c r="AJ168" s="142"/>
      <c r="AK168" s="142"/>
      <c r="AL168" s="142"/>
      <c r="AM168" s="139"/>
      <c r="AN168" s="139"/>
      <c r="AO168" s="930"/>
    </row>
    <row r="169" spans="1:41">
      <c r="A169" s="32"/>
      <c r="B169" s="16"/>
      <c r="C169" s="17"/>
      <c r="D169" s="16"/>
      <c r="E169" s="17"/>
      <c r="F169" s="153" t="str">
        <f>IF(E169="","",IF(E169="Oui",1,0))</f>
        <v/>
      </c>
      <c r="G169" s="182"/>
      <c r="H169" s="442" t="str">
        <f>IF(G169="","",G169-AL169)</f>
        <v/>
      </c>
      <c r="I169" s="16"/>
      <c r="J169" s="16"/>
      <c r="K169" s="41"/>
      <c r="L169" s="16"/>
      <c r="M169" s="16"/>
      <c r="N169" s="27" t="str">
        <f t="shared" si="39"/>
        <v/>
      </c>
      <c r="O169" s="41"/>
      <c r="P169" s="16"/>
      <c r="Q169" s="16"/>
      <c r="R169" s="27" t="str">
        <f t="shared" si="40"/>
        <v/>
      </c>
      <c r="S169" s="9"/>
      <c r="T169" s="16"/>
      <c r="U169" s="16"/>
      <c r="V169" s="16" t="str">
        <f t="shared" si="41"/>
        <v/>
      </c>
      <c r="W169" s="41"/>
      <c r="X169" s="16"/>
      <c r="Y169" s="16"/>
      <c r="Z169" s="27" t="str">
        <f t="shared" ref="Z169:Z194" si="54">IF(X169="","",Y169*X169)</f>
        <v/>
      </c>
      <c r="AA169" s="41"/>
      <c r="AB169" s="28"/>
      <c r="AC169" s="28"/>
      <c r="AD169" s="27" t="str">
        <f t="shared" si="43"/>
        <v/>
      </c>
      <c r="AE169" s="42"/>
      <c r="AF169" s="16"/>
      <c r="AG169" s="16"/>
      <c r="AH169" s="27" t="str">
        <f t="shared" si="44"/>
        <v/>
      </c>
      <c r="AI169" s="42"/>
      <c r="AJ169" s="35" t="str">
        <f t="shared" si="50"/>
        <v/>
      </c>
      <c r="AK169" s="35"/>
      <c r="AL169" s="35" t="str">
        <f>IF(AJ169="","",AJ169+AK169)</f>
        <v/>
      </c>
      <c r="AM169" s="16"/>
      <c r="AN169" s="16"/>
      <c r="AO169" s="930"/>
    </row>
    <row r="170" spans="1:41">
      <c r="A170" s="32"/>
      <c r="B170" s="16"/>
      <c r="C170" s="17"/>
      <c r="D170" s="16"/>
      <c r="E170" s="17"/>
      <c r="F170" s="153" t="str">
        <f t="shared" ref="F170:F180" si="55">IF(E170="","",IF(E170="Oui",1,0))</f>
        <v/>
      </c>
      <c r="G170" s="182"/>
      <c r="H170" s="442" t="str">
        <f t="shared" ref="H170:H180" si="56">IF(G170="","",G170-AL170)</f>
        <v/>
      </c>
      <c r="I170" s="16"/>
      <c r="J170" s="16"/>
      <c r="K170" s="41"/>
      <c r="L170" s="16"/>
      <c r="M170" s="16"/>
      <c r="N170" s="27" t="str">
        <f t="shared" si="39"/>
        <v/>
      </c>
      <c r="O170" s="41"/>
      <c r="P170" s="16"/>
      <c r="Q170" s="16"/>
      <c r="R170" s="27" t="str">
        <f t="shared" si="40"/>
        <v/>
      </c>
      <c r="S170" s="9"/>
      <c r="T170" s="16"/>
      <c r="U170" s="16"/>
      <c r="V170" s="16" t="str">
        <f t="shared" si="41"/>
        <v/>
      </c>
      <c r="W170" s="41"/>
      <c r="X170" s="16"/>
      <c r="Y170" s="16"/>
      <c r="Z170" s="27" t="str">
        <f t="shared" si="54"/>
        <v/>
      </c>
      <c r="AA170" s="41"/>
      <c r="AB170" s="28"/>
      <c r="AC170" s="28"/>
      <c r="AD170" s="27" t="str">
        <f t="shared" si="43"/>
        <v/>
      </c>
      <c r="AE170" s="42"/>
      <c r="AF170" s="16"/>
      <c r="AG170" s="16"/>
      <c r="AH170" s="27" t="str">
        <f t="shared" si="44"/>
        <v/>
      </c>
      <c r="AI170" s="42"/>
      <c r="AJ170" s="35" t="str">
        <f t="shared" si="50"/>
        <v/>
      </c>
      <c r="AK170" s="35"/>
      <c r="AL170" s="35" t="str">
        <f t="shared" ref="AL170:AL180" si="57">IF(AJ170="","",AJ170+AK170)</f>
        <v/>
      </c>
      <c r="AM170" s="16"/>
      <c r="AN170" s="16"/>
      <c r="AO170" s="930"/>
    </row>
    <row r="171" spans="1:41">
      <c r="A171" s="32"/>
      <c r="B171" s="16"/>
      <c r="C171" s="17"/>
      <c r="D171" s="16"/>
      <c r="E171" s="17"/>
      <c r="F171" s="153" t="str">
        <f t="shared" si="55"/>
        <v/>
      </c>
      <c r="G171" s="182"/>
      <c r="H171" s="442" t="str">
        <f t="shared" si="56"/>
        <v/>
      </c>
      <c r="I171" s="16"/>
      <c r="J171" s="16"/>
      <c r="K171" s="41"/>
      <c r="L171" s="16"/>
      <c r="M171" s="16"/>
      <c r="N171" s="27" t="str">
        <f t="shared" si="39"/>
        <v/>
      </c>
      <c r="O171" s="41"/>
      <c r="P171" s="16"/>
      <c r="Q171" s="16"/>
      <c r="R171" s="27" t="str">
        <f t="shared" si="40"/>
        <v/>
      </c>
      <c r="S171" s="9"/>
      <c r="T171" s="16"/>
      <c r="U171" s="16"/>
      <c r="V171" s="16" t="str">
        <f t="shared" si="41"/>
        <v/>
      </c>
      <c r="W171" s="41"/>
      <c r="X171" s="16"/>
      <c r="Y171" s="16"/>
      <c r="Z171" s="27" t="str">
        <f t="shared" si="54"/>
        <v/>
      </c>
      <c r="AA171" s="41"/>
      <c r="AB171" s="28"/>
      <c r="AC171" s="28"/>
      <c r="AD171" s="27" t="str">
        <f t="shared" si="43"/>
        <v/>
      </c>
      <c r="AE171" s="42"/>
      <c r="AF171" s="16"/>
      <c r="AG171" s="16"/>
      <c r="AH171" s="27" t="str">
        <f t="shared" si="44"/>
        <v/>
      </c>
      <c r="AI171" s="42"/>
      <c r="AJ171" s="35" t="str">
        <f t="shared" si="50"/>
        <v/>
      </c>
      <c r="AK171" s="35"/>
      <c r="AL171" s="35" t="str">
        <f t="shared" si="57"/>
        <v/>
      </c>
      <c r="AM171" s="16"/>
      <c r="AN171" s="16"/>
      <c r="AO171" s="930"/>
    </row>
    <row r="172" spans="1:41">
      <c r="A172" s="32"/>
      <c r="B172" s="16"/>
      <c r="C172" s="17"/>
      <c r="D172" s="16"/>
      <c r="E172" s="17"/>
      <c r="F172" s="153" t="str">
        <f t="shared" si="55"/>
        <v/>
      </c>
      <c r="G172" s="182"/>
      <c r="H172" s="442" t="str">
        <f t="shared" si="56"/>
        <v/>
      </c>
      <c r="I172" s="16"/>
      <c r="J172" s="16"/>
      <c r="K172" s="41"/>
      <c r="L172" s="16"/>
      <c r="M172" s="16"/>
      <c r="N172" s="27" t="str">
        <f t="shared" si="39"/>
        <v/>
      </c>
      <c r="O172" s="41"/>
      <c r="P172" s="16"/>
      <c r="Q172" s="16"/>
      <c r="R172" s="27" t="str">
        <f t="shared" si="40"/>
        <v/>
      </c>
      <c r="S172" s="9"/>
      <c r="T172" s="16"/>
      <c r="U172" s="16"/>
      <c r="V172" s="16" t="str">
        <f t="shared" si="41"/>
        <v/>
      </c>
      <c r="W172" s="41"/>
      <c r="X172" s="16"/>
      <c r="Y172" s="16"/>
      <c r="Z172" s="27" t="str">
        <f t="shared" si="54"/>
        <v/>
      </c>
      <c r="AA172" s="41"/>
      <c r="AB172" s="28"/>
      <c r="AC172" s="28"/>
      <c r="AD172" s="27" t="str">
        <f t="shared" si="43"/>
        <v/>
      </c>
      <c r="AE172" s="42"/>
      <c r="AF172" s="16"/>
      <c r="AG172" s="16"/>
      <c r="AH172" s="27" t="str">
        <f t="shared" si="44"/>
        <v/>
      </c>
      <c r="AI172" s="42"/>
      <c r="AJ172" s="35" t="str">
        <f t="shared" si="50"/>
        <v/>
      </c>
      <c r="AK172" s="35"/>
      <c r="AL172" s="35" t="str">
        <f t="shared" si="57"/>
        <v/>
      </c>
      <c r="AM172" s="16"/>
      <c r="AN172" s="16"/>
      <c r="AO172" s="930"/>
    </row>
    <row r="173" spans="1:41">
      <c r="A173" s="32"/>
      <c r="B173" s="16"/>
      <c r="C173" s="17"/>
      <c r="D173" s="16"/>
      <c r="E173" s="17"/>
      <c r="F173" s="153" t="str">
        <f t="shared" si="55"/>
        <v/>
      </c>
      <c r="G173" s="182"/>
      <c r="H173" s="442" t="str">
        <f t="shared" si="56"/>
        <v/>
      </c>
      <c r="I173" s="16"/>
      <c r="J173" s="16"/>
      <c r="K173" s="41"/>
      <c r="L173" s="16"/>
      <c r="M173" s="16"/>
      <c r="N173" s="27" t="str">
        <f t="shared" si="39"/>
        <v/>
      </c>
      <c r="O173" s="41"/>
      <c r="P173" s="16"/>
      <c r="Q173" s="16"/>
      <c r="R173" s="27" t="str">
        <f t="shared" si="40"/>
        <v/>
      </c>
      <c r="S173" s="9"/>
      <c r="T173" s="16"/>
      <c r="U173" s="16"/>
      <c r="V173" s="16" t="str">
        <f t="shared" si="41"/>
        <v/>
      </c>
      <c r="W173" s="41"/>
      <c r="X173" s="16"/>
      <c r="Y173" s="16"/>
      <c r="Z173" s="27" t="str">
        <f t="shared" si="54"/>
        <v/>
      </c>
      <c r="AA173" s="41"/>
      <c r="AB173" s="28"/>
      <c r="AC173" s="28"/>
      <c r="AD173" s="27" t="str">
        <f t="shared" si="43"/>
        <v/>
      </c>
      <c r="AE173" s="42"/>
      <c r="AF173" s="16"/>
      <c r="AG173" s="16"/>
      <c r="AH173" s="27" t="str">
        <f t="shared" si="44"/>
        <v/>
      </c>
      <c r="AI173" s="42"/>
      <c r="AJ173" s="35" t="str">
        <f t="shared" si="50"/>
        <v/>
      </c>
      <c r="AK173" s="35"/>
      <c r="AL173" s="35" t="str">
        <f t="shared" si="57"/>
        <v/>
      </c>
      <c r="AM173" s="16"/>
      <c r="AN173" s="16"/>
      <c r="AO173" s="930"/>
    </row>
    <row r="174" spans="1:41">
      <c r="A174" s="32"/>
      <c r="B174" s="16"/>
      <c r="C174" s="17"/>
      <c r="D174" s="16"/>
      <c r="E174" s="17"/>
      <c r="F174" s="153" t="str">
        <f t="shared" si="55"/>
        <v/>
      </c>
      <c r="G174" s="182"/>
      <c r="H174" s="442" t="str">
        <f t="shared" si="56"/>
        <v/>
      </c>
      <c r="I174" s="16"/>
      <c r="J174" s="16"/>
      <c r="K174" s="41"/>
      <c r="L174" s="16"/>
      <c r="M174" s="16"/>
      <c r="N174" s="27" t="str">
        <f t="shared" si="39"/>
        <v/>
      </c>
      <c r="O174" s="41"/>
      <c r="P174" s="16"/>
      <c r="Q174" s="16"/>
      <c r="R174" s="27" t="str">
        <f t="shared" si="40"/>
        <v/>
      </c>
      <c r="S174" s="9"/>
      <c r="T174" s="16"/>
      <c r="U174" s="16"/>
      <c r="V174" s="16" t="str">
        <f t="shared" si="41"/>
        <v/>
      </c>
      <c r="W174" s="41"/>
      <c r="X174" s="16"/>
      <c r="Y174" s="16"/>
      <c r="Z174" s="27" t="str">
        <f t="shared" si="54"/>
        <v/>
      </c>
      <c r="AA174" s="41"/>
      <c r="AB174" s="28"/>
      <c r="AC174" s="28"/>
      <c r="AD174" s="27" t="str">
        <f t="shared" si="43"/>
        <v/>
      </c>
      <c r="AE174" s="42"/>
      <c r="AF174" s="16"/>
      <c r="AG174" s="16"/>
      <c r="AH174" s="27" t="str">
        <f t="shared" si="44"/>
        <v/>
      </c>
      <c r="AI174" s="42"/>
      <c r="AJ174" s="35" t="str">
        <f t="shared" si="50"/>
        <v/>
      </c>
      <c r="AK174" s="35"/>
      <c r="AL174" s="35" t="str">
        <f t="shared" si="57"/>
        <v/>
      </c>
      <c r="AM174" s="16"/>
      <c r="AN174" s="16"/>
      <c r="AO174" s="930"/>
    </row>
    <row r="175" spans="1:41">
      <c r="A175" s="32"/>
      <c r="B175" s="16"/>
      <c r="C175" s="17"/>
      <c r="D175" s="16"/>
      <c r="E175" s="17"/>
      <c r="F175" s="153" t="str">
        <f t="shared" si="55"/>
        <v/>
      </c>
      <c r="G175" s="182"/>
      <c r="H175" s="442" t="str">
        <f t="shared" si="56"/>
        <v/>
      </c>
      <c r="I175" s="16"/>
      <c r="J175" s="16"/>
      <c r="K175" s="41"/>
      <c r="L175" s="16"/>
      <c r="M175" s="16"/>
      <c r="N175" s="27" t="str">
        <f t="shared" si="39"/>
        <v/>
      </c>
      <c r="O175" s="41"/>
      <c r="P175" s="16"/>
      <c r="Q175" s="16"/>
      <c r="R175" s="27" t="str">
        <f t="shared" si="40"/>
        <v/>
      </c>
      <c r="S175" s="9"/>
      <c r="T175" s="16"/>
      <c r="U175" s="16"/>
      <c r="V175" s="16" t="str">
        <f t="shared" si="41"/>
        <v/>
      </c>
      <c r="W175" s="41"/>
      <c r="X175" s="16"/>
      <c r="Y175" s="16"/>
      <c r="Z175" s="27" t="str">
        <f t="shared" si="54"/>
        <v/>
      </c>
      <c r="AA175" s="41"/>
      <c r="AB175" s="28"/>
      <c r="AC175" s="28"/>
      <c r="AD175" s="27" t="str">
        <f t="shared" si="43"/>
        <v/>
      </c>
      <c r="AE175" s="42"/>
      <c r="AF175" s="16"/>
      <c r="AG175" s="16"/>
      <c r="AH175" s="27" t="str">
        <f t="shared" si="44"/>
        <v/>
      </c>
      <c r="AI175" s="42"/>
      <c r="AJ175" s="35" t="str">
        <f t="shared" si="50"/>
        <v/>
      </c>
      <c r="AK175" s="35"/>
      <c r="AL175" s="35" t="str">
        <f t="shared" si="57"/>
        <v/>
      </c>
      <c r="AM175" s="16"/>
      <c r="AN175" s="16"/>
      <c r="AO175" s="930"/>
    </row>
    <row r="176" spans="1:41">
      <c r="A176" s="32"/>
      <c r="B176" s="16"/>
      <c r="C176" s="17"/>
      <c r="D176" s="16"/>
      <c r="E176" s="17"/>
      <c r="F176" s="153" t="str">
        <f t="shared" si="55"/>
        <v/>
      </c>
      <c r="G176" s="182"/>
      <c r="H176" s="442" t="str">
        <f t="shared" si="56"/>
        <v/>
      </c>
      <c r="I176" s="16"/>
      <c r="J176" s="16"/>
      <c r="K176" s="41"/>
      <c r="L176" s="16"/>
      <c r="M176" s="16"/>
      <c r="N176" s="27" t="str">
        <f t="shared" si="39"/>
        <v/>
      </c>
      <c r="O176" s="41"/>
      <c r="P176" s="16"/>
      <c r="Q176" s="16"/>
      <c r="R176" s="27" t="str">
        <f t="shared" si="40"/>
        <v/>
      </c>
      <c r="S176" s="9"/>
      <c r="T176" s="16"/>
      <c r="U176" s="16"/>
      <c r="V176" s="16" t="str">
        <f t="shared" si="41"/>
        <v/>
      </c>
      <c r="W176" s="41"/>
      <c r="X176" s="16"/>
      <c r="Y176" s="16"/>
      <c r="Z176" s="27" t="str">
        <f t="shared" si="54"/>
        <v/>
      </c>
      <c r="AA176" s="41"/>
      <c r="AB176" s="28"/>
      <c r="AC176" s="28"/>
      <c r="AD176" s="27" t="str">
        <f t="shared" si="43"/>
        <v/>
      </c>
      <c r="AE176" s="42"/>
      <c r="AF176" s="16"/>
      <c r="AG176" s="16"/>
      <c r="AH176" s="27" t="str">
        <f t="shared" si="44"/>
        <v/>
      </c>
      <c r="AI176" s="42"/>
      <c r="AJ176" s="35" t="str">
        <f t="shared" si="50"/>
        <v/>
      </c>
      <c r="AK176" s="35"/>
      <c r="AL176" s="35" t="str">
        <f t="shared" si="57"/>
        <v/>
      </c>
      <c r="AM176" s="16"/>
      <c r="AN176" s="16"/>
      <c r="AO176" s="930"/>
    </row>
    <row r="177" spans="1:41">
      <c r="A177" s="32"/>
      <c r="B177" s="16"/>
      <c r="C177" s="17"/>
      <c r="D177" s="16"/>
      <c r="E177" s="17"/>
      <c r="F177" s="153" t="str">
        <f t="shared" si="55"/>
        <v/>
      </c>
      <c r="G177" s="182"/>
      <c r="H177" s="442" t="str">
        <f t="shared" si="56"/>
        <v/>
      </c>
      <c r="I177" s="16"/>
      <c r="J177" s="16"/>
      <c r="K177" s="41"/>
      <c r="L177" s="16"/>
      <c r="M177" s="16"/>
      <c r="N177" s="27" t="str">
        <f t="shared" si="39"/>
        <v/>
      </c>
      <c r="O177" s="41"/>
      <c r="P177" s="16"/>
      <c r="Q177" s="16"/>
      <c r="R177" s="27" t="str">
        <f t="shared" si="40"/>
        <v/>
      </c>
      <c r="S177" s="9"/>
      <c r="T177" s="16"/>
      <c r="U177" s="16"/>
      <c r="V177" s="16" t="str">
        <f t="shared" si="41"/>
        <v/>
      </c>
      <c r="W177" s="41"/>
      <c r="X177" s="16"/>
      <c r="Y177" s="16"/>
      <c r="Z177" s="27" t="str">
        <f t="shared" si="54"/>
        <v/>
      </c>
      <c r="AA177" s="41"/>
      <c r="AB177" s="28"/>
      <c r="AC177" s="28"/>
      <c r="AD177" s="27" t="str">
        <f t="shared" si="43"/>
        <v/>
      </c>
      <c r="AE177" s="42"/>
      <c r="AF177" s="16"/>
      <c r="AG177" s="16"/>
      <c r="AH177" s="27" t="str">
        <f t="shared" si="44"/>
        <v/>
      </c>
      <c r="AI177" s="42"/>
      <c r="AJ177" s="35" t="str">
        <f t="shared" si="50"/>
        <v/>
      </c>
      <c r="AK177" s="35"/>
      <c r="AL177" s="35" t="str">
        <f t="shared" si="57"/>
        <v/>
      </c>
      <c r="AM177" s="16"/>
      <c r="AN177" s="16"/>
      <c r="AO177" s="930"/>
    </row>
    <row r="178" spans="1:41">
      <c r="A178" s="32"/>
      <c r="B178" s="16"/>
      <c r="C178" s="17"/>
      <c r="D178" s="16"/>
      <c r="E178" s="17"/>
      <c r="F178" s="153" t="str">
        <f t="shared" si="55"/>
        <v/>
      </c>
      <c r="G178" s="182"/>
      <c r="H178" s="442" t="str">
        <f t="shared" si="56"/>
        <v/>
      </c>
      <c r="I178" s="16"/>
      <c r="J178" s="16"/>
      <c r="K178" s="41"/>
      <c r="L178" s="16"/>
      <c r="M178" s="16"/>
      <c r="N178" s="27" t="str">
        <f t="shared" si="39"/>
        <v/>
      </c>
      <c r="O178" s="41"/>
      <c r="P178" s="16"/>
      <c r="Q178" s="16"/>
      <c r="R178" s="27" t="str">
        <f t="shared" si="40"/>
        <v/>
      </c>
      <c r="S178" s="9"/>
      <c r="T178" s="16"/>
      <c r="U178" s="16"/>
      <c r="V178" s="16" t="str">
        <f t="shared" si="41"/>
        <v/>
      </c>
      <c r="W178" s="41"/>
      <c r="X178" s="16"/>
      <c r="Y178" s="16"/>
      <c r="Z178" s="27" t="str">
        <f t="shared" si="54"/>
        <v/>
      </c>
      <c r="AA178" s="41"/>
      <c r="AB178" s="28"/>
      <c r="AC178" s="28"/>
      <c r="AD178" s="27" t="str">
        <f t="shared" si="43"/>
        <v/>
      </c>
      <c r="AE178" s="42"/>
      <c r="AF178" s="16"/>
      <c r="AG178" s="16"/>
      <c r="AH178" s="27" t="str">
        <f t="shared" si="44"/>
        <v/>
      </c>
      <c r="AI178" s="42"/>
      <c r="AJ178" s="35" t="str">
        <f t="shared" si="50"/>
        <v/>
      </c>
      <c r="AK178" s="35"/>
      <c r="AL178" s="35" t="str">
        <f t="shared" si="57"/>
        <v/>
      </c>
      <c r="AM178" s="16"/>
      <c r="AN178" s="16"/>
      <c r="AO178" s="930"/>
    </row>
    <row r="179" spans="1:41">
      <c r="A179" s="32"/>
      <c r="B179" s="16"/>
      <c r="C179" s="17"/>
      <c r="D179" s="16"/>
      <c r="E179" s="17"/>
      <c r="F179" s="153" t="str">
        <f t="shared" si="55"/>
        <v/>
      </c>
      <c r="G179" s="182"/>
      <c r="H179" s="442" t="str">
        <f t="shared" si="56"/>
        <v/>
      </c>
      <c r="I179" s="16"/>
      <c r="J179" s="16"/>
      <c r="K179" s="41"/>
      <c r="L179" s="16"/>
      <c r="M179" s="16"/>
      <c r="N179" s="27" t="str">
        <f t="shared" si="39"/>
        <v/>
      </c>
      <c r="O179" s="41"/>
      <c r="P179" s="16"/>
      <c r="Q179" s="16"/>
      <c r="R179" s="27" t="str">
        <f t="shared" si="40"/>
        <v/>
      </c>
      <c r="S179" s="9"/>
      <c r="T179" s="16"/>
      <c r="U179" s="16"/>
      <c r="V179" s="16" t="str">
        <f t="shared" si="41"/>
        <v/>
      </c>
      <c r="W179" s="41"/>
      <c r="X179" s="16"/>
      <c r="Y179" s="16"/>
      <c r="Z179" s="27" t="str">
        <f t="shared" si="54"/>
        <v/>
      </c>
      <c r="AA179" s="41"/>
      <c r="AB179" s="28"/>
      <c r="AC179" s="28"/>
      <c r="AD179" s="27" t="str">
        <f t="shared" si="43"/>
        <v/>
      </c>
      <c r="AE179" s="42"/>
      <c r="AF179" s="16"/>
      <c r="AG179" s="16"/>
      <c r="AH179" s="27" t="str">
        <f t="shared" si="44"/>
        <v/>
      </c>
      <c r="AI179" s="42"/>
      <c r="AJ179" s="35" t="str">
        <f t="shared" si="50"/>
        <v/>
      </c>
      <c r="AK179" s="35"/>
      <c r="AL179" s="35" t="str">
        <f t="shared" si="57"/>
        <v/>
      </c>
      <c r="AM179" s="16"/>
      <c r="AN179" s="16"/>
      <c r="AO179" s="930"/>
    </row>
    <row r="180" spans="1:41">
      <c r="A180" s="32"/>
      <c r="B180" s="16"/>
      <c r="C180" s="17"/>
      <c r="D180" s="16"/>
      <c r="E180" s="17"/>
      <c r="F180" s="153" t="str">
        <f t="shared" si="55"/>
        <v/>
      </c>
      <c r="G180" s="182"/>
      <c r="H180" s="442" t="str">
        <f t="shared" si="56"/>
        <v/>
      </c>
      <c r="I180" s="16"/>
      <c r="J180" s="16"/>
      <c r="K180" s="41"/>
      <c r="L180" s="16"/>
      <c r="M180" s="16"/>
      <c r="N180" s="27" t="str">
        <f t="shared" si="39"/>
        <v/>
      </c>
      <c r="O180" s="41"/>
      <c r="P180" s="16"/>
      <c r="Q180" s="16"/>
      <c r="R180" s="27" t="str">
        <f t="shared" si="40"/>
        <v/>
      </c>
      <c r="S180" s="9"/>
      <c r="T180" s="16"/>
      <c r="U180" s="16"/>
      <c r="V180" s="16" t="str">
        <f t="shared" si="41"/>
        <v/>
      </c>
      <c r="W180" s="41"/>
      <c r="X180" s="16"/>
      <c r="Y180" s="16"/>
      <c r="Z180" s="27" t="str">
        <f t="shared" si="54"/>
        <v/>
      </c>
      <c r="AA180" s="41"/>
      <c r="AB180" s="28"/>
      <c r="AC180" s="28"/>
      <c r="AD180" s="27" t="str">
        <f t="shared" si="43"/>
        <v/>
      </c>
      <c r="AE180" s="42"/>
      <c r="AF180" s="16"/>
      <c r="AG180" s="16"/>
      <c r="AH180" s="27" t="str">
        <f t="shared" si="44"/>
        <v/>
      </c>
      <c r="AI180" s="42"/>
      <c r="AJ180" s="35" t="str">
        <f t="shared" si="50"/>
        <v/>
      </c>
      <c r="AK180" s="35"/>
      <c r="AL180" s="35" t="str">
        <f t="shared" si="57"/>
        <v/>
      </c>
      <c r="AM180" s="16"/>
      <c r="AN180" s="16"/>
      <c r="AO180" s="930"/>
    </row>
    <row r="181" spans="1:41">
      <c r="A181" s="32"/>
      <c r="B181" s="37"/>
      <c r="C181" s="129"/>
      <c r="D181" s="37"/>
      <c r="E181" s="129"/>
      <c r="F181" s="156">
        <f>SUM(F169:F180)</f>
        <v>0</v>
      </c>
      <c r="G181" s="183"/>
      <c r="H181" s="187">
        <f>SUM(H169:H180)</f>
        <v>0</v>
      </c>
      <c r="I181" s="37"/>
      <c r="J181" s="37"/>
      <c r="K181" s="41"/>
      <c r="L181" s="37">
        <f>SUM(L169:L180)</f>
        <v>0</v>
      </c>
      <c r="M181" s="37"/>
      <c r="N181" s="7"/>
      <c r="O181" s="41"/>
      <c r="P181" s="37">
        <f>SUM(P169:P180)</f>
        <v>0</v>
      </c>
      <c r="Q181" s="37"/>
      <c r="R181" s="7"/>
      <c r="S181" s="9"/>
      <c r="T181" s="37">
        <f>SUM(T169:T180)</f>
        <v>0</v>
      </c>
      <c r="U181" s="37"/>
      <c r="V181" s="37"/>
      <c r="W181" s="41"/>
      <c r="X181" s="37"/>
      <c r="Y181" s="37"/>
      <c r="Z181" s="7"/>
      <c r="AA181" s="41"/>
      <c r="AB181" s="37"/>
      <c r="AC181" s="37"/>
      <c r="AD181" s="7"/>
      <c r="AE181" s="42"/>
      <c r="AF181" s="37"/>
      <c r="AG181" s="37"/>
      <c r="AH181" s="7"/>
      <c r="AI181" s="42"/>
      <c r="AJ181" s="130"/>
      <c r="AK181" s="130"/>
      <c r="AL181" s="164">
        <f>SUM(AL169:AL180)</f>
        <v>0</v>
      </c>
      <c r="AM181" s="37"/>
      <c r="AN181" s="37"/>
      <c r="AO181" s="930"/>
    </row>
    <row r="182" spans="1:41">
      <c r="A182" s="32"/>
      <c r="B182" s="139"/>
      <c r="C182" s="144" t="s">
        <v>41</v>
      </c>
      <c r="D182" s="139"/>
      <c r="E182" s="140"/>
      <c r="F182" s="154"/>
      <c r="G182" s="184"/>
      <c r="H182" s="188"/>
      <c r="I182" s="139"/>
      <c r="J182" s="139"/>
      <c r="K182" s="41"/>
      <c r="L182" s="139"/>
      <c r="M182" s="139"/>
      <c r="N182" s="141"/>
      <c r="O182" s="41"/>
      <c r="P182" s="139"/>
      <c r="Q182" s="139"/>
      <c r="R182" s="141"/>
      <c r="S182" s="9"/>
      <c r="T182" s="139"/>
      <c r="U182" s="139"/>
      <c r="V182" s="139"/>
      <c r="W182" s="41"/>
      <c r="X182" s="139"/>
      <c r="Y182" s="139"/>
      <c r="Z182" s="141"/>
      <c r="AA182" s="41"/>
      <c r="AB182" s="139"/>
      <c r="AC182" s="139"/>
      <c r="AD182" s="141"/>
      <c r="AE182" s="42"/>
      <c r="AF182" s="139"/>
      <c r="AG182" s="139"/>
      <c r="AH182" s="141"/>
      <c r="AI182" s="42"/>
      <c r="AJ182" s="142"/>
      <c r="AK182" s="142"/>
      <c r="AL182" s="142"/>
      <c r="AM182" s="139"/>
      <c r="AN182" s="139"/>
      <c r="AO182" s="930"/>
    </row>
    <row r="183" spans="1:41">
      <c r="A183" s="32"/>
      <c r="B183" s="16"/>
      <c r="C183" s="17"/>
      <c r="D183" s="16"/>
      <c r="E183" s="17"/>
      <c r="F183" s="153" t="str">
        <f>IF(E183="","",IF(E183="Oui",1,0))</f>
        <v/>
      </c>
      <c r="G183" s="182"/>
      <c r="H183" s="442" t="str">
        <f>IF(G183="","",G183-AL183)</f>
        <v/>
      </c>
      <c r="I183" s="16"/>
      <c r="J183" s="16"/>
      <c r="K183" s="41"/>
      <c r="L183" s="16"/>
      <c r="M183" s="16"/>
      <c r="N183" s="27" t="str">
        <f t="shared" si="39"/>
        <v/>
      </c>
      <c r="O183" s="41"/>
      <c r="P183" s="16"/>
      <c r="Q183" s="16"/>
      <c r="R183" s="27" t="str">
        <f t="shared" si="40"/>
        <v/>
      </c>
      <c r="S183" s="9"/>
      <c r="T183" s="16"/>
      <c r="U183" s="16"/>
      <c r="V183" s="16" t="str">
        <f t="shared" ref="V183:V194" si="58">IF(T183="","",U183*T183)</f>
        <v/>
      </c>
      <c r="W183" s="41"/>
      <c r="X183" s="16"/>
      <c r="Y183" s="16"/>
      <c r="Z183" s="27" t="str">
        <f t="shared" si="54"/>
        <v/>
      </c>
      <c r="AA183" s="41"/>
      <c r="AB183" s="28"/>
      <c r="AC183" s="28"/>
      <c r="AD183" s="27" t="str">
        <f t="shared" si="43"/>
        <v/>
      </c>
      <c r="AE183" s="42"/>
      <c r="AF183" s="16"/>
      <c r="AG183" s="16"/>
      <c r="AH183" s="27" t="str">
        <f t="shared" si="44"/>
        <v/>
      </c>
      <c r="AI183" s="42"/>
      <c r="AJ183" s="35" t="str">
        <f t="shared" si="50"/>
        <v/>
      </c>
      <c r="AK183" s="35"/>
      <c r="AL183" s="35" t="str">
        <f t="shared" si="14"/>
        <v/>
      </c>
      <c r="AM183" s="16"/>
      <c r="AN183" s="16"/>
      <c r="AO183" s="930"/>
    </row>
    <row r="184" spans="1:41">
      <c r="A184" s="32"/>
      <c r="B184" s="16"/>
      <c r="C184" s="17"/>
      <c r="D184" s="16"/>
      <c r="E184" s="17"/>
      <c r="F184" s="153" t="str">
        <f t="shared" ref="F184:F194" si="59">IF(E184="","",IF(E184="Oui",1,0))</f>
        <v/>
      </c>
      <c r="G184" s="182"/>
      <c r="H184" s="442" t="str">
        <f t="shared" ref="H184:H194" si="60">IF(G184="","",G184-AL184)</f>
        <v/>
      </c>
      <c r="I184" s="16"/>
      <c r="J184" s="16"/>
      <c r="K184" s="41"/>
      <c r="L184" s="16"/>
      <c r="M184" s="16"/>
      <c r="N184" s="27" t="str">
        <f t="shared" si="39"/>
        <v/>
      </c>
      <c r="O184" s="41"/>
      <c r="P184" s="16"/>
      <c r="Q184" s="16"/>
      <c r="R184" s="27" t="str">
        <f t="shared" si="40"/>
        <v/>
      </c>
      <c r="S184" s="9"/>
      <c r="T184" s="16"/>
      <c r="U184" s="16"/>
      <c r="V184" s="16" t="str">
        <f t="shared" si="58"/>
        <v/>
      </c>
      <c r="W184" s="41"/>
      <c r="X184" s="16"/>
      <c r="Y184" s="16"/>
      <c r="Z184" s="27" t="str">
        <f t="shared" si="54"/>
        <v/>
      </c>
      <c r="AA184" s="41"/>
      <c r="AB184" s="28"/>
      <c r="AC184" s="28"/>
      <c r="AD184" s="27" t="str">
        <f t="shared" si="43"/>
        <v/>
      </c>
      <c r="AE184" s="42"/>
      <c r="AF184" s="16"/>
      <c r="AG184" s="16"/>
      <c r="AH184" s="27" t="str">
        <f t="shared" si="44"/>
        <v/>
      </c>
      <c r="AI184" s="42"/>
      <c r="AJ184" s="35" t="str">
        <f t="shared" si="50"/>
        <v/>
      </c>
      <c r="AK184" s="35"/>
      <c r="AL184" s="35" t="str">
        <f t="shared" si="14"/>
        <v/>
      </c>
      <c r="AM184" s="16"/>
      <c r="AN184" s="16"/>
      <c r="AO184" s="930"/>
    </row>
    <row r="185" spans="1:41">
      <c r="A185" s="32"/>
      <c r="B185" s="16"/>
      <c r="C185" s="17"/>
      <c r="D185" s="16"/>
      <c r="E185" s="17"/>
      <c r="F185" s="153" t="str">
        <f t="shared" si="59"/>
        <v/>
      </c>
      <c r="G185" s="182"/>
      <c r="H185" s="442" t="str">
        <f t="shared" si="60"/>
        <v/>
      </c>
      <c r="I185" s="16"/>
      <c r="J185" s="16"/>
      <c r="K185" s="41"/>
      <c r="L185" s="16"/>
      <c r="M185" s="16"/>
      <c r="N185" s="27" t="str">
        <f t="shared" si="39"/>
        <v/>
      </c>
      <c r="O185" s="41"/>
      <c r="P185" s="16"/>
      <c r="Q185" s="16"/>
      <c r="R185" s="27" t="str">
        <f t="shared" si="40"/>
        <v/>
      </c>
      <c r="S185" s="9"/>
      <c r="T185" s="16"/>
      <c r="U185" s="16"/>
      <c r="V185" s="16" t="str">
        <f t="shared" si="58"/>
        <v/>
      </c>
      <c r="W185" s="41"/>
      <c r="X185" s="16"/>
      <c r="Y185" s="16"/>
      <c r="Z185" s="27" t="str">
        <f t="shared" si="54"/>
        <v/>
      </c>
      <c r="AA185" s="41"/>
      <c r="AB185" s="28"/>
      <c r="AC185" s="28"/>
      <c r="AD185" s="27" t="str">
        <f t="shared" si="43"/>
        <v/>
      </c>
      <c r="AE185" s="42"/>
      <c r="AF185" s="16"/>
      <c r="AG185" s="16"/>
      <c r="AH185" s="27" t="str">
        <f t="shared" si="44"/>
        <v/>
      </c>
      <c r="AI185" s="42"/>
      <c r="AJ185" s="35" t="str">
        <f t="shared" si="50"/>
        <v/>
      </c>
      <c r="AK185" s="35"/>
      <c r="AL185" s="35" t="str">
        <f t="shared" si="14"/>
        <v/>
      </c>
      <c r="AM185" s="16"/>
      <c r="AN185" s="16"/>
      <c r="AO185" s="930"/>
    </row>
    <row r="186" spans="1:41">
      <c r="A186" s="32"/>
      <c r="B186" s="16"/>
      <c r="C186" s="17"/>
      <c r="D186" s="16"/>
      <c r="E186" s="17"/>
      <c r="F186" s="153" t="str">
        <f t="shared" si="59"/>
        <v/>
      </c>
      <c r="G186" s="182"/>
      <c r="H186" s="442" t="str">
        <f t="shared" si="60"/>
        <v/>
      </c>
      <c r="I186" s="16"/>
      <c r="J186" s="16"/>
      <c r="K186" s="41"/>
      <c r="L186" s="16"/>
      <c r="M186" s="16"/>
      <c r="N186" s="27" t="str">
        <f t="shared" si="39"/>
        <v/>
      </c>
      <c r="O186" s="41"/>
      <c r="P186" s="16"/>
      <c r="Q186" s="16"/>
      <c r="R186" s="27" t="str">
        <f t="shared" si="40"/>
        <v/>
      </c>
      <c r="S186" s="9"/>
      <c r="T186" s="16"/>
      <c r="U186" s="16"/>
      <c r="V186" s="16" t="str">
        <f t="shared" si="58"/>
        <v/>
      </c>
      <c r="W186" s="41"/>
      <c r="X186" s="16"/>
      <c r="Y186" s="16"/>
      <c r="Z186" s="27" t="str">
        <f t="shared" si="54"/>
        <v/>
      </c>
      <c r="AA186" s="41"/>
      <c r="AB186" s="28"/>
      <c r="AC186" s="28"/>
      <c r="AD186" s="27" t="str">
        <f t="shared" si="43"/>
        <v/>
      </c>
      <c r="AE186" s="42"/>
      <c r="AF186" s="16"/>
      <c r="AG186" s="16"/>
      <c r="AH186" s="27" t="str">
        <f t="shared" si="44"/>
        <v/>
      </c>
      <c r="AI186" s="42"/>
      <c r="AJ186" s="35" t="str">
        <f t="shared" si="50"/>
        <v/>
      </c>
      <c r="AK186" s="35"/>
      <c r="AL186" s="35" t="str">
        <f t="shared" si="14"/>
        <v/>
      </c>
      <c r="AM186" s="16"/>
      <c r="AN186" s="16"/>
      <c r="AO186" s="930"/>
    </row>
    <row r="187" spans="1:41">
      <c r="A187" s="32"/>
      <c r="B187" s="16"/>
      <c r="C187" s="17"/>
      <c r="D187" s="16"/>
      <c r="E187" s="17"/>
      <c r="F187" s="153" t="str">
        <f t="shared" si="59"/>
        <v/>
      </c>
      <c r="G187" s="182"/>
      <c r="H187" s="442" t="str">
        <f t="shared" si="60"/>
        <v/>
      </c>
      <c r="I187" s="16"/>
      <c r="J187" s="16"/>
      <c r="K187" s="41"/>
      <c r="L187" s="16"/>
      <c r="M187" s="16"/>
      <c r="N187" s="27" t="str">
        <f t="shared" si="39"/>
        <v/>
      </c>
      <c r="O187" s="41"/>
      <c r="P187" s="16"/>
      <c r="Q187" s="16"/>
      <c r="R187" s="27" t="str">
        <f t="shared" si="40"/>
        <v/>
      </c>
      <c r="S187" s="9"/>
      <c r="T187" s="16"/>
      <c r="U187" s="16"/>
      <c r="V187" s="16" t="str">
        <f t="shared" si="58"/>
        <v/>
      </c>
      <c r="W187" s="41"/>
      <c r="X187" s="16"/>
      <c r="Y187" s="16"/>
      <c r="Z187" s="27" t="str">
        <f t="shared" si="54"/>
        <v/>
      </c>
      <c r="AA187" s="41"/>
      <c r="AB187" s="28"/>
      <c r="AC187" s="28"/>
      <c r="AD187" s="27" t="str">
        <f t="shared" si="43"/>
        <v/>
      </c>
      <c r="AE187" s="42"/>
      <c r="AF187" s="16"/>
      <c r="AG187" s="16"/>
      <c r="AH187" s="27" t="str">
        <f t="shared" si="44"/>
        <v/>
      </c>
      <c r="AI187" s="42"/>
      <c r="AJ187" s="35" t="str">
        <f t="shared" si="50"/>
        <v/>
      </c>
      <c r="AK187" s="35"/>
      <c r="AL187" s="35" t="str">
        <f t="shared" si="14"/>
        <v/>
      </c>
      <c r="AM187" s="16"/>
      <c r="AN187" s="16"/>
      <c r="AO187" s="930"/>
    </row>
    <row r="188" spans="1:41">
      <c r="A188" s="32"/>
      <c r="B188" s="16"/>
      <c r="C188" s="17"/>
      <c r="D188" s="16"/>
      <c r="E188" s="17"/>
      <c r="F188" s="153" t="str">
        <f t="shared" si="59"/>
        <v/>
      </c>
      <c r="G188" s="182"/>
      <c r="H188" s="442" t="str">
        <f t="shared" si="60"/>
        <v/>
      </c>
      <c r="I188" s="16"/>
      <c r="J188" s="16"/>
      <c r="K188" s="41"/>
      <c r="L188" s="16"/>
      <c r="M188" s="16"/>
      <c r="N188" s="27" t="str">
        <f t="shared" si="39"/>
        <v/>
      </c>
      <c r="O188" s="41"/>
      <c r="P188" s="16"/>
      <c r="Q188" s="16"/>
      <c r="R188" s="27" t="str">
        <f t="shared" si="40"/>
        <v/>
      </c>
      <c r="S188" s="9"/>
      <c r="T188" s="16"/>
      <c r="U188" s="16"/>
      <c r="V188" s="16" t="str">
        <f t="shared" si="58"/>
        <v/>
      </c>
      <c r="W188" s="41"/>
      <c r="X188" s="16"/>
      <c r="Y188" s="16"/>
      <c r="Z188" s="27" t="str">
        <f t="shared" si="54"/>
        <v/>
      </c>
      <c r="AA188" s="41"/>
      <c r="AB188" s="28"/>
      <c r="AC188" s="28"/>
      <c r="AD188" s="27" t="str">
        <f t="shared" si="43"/>
        <v/>
      </c>
      <c r="AE188" s="42"/>
      <c r="AF188" s="16"/>
      <c r="AG188" s="16"/>
      <c r="AH188" s="27" t="str">
        <f t="shared" si="44"/>
        <v/>
      </c>
      <c r="AI188" s="42"/>
      <c r="AJ188" s="35" t="str">
        <f t="shared" si="50"/>
        <v/>
      </c>
      <c r="AK188" s="35"/>
      <c r="AL188" s="35" t="str">
        <f t="shared" si="14"/>
        <v/>
      </c>
      <c r="AM188" s="16"/>
      <c r="AN188" s="16"/>
      <c r="AO188" s="930"/>
    </row>
    <row r="189" spans="1:41">
      <c r="A189" s="32"/>
      <c r="B189" s="16"/>
      <c r="C189" s="17"/>
      <c r="D189" s="16"/>
      <c r="E189" s="17"/>
      <c r="F189" s="153" t="str">
        <f t="shared" si="59"/>
        <v/>
      </c>
      <c r="G189" s="182"/>
      <c r="H189" s="442" t="str">
        <f t="shared" si="60"/>
        <v/>
      </c>
      <c r="I189" s="16"/>
      <c r="J189" s="16"/>
      <c r="K189" s="41"/>
      <c r="L189" s="16"/>
      <c r="M189" s="16"/>
      <c r="N189" s="27" t="str">
        <f t="shared" si="39"/>
        <v/>
      </c>
      <c r="O189" s="41"/>
      <c r="P189" s="16"/>
      <c r="Q189" s="16"/>
      <c r="R189" s="27" t="str">
        <f t="shared" si="40"/>
        <v/>
      </c>
      <c r="S189" s="9"/>
      <c r="T189" s="16"/>
      <c r="U189" s="16"/>
      <c r="V189" s="16" t="str">
        <f t="shared" si="58"/>
        <v/>
      </c>
      <c r="W189" s="41"/>
      <c r="X189" s="16"/>
      <c r="Y189" s="16"/>
      <c r="Z189" s="27" t="str">
        <f t="shared" si="54"/>
        <v/>
      </c>
      <c r="AA189" s="41"/>
      <c r="AB189" s="28"/>
      <c r="AC189" s="28"/>
      <c r="AD189" s="27" t="str">
        <f t="shared" si="43"/>
        <v/>
      </c>
      <c r="AE189" s="42"/>
      <c r="AF189" s="16"/>
      <c r="AG189" s="16"/>
      <c r="AH189" s="27" t="str">
        <f t="shared" si="44"/>
        <v/>
      </c>
      <c r="AI189" s="42"/>
      <c r="AJ189" s="35" t="str">
        <f t="shared" si="50"/>
        <v/>
      </c>
      <c r="AK189" s="35"/>
      <c r="AL189" s="35" t="str">
        <f t="shared" si="14"/>
        <v/>
      </c>
      <c r="AM189" s="16"/>
      <c r="AN189" s="16"/>
      <c r="AO189" s="930"/>
    </row>
    <row r="190" spans="1:41">
      <c r="A190" s="32"/>
      <c r="B190" s="16"/>
      <c r="C190" s="17"/>
      <c r="D190" s="16"/>
      <c r="E190" s="17"/>
      <c r="F190" s="153" t="str">
        <f t="shared" si="59"/>
        <v/>
      </c>
      <c r="G190" s="182"/>
      <c r="H190" s="442" t="str">
        <f t="shared" si="60"/>
        <v/>
      </c>
      <c r="I190" s="16"/>
      <c r="J190" s="16"/>
      <c r="K190" s="41"/>
      <c r="L190" s="16"/>
      <c r="M190" s="16"/>
      <c r="N190" s="27" t="str">
        <f t="shared" si="39"/>
        <v/>
      </c>
      <c r="O190" s="41"/>
      <c r="P190" s="16"/>
      <c r="Q190" s="16"/>
      <c r="R190" s="27" t="str">
        <f t="shared" si="40"/>
        <v/>
      </c>
      <c r="S190" s="9"/>
      <c r="T190" s="16"/>
      <c r="U190" s="16"/>
      <c r="V190" s="16" t="str">
        <f t="shared" si="58"/>
        <v/>
      </c>
      <c r="W190" s="41"/>
      <c r="X190" s="16"/>
      <c r="Y190" s="16"/>
      <c r="Z190" s="27" t="str">
        <f t="shared" si="54"/>
        <v/>
      </c>
      <c r="AA190" s="41"/>
      <c r="AB190" s="28"/>
      <c r="AC190" s="28"/>
      <c r="AD190" s="27" t="str">
        <f t="shared" si="43"/>
        <v/>
      </c>
      <c r="AE190" s="42"/>
      <c r="AF190" s="16"/>
      <c r="AG190" s="16"/>
      <c r="AH190" s="27" t="str">
        <f t="shared" si="44"/>
        <v/>
      </c>
      <c r="AI190" s="42"/>
      <c r="AJ190" s="35" t="str">
        <f t="shared" si="50"/>
        <v/>
      </c>
      <c r="AK190" s="35"/>
      <c r="AL190" s="35" t="str">
        <f t="shared" si="14"/>
        <v/>
      </c>
      <c r="AM190" s="16"/>
      <c r="AN190" s="16"/>
      <c r="AO190" s="930"/>
    </row>
    <row r="191" spans="1:41">
      <c r="A191" s="32"/>
      <c r="B191" s="16"/>
      <c r="C191" s="17"/>
      <c r="D191" s="16"/>
      <c r="E191" s="17"/>
      <c r="F191" s="153" t="str">
        <f t="shared" si="59"/>
        <v/>
      </c>
      <c r="G191" s="182"/>
      <c r="H191" s="442" t="str">
        <f t="shared" si="60"/>
        <v/>
      </c>
      <c r="I191" s="16"/>
      <c r="J191" s="16"/>
      <c r="K191" s="41"/>
      <c r="L191" s="16"/>
      <c r="M191" s="16"/>
      <c r="N191" s="27" t="str">
        <f t="shared" si="39"/>
        <v/>
      </c>
      <c r="O191" s="41"/>
      <c r="P191" s="16"/>
      <c r="Q191" s="16"/>
      <c r="R191" s="27" t="str">
        <f t="shared" si="40"/>
        <v/>
      </c>
      <c r="S191" s="9"/>
      <c r="T191" s="16"/>
      <c r="U191" s="16"/>
      <c r="V191" s="16" t="str">
        <f t="shared" si="58"/>
        <v/>
      </c>
      <c r="W191" s="41"/>
      <c r="X191" s="16"/>
      <c r="Y191" s="16"/>
      <c r="Z191" s="27" t="str">
        <f t="shared" si="54"/>
        <v/>
      </c>
      <c r="AA191" s="41"/>
      <c r="AB191" s="28"/>
      <c r="AC191" s="28"/>
      <c r="AD191" s="27" t="str">
        <f t="shared" si="43"/>
        <v/>
      </c>
      <c r="AE191" s="42"/>
      <c r="AF191" s="16"/>
      <c r="AG191" s="16"/>
      <c r="AH191" s="27" t="str">
        <f t="shared" si="44"/>
        <v/>
      </c>
      <c r="AI191" s="42"/>
      <c r="AJ191" s="35" t="str">
        <f t="shared" si="50"/>
        <v/>
      </c>
      <c r="AK191" s="35"/>
      <c r="AL191" s="35" t="str">
        <f t="shared" si="14"/>
        <v/>
      </c>
      <c r="AM191" s="16"/>
      <c r="AN191" s="16"/>
      <c r="AO191" s="930"/>
    </row>
    <row r="192" spans="1:41">
      <c r="A192" s="32"/>
      <c r="B192" s="16"/>
      <c r="C192" s="17"/>
      <c r="D192" s="16"/>
      <c r="E192" s="17"/>
      <c r="F192" s="153" t="str">
        <f t="shared" si="59"/>
        <v/>
      </c>
      <c r="G192" s="182"/>
      <c r="H192" s="442" t="str">
        <f t="shared" si="60"/>
        <v/>
      </c>
      <c r="I192" s="16"/>
      <c r="J192" s="16"/>
      <c r="K192" s="41"/>
      <c r="L192" s="16"/>
      <c r="M192" s="16"/>
      <c r="N192" s="27" t="str">
        <f t="shared" si="39"/>
        <v/>
      </c>
      <c r="O192" s="41"/>
      <c r="P192" s="16"/>
      <c r="Q192" s="16"/>
      <c r="R192" s="27" t="str">
        <f t="shared" si="40"/>
        <v/>
      </c>
      <c r="S192" s="9"/>
      <c r="T192" s="16"/>
      <c r="U192" s="16"/>
      <c r="V192" s="16" t="str">
        <f t="shared" si="58"/>
        <v/>
      </c>
      <c r="W192" s="41"/>
      <c r="X192" s="16"/>
      <c r="Y192" s="16"/>
      <c r="Z192" s="27" t="str">
        <f t="shared" si="54"/>
        <v/>
      </c>
      <c r="AA192" s="41"/>
      <c r="AB192" s="28"/>
      <c r="AC192" s="28"/>
      <c r="AD192" s="27" t="str">
        <f t="shared" si="43"/>
        <v/>
      </c>
      <c r="AE192" s="42"/>
      <c r="AF192" s="16"/>
      <c r="AG192" s="16"/>
      <c r="AH192" s="27" t="str">
        <f t="shared" si="44"/>
        <v/>
      </c>
      <c r="AI192" s="42"/>
      <c r="AJ192" s="35" t="str">
        <f t="shared" si="50"/>
        <v/>
      </c>
      <c r="AK192" s="35"/>
      <c r="AL192" s="35" t="str">
        <f t="shared" si="14"/>
        <v/>
      </c>
      <c r="AM192" s="16"/>
      <c r="AN192" s="16"/>
      <c r="AO192" s="930"/>
    </row>
    <row r="193" spans="1:41">
      <c r="A193" s="32"/>
      <c r="B193" s="16"/>
      <c r="C193" s="17"/>
      <c r="D193" s="16"/>
      <c r="E193" s="17"/>
      <c r="F193" s="153" t="str">
        <f t="shared" si="59"/>
        <v/>
      </c>
      <c r="G193" s="182"/>
      <c r="H193" s="442" t="str">
        <f t="shared" si="60"/>
        <v/>
      </c>
      <c r="I193" s="16"/>
      <c r="J193" s="16"/>
      <c r="K193" s="41"/>
      <c r="L193" s="16"/>
      <c r="M193" s="16"/>
      <c r="N193" s="27" t="str">
        <f t="shared" si="39"/>
        <v/>
      </c>
      <c r="O193" s="41"/>
      <c r="P193" s="16"/>
      <c r="Q193" s="16"/>
      <c r="R193" s="27" t="str">
        <f t="shared" si="40"/>
        <v/>
      </c>
      <c r="S193" s="9"/>
      <c r="T193" s="16"/>
      <c r="U193" s="16"/>
      <c r="V193" s="16" t="str">
        <f t="shared" si="58"/>
        <v/>
      </c>
      <c r="W193" s="41"/>
      <c r="X193" s="16"/>
      <c r="Y193" s="16"/>
      <c r="Z193" s="27" t="str">
        <f t="shared" si="54"/>
        <v/>
      </c>
      <c r="AA193" s="41"/>
      <c r="AB193" s="28"/>
      <c r="AC193" s="28"/>
      <c r="AD193" s="27" t="str">
        <f t="shared" si="43"/>
        <v/>
      </c>
      <c r="AE193" s="42"/>
      <c r="AF193" s="16"/>
      <c r="AG193" s="16"/>
      <c r="AH193" s="27" t="str">
        <f t="shared" si="44"/>
        <v/>
      </c>
      <c r="AI193" s="42"/>
      <c r="AJ193" s="35" t="str">
        <f t="shared" si="50"/>
        <v/>
      </c>
      <c r="AK193" s="35"/>
      <c r="AL193" s="35" t="str">
        <f t="shared" si="14"/>
        <v/>
      </c>
      <c r="AM193" s="16"/>
      <c r="AN193" s="16"/>
      <c r="AO193" s="930"/>
    </row>
    <row r="194" spans="1:41">
      <c r="A194" s="32"/>
      <c r="B194" s="16"/>
      <c r="C194" s="17"/>
      <c r="D194" s="16"/>
      <c r="E194" s="17"/>
      <c r="F194" s="153" t="str">
        <f t="shared" si="59"/>
        <v/>
      </c>
      <c r="G194" s="182"/>
      <c r="H194" s="442" t="str">
        <f t="shared" si="60"/>
        <v/>
      </c>
      <c r="I194" s="16"/>
      <c r="J194" s="16"/>
      <c r="K194" s="41"/>
      <c r="L194" s="16"/>
      <c r="M194" s="16"/>
      <c r="N194" s="27" t="str">
        <f t="shared" si="39"/>
        <v/>
      </c>
      <c r="O194" s="41"/>
      <c r="P194" s="16"/>
      <c r="Q194" s="16"/>
      <c r="R194" s="27" t="str">
        <f t="shared" si="40"/>
        <v/>
      </c>
      <c r="S194" s="9"/>
      <c r="T194" s="16"/>
      <c r="U194" s="16"/>
      <c r="V194" s="16" t="str">
        <f t="shared" si="58"/>
        <v/>
      </c>
      <c r="W194" s="41"/>
      <c r="X194" s="16"/>
      <c r="Y194" s="16"/>
      <c r="Z194" s="27" t="str">
        <f t="shared" si="54"/>
        <v/>
      </c>
      <c r="AA194" s="41"/>
      <c r="AB194" s="28"/>
      <c r="AC194" s="28"/>
      <c r="AD194" s="27" t="str">
        <f t="shared" si="43"/>
        <v/>
      </c>
      <c r="AE194" s="42"/>
      <c r="AF194" s="16"/>
      <c r="AG194" s="16"/>
      <c r="AH194" s="27" t="str">
        <f t="shared" si="44"/>
        <v/>
      </c>
      <c r="AI194" s="42"/>
      <c r="AJ194" s="35" t="str">
        <f t="shared" si="50"/>
        <v/>
      </c>
      <c r="AK194" s="35"/>
      <c r="AL194" s="35" t="str">
        <f t="shared" si="14"/>
        <v/>
      </c>
      <c r="AM194" s="16"/>
      <c r="AN194" s="16"/>
      <c r="AO194" s="930"/>
    </row>
    <row r="195" spans="1:41">
      <c r="A195" s="32"/>
      <c r="B195" s="37"/>
      <c r="C195" s="129"/>
      <c r="D195" s="37"/>
      <c r="E195" s="129"/>
      <c r="F195" s="156">
        <f>SUM(F183:F194)</f>
        <v>0</v>
      </c>
      <c r="G195" s="183"/>
      <c r="H195" s="189">
        <f>SUM(H183:H194)</f>
        <v>0</v>
      </c>
      <c r="I195" s="37"/>
      <c r="J195" s="37"/>
      <c r="K195" s="37"/>
      <c r="L195" s="37">
        <f>SUM(L183:L194)</f>
        <v>0</v>
      </c>
      <c r="M195" s="37"/>
      <c r="N195" s="7"/>
      <c r="O195" s="37"/>
      <c r="P195" s="37">
        <f>SUM(P183:P194)</f>
        <v>0</v>
      </c>
      <c r="Q195" s="37"/>
      <c r="R195" s="37"/>
      <c r="S195" s="38"/>
      <c r="T195" s="37">
        <f>SUM(T183:T194)</f>
        <v>0</v>
      </c>
      <c r="U195" s="37"/>
      <c r="V195" s="37"/>
      <c r="W195" s="37"/>
      <c r="X195" s="37"/>
      <c r="Y195" s="37"/>
      <c r="Z195" s="7"/>
      <c r="AA195" s="37"/>
      <c r="AB195" s="37"/>
      <c r="AC195" s="37"/>
      <c r="AD195" s="7"/>
      <c r="AE195" s="7"/>
      <c r="AF195" s="37"/>
      <c r="AG195" s="37"/>
      <c r="AH195" s="37"/>
      <c r="AI195" s="37"/>
      <c r="AJ195" s="130"/>
      <c r="AK195" s="130"/>
      <c r="AL195" s="164">
        <f>SUM(AL183:AL194)</f>
        <v>0</v>
      </c>
      <c r="AM195" s="37"/>
      <c r="AN195" s="37"/>
      <c r="AO195" s="930"/>
    </row>
    <row r="196" spans="1:41">
      <c r="A196" s="32"/>
      <c r="B196" s="29"/>
      <c r="C196" s="131"/>
      <c r="D196" s="29"/>
      <c r="E196" s="131"/>
      <c r="F196" s="155"/>
      <c r="G196" s="185"/>
      <c r="H196" s="185"/>
      <c r="I196" s="29"/>
      <c r="J196" s="29"/>
      <c r="K196" s="29"/>
      <c r="L196" s="29"/>
      <c r="M196" s="29"/>
      <c r="N196" s="132"/>
      <c r="O196" s="29"/>
      <c r="P196" s="29"/>
      <c r="Q196" s="29"/>
      <c r="R196" s="29"/>
      <c r="S196" s="30"/>
      <c r="T196" s="29"/>
      <c r="U196" s="29"/>
      <c r="V196" s="29"/>
      <c r="W196" s="29"/>
      <c r="X196" s="29"/>
      <c r="Y196" s="29"/>
      <c r="Z196" s="132"/>
      <c r="AA196" s="29"/>
      <c r="AB196" s="29"/>
      <c r="AC196" s="29"/>
      <c r="AD196" s="132"/>
      <c r="AE196" s="132"/>
      <c r="AF196" s="29"/>
      <c r="AG196" s="29"/>
      <c r="AH196" s="29"/>
      <c r="AI196" s="29"/>
      <c r="AJ196" s="133"/>
      <c r="AK196" s="133"/>
      <c r="AL196" s="133"/>
      <c r="AM196" s="29"/>
      <c r="AN196" s="29"/>
      <c r="AO196" s="930"/>
    </row>
    <row r="197" spans="1:41" ht="18.75">
      <c r="A197" s="32"/>
      <c r="B197" s="1"/>
      <c r="C197" s="1"/>
      <c r="D197" s="1"/>
      <c r="E197" s="163"/>
      <c r="F197" s="157">
        <f>F195+F181+F167+F150+F134+F119+F105+F91+F76+F60+F43+F27</f>
        <v>4</v>
      </c>
      <c r="G197" s="186"/>
      <c r="H197" s="190">
        <f>H195+H181+H167+H150+H134+H119+H105+H91+H76+H60+H43+H27</f>
        <v>51000</v>
      </c>
      <c r="I197" s="1"/>
      <c r="J197" s="1"/>
      <c r="K197" s="1"/>
      <c r="L197" s="316">
        <f>L195+L181+L167+L150+L134+L119+L105+L91+L76+L60+L43+L27</f>
        <v>0</v>
      </c>
      <c r="M197" s="1"/>
      <c r="N197" s="33">
        <f>SUM(N14:N194)</f>
        <v>0</v>
      </c>
      <c r="O197" s="1"/>
      <c r="P197" s="316">
        <f>P195+P181+P167+P150+P134+P119+P105+P91+P76+P60+P43+P27</f>
        <v>75</v>
      </c>
      <c r="Q197" s="1"/>
      <c r="R197" s="315">
        <f>SUM(R12:R194)</f>
        <v>258375</v>
      </c>
      <c r="S197" s="3"/>
      <c r="T197" s="316">
        <f>T195+T181+T167+T150+T134+T119+T105+T91+T76+T60+T43+T27</f>
        <v>40</v>
      </c>
      <c r="U197" s="1"/>
      <c r="V197" s="2">
        <f>SUM(V12:V194)</f>
        <v>287200</v>
      </c>
      <c r="W197" s="4"/>
      <c r="X197" s="4"/>
      <c r="Y197" s="4"/>
      <c r="Z197" s="2">
        <f>SUM(Z12:Z194)</f>
        <v>0</v>
      </c>
      <c r="AA197" s="4"/>
      <c r="AB197" s="4"/>
      <c r="AC197" s="4"/>
      <c r="AD197" s="4"/>
      <c r="AE197" s="4"/>
      <c r="AF197" s="4"/>
      <c r="AG197" s="4"/>
      <c r="AH197" s="33">
        <f>SUM(AH12:AH194)</f>
        <v>0</v>
      </c>
      <c r="AI197" s="33"/>
      <c r="AJ197" s="25">
        <f>SUM(AJ12:AJ194)</f>
        <v>608075</v>
      </c>
      <c r="AK197" s="25"/>
      <c r="AL197" s="165">
        <f>AL195+AL181+AL167+AL150+AL134+AL119+AL105+AL91+AL76+AL60+AL43+AL27</f>
        <v>608075</v>
      </c>
      <c r="AM197" s="1"/>
      <c r="AN197" s="1"/>
      <c r="AO197" s="930"/>
    </row>
  </sheetData>
  <mergeCells count="13">
    <mergeCell ref="Q4:U4"/>
    <mergeCell ref="P9:V9"/>
    <mergeCell ref="X9:AH9"/>
    <mergeCell ref="P10:R10"/>
    <mergeCell ref="T10:V10"/>
    <mergeCell ref="X10:Z10"/>
    <mergeCell ref="AF10:AH10"/>
    <mergeCell ref="AB10:AD10"/>
    <mergeCell ref="AJ9:AO9"/>
    <mergeCell ref="AO10:AO197"/>
    <mergeCell ref="B9:D9"/>
    <mergeCell ref="N9:O9"/>
    <mergeCell ref="L10:N10"/>
  </mergeCells>
  <pageMargins left="0.7" right="0.7" top="0.75" bottom="0.75" header="0.3" footer="0.3"/>
  <pageSetup paperSize="9" orientation="landscape" horizontalDpi="300" verticalDpi="30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C00000"/>
  </sheetPr>
  <dimension ref="A1:AU317"/>
  <sheetViews>
    <sheetView showGridLines="0" topLeftCell="W10" zoomScale="70" zoomScaleNormal="70" workbookViewId="0">
      <pane ySplit="2" topLeftCell="A140" activePane="bottomLeft" state="frozen"/>
      <selection activeCell="A10" sqref="A10"/>
      <selection pane="bottomLeft" activeCell="AG143" sqref="AG143"/>
    </sheetView>
  </sheetViews>
  <sheetFormatPr baseColWidth="10" defaultColWidth="17.7109375" defaultRowHeight="45" customHeight="1"/>
  <cols>
    <col min="1" max="18" width="17.7109375" style="47"/>
    <col min="19" max="19" width="41.5703125" style="47" customWidth="1"/>
    <col min="20" max="16384" width="17.7109375" style="47"/>
  </cols>
  <sheetData>
    <row r="1" spans="1:47" ht="45" customHeight="1">
      <c r="A1" s="170"/>
      <c r="B1" s="170"/>
      <c r="C1" s="170"/>
    </row>
    <row r="2" spans="1:47" ht="45" customHeight="1">
      <c r="A2" s="170"/>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row>
    <row r="3" spans="1:47" ht="45" customHeight="1">
      <c r="A3" s="446"/>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row>
    <row r="6" spans="1:47" ht="45" customHeight="1">
      <c r="A6" s="447"/>
      <c r="B6" s="447"/>
      <c r="C6" s="447"/>
      <c r="D6" s="447"/>
      <c r="E6" s="447"/>
      <c r="F6" s="447"/>
      <c r="G6" s="447"/>
      <c r="H6" s="447"/>
      <c r="I6" s="447"/>
      <c r="J6" s="447"/>
      <c r="K6" s="447"/>
      <c r="L6" s="447"/>
      <c r="M6" s="447"/>
      <c r="N6" s="447"/>
      <c r="O6" s="447"/>
      <c r="P6" s="447"/>
      <c r="Q6" s="447"/>
      <c r="R6" s="447"/>
      <c r="S6" s="447" t="s">
        <v>46</v>
      </c>
      <c r="T6" s="447"/>
      <c r="U6" s="447"/>
      <c r="V6" s="447"/>
      <c r="W6" s="447"/>
      <c r="X6" s="447"/>
      <c r="Y6" s="447"/>
      <c r="Z6" s="447"/>
      <c r="AA6" s="447"/>
      <c r="AB6" s="447"/>
      <c r="AC6" s="447"/>
    </row>
    <row r="7" spans="1:47" ht="45" customHeight="1">
      <c r="A7" s="952" t="s">
        <v>24</v>
      </c>
      <c r="B7" s="952"/>
      <c r="C7" s="952"/>
      <c r="D7" s="952"/>
      <c r="E7" s="952"/>
      <c r="F7" s="952"/>
      <c r="G7" s="952"/>
      <c r="H7" s="952"/>
      <c r="I7" s="952"/>
      <c r="J7" s="952"/>
      <c r="K7" s="952"/>
      <c r="L7" s="952"/>
      <c r="M7" s="952"/>
      <c r="N7" s="952"/>
      <c r="O7" s="952"/>
      <c r="P7" s="952"/>
      <c r="Q7" s="952"/>
      <c r="R7" s="952"/>
      <c r="S7" s="952"/>
      <c r="T7" s="952"/>
      <c r="U7" s="952"/>
      <c r="V7" s="952"/>
      <c r="W7" s="952"/>
      <c r="X7" s="952"/>
      <c r="Y7" s="952"/>
      <c r="Z7" s="952"/>
      <c r="AA7" s="952"/>
      <c r="AB7" s="952"/>
      <c r="AC7" s="952"/>
      <c r="AD7" s="952"/>
      <c r="AE7" s="952"/>
      <c r="AF7" s="952"/>
    </row>
    <row r="8" spans="1:47" ht="45" customHeight="1">
      <c r="A8" s="448"/>
      <c r="B8" s="448"/>
      <c r="C8" s="448"/>
      <c r="D8" s="448"/>
      <c r="E8" s="448"/>
      <c r="F8" s="448"/>
      <c r="G8" s="448"/>
      <c r="H8" s="448"/>
      <c r="I8" s="448"/>
      <c r="J8" s="448"/>
      <c r="K8" s="448"/>
      <c r="L8" s="448"/>
      <c r="M8" s="448"/>
      <c r="N8" s="448"/>
      <c r="O8" s="448"/>
      <c r="P8" s="448"/>
      <c r="Q8" s="448"/>
      <c r="R8" s="448"/>
      <c r="S8" s="448"/>
      <c r="T8" s="448"/>
      <c r="U8" s="448"/>
      <c r="V8" s="448"/>
      <c r="W8" s="448"/>
      <c r="X8" s="448"/>
      <c r="Y8" s="448"/>
      <c r="Z8" s="448"/>
      <c r="AA8" s="448"/>
    </row>
    <row r="9" spans="1:47" ht="45" customHeight="1">
      <c r="A9" s="448"/>
      <c r="B9" s="448"/>
      <c r="C9" s="448"/>
      <c r="D9" s="448"/>
      <c r="E9" s="448"/>
      <c r="F9" s="448"/>
      <c r="G9" s="448"/>
      <c r="H9" s="448"/>
      <c r="I9" s="448"/>
      <c r="J9" s="448"/>
      <c r="K9" s="448"/>
      <c r="L9" s="448"/>
      <c r="M9" s="448"/>
      <c r="N9" s="448"/>
      <c r="O9" s="448"/>
      <c r="P9" s="448"/>
      <c r="Q9" s="448"/>
      <c r="R9" s="448"/>
      <c r="S9" s="448"/>
      <c r="T9" s="448"/>
      <c r="U9" s="448"/>
      <c r="V9" s="448"/>
      <c r="W9" s="448"/>
      <c r="X9" s="448"/>
      <c r="Y9" s="448"/>
      <c r="Z9" s="448"/>
      <c r="AA9" s="448"/>
    </row>
    <row r="10" spans="1:47" ht="45" customHeight="1">
      <c r="A10" s="449"/>
      <c r="B10" s="450"/>
      <c r="C10" s="451"/>
      <c r="D10" s="959" t="s">
        <v>1</v>
      </c>
      <c r="E10" s="960"/>
      <c r="F10" s="960"/>
      <c r="G10" s="960"/>
      <c r="H10" s="960"/>
      <c r="I10" s="960"/>
      <c r="J10" s="961"/>
      <c r="K10" s="959" t="s">
        <v>2</v>
      </c>
      <c r="L10" s="960"/>
      <c r="M10" s="960"/>
      <c r="N10" s="960"/>
      <c r="O10" s="960"/>
      <c r="P10" s="960"/>
      <c r="Q10" s="961"/>
      <c r="R10" s="959" t="s">
        <v>43</v>
      </c>
      <c r="S10" s="960"/>
      <c r="T10" s="960"/>
      <c r="U10" s="960"/>
      <c r="V10" s="960"/>
      <c r="W10" s="960"/>
      <c r="X10" s="961"/>
      <c r="Y10" s="452"/>
      <c r="Z10" s="453" t="s">
        <v>44</v>
      </c>
      <c r="AA10" s="454" t="s">
        <v>144</v>
      </c>
      <c r="AB10" s="454" t="s">
        <v>45</v>
      </c>
      <c r="AC10" s="455"/>
      <c r="AE10" s="954"/>
      <c r="AF10" s="955"/>
      <c r="AG10" s="956"/>
      <c r="AK10" s="951"/>
      <c r="AL10" s="951"/>
      <c r="AM10" s="951"/>
      <c r="AN10" s="951"/>
      <c r="AO10" s="951"/>
    </row>
    <row r="11" spans="1:47" ht="45" customHeight="1">
      <c r="A11" s="456" t="s">
        <v>25</v>
      </c>
      <c r="B11" s="457" t="s">
        <v>26</v>
      </c>
      <c r="C11" s="457"/>
      <c r="D11" s="457" t="s">
        <v>19</v>
      </c>
      <c r="E11" s="457" t="s">
        <v>3</v>
      </c>
      <c r="F11" s="457" t="s">
        <v>4</v>
      </c>
      <c r="G11" s="457" t="s">
        <v>142</v>
      </c>
      <c r="H11" s="457" t="s">
        <v>4</v>
      </c>
      <c r="I11" s="457" t="s">
        <v>143</v>
      </c>
      <c r="J11" s="458"/>
      <c r="K11" s="457" t="s">
        <v>19</v>
      </c>
      <c r="L11" s="457" t="s">
        <v>3</v>
      </c>
      <c r="M11" s="457" t="s">
        <v>4</v>
      </c>
      <c r="N11" s="457" t="s">
        <v>142</v>
      </c>
      <c r="O11" s="457" t="s">
        <v>4</v>
      </c>
      <c r="P11" s="457" t="s">
        <v>143</v>
      </c>
      <c r="Q11" s="458"/>
      <c r="R11" s="457" t="s">
        <v>19</v>
      </c>
      <c r="S11" s="457" t="s">
        <v>42</v>
      </c>
      <c r="T11" s="457" t="s">
        <v>3</v>
      </c>
      <c r="U11" s="457" t="s">
        <v>4</v>
      </c>
      <c r="V11" s="457" t="s">
        <v>142</v>
      </c>
      <c r="W11" s="457" t="s">
        <v>4</v>
      </c>
      <c r="X11" s="457" t="s">
        <v>143</v>
      </c>
      <c r="Y11" s="457"/>
      <c r="Z11" s="459"/>
      <c r="AA11" s="459"/>
      <c r="AB11" s="460"/>
      <c r="AC11" s="461"/>
      <c r="AE11" s="462" t="s">
        <v>52</v>
      </c>
      <c r="AF11" s="463" t="s">
        <v>26</v>
      </c>
      <c r="AG11" s="464" t="s">
        <v>4</v>
      </c>
      <c r="AK11" s="465"/>
      <c r="AL11" s="466"/>
      <c r="AM11" s="467"/>
      <c r="AN11" s="465"/>
      <c r="AO11" s="468"/>
    </row>
    <row r="12" spans="1:47" s="473" customFormat="1" ht="45" customHeight="1">
      <c r="A12" s="469"/>
      <c r="B12" s="470"/>
      <c r="C12" s="470"/>
      <c r="D12" s="471"/>
      <c r="E12" s="471"/>
      <c r="F12" s="471"/>
      <c r="G12" s="471"/>
      <c r="H12" s="471"/>
      <c r="I12" s="471"/>
      <c r="J12" s="471"/>
      <c r="K12" s="471"/>
      <c r="L12" s="471"/>
      <c r="M12" s="471"/>
      <c r="N12" s="471"/>
      <c r="O12" s="471"/>
      <c r="P12" s="471"/>
      <c r="Q12" s="471"/>
      <c r="R12" s="471"/>
      <c r="S12" s="471"/>
      <c r="T12" s="471"/>
      <c r="U12" s="471"/>
      <c r="V12" s="471"/>
      <c r="W12" s="471"/>
      <c r="X12" s="471"/>
      <c r="Y12" s="471"/>
      <c r="Z12" s="471"/>
      <c r="AA12" s="471"/>
      <c r="AB12" s="472"/>
      <c r="AC12" s="472"/>
      <c r="AE12" s="474"/>
      <c r="AF12" s="474"/>
      <c r="AG12" s="474"/>
      <c r="AK12" s="465" t="s">
        <v>221</v>
      </c>
      <c r="AL12" s="466"/>
      <c r="AM12" s="475"/>
      <c r="AN12" s="465"/>
      <c r="AO12" s="468"/>
    </row>
    <row r="13" spans="1:47" s="480" customFormat="1" ht="45" customHeight="1">
      <c r="A13" s="476"/>
      <c r="B13" s="477"/>
      <c r="C13" s="477"/>
      <c r="D13" s="478" t="s">
        <v>30</v>
      </c>
      <c r="E13" s="478"/>
      <c r="F13" s="478"/>
      <c r="G13" s="478"/>
      <c r="H13" s="478"/>
      <c r="I13" s="478"/>
      <c r="J13" s="478"/>
      <c r="K13" s="478"/>
      <c r="L13" s="478"/>
      <c r="M13" s="478"/>
      <c r="N13" s="478"/>
      <c r="O13" s="478"/>
      <c r="P13" s="478"/>
      <c r="Q13" s="478"/>
      <c r="R13" s="478"/>
      <c r="S13" s="478"/>
      <c r="T13" s="478"/>
      <c r="U13" s="478"/>
      <c r="V13" s="478"/>
      <c r="W13" s="478"/>
      <c r="X13" s="478"/>
      <c r="Y13" s="478"/>
      <c r="Z13" s="478"/>
      <c r="AA13" s="478"/>
      <c r="AB13" s="479"/>
      <c r="AC13" s="479"/>
      <c r="AE13" s="481" t="s">
        <v>30</v>
      </c>
      <c r="AF13" s="482">
        <v>1</v>
      </c>
      <c r="AG13" s="483">
        <f>venja</f>
        <v>0</v>
      </c>
      <c r="AJ13" s="423" t="s">
        <v>52</v>
      </c>
      <c r="AK13" s="423" t="s">
        <v>26</v>
      </c>
      <c r="AL13" s="423" t="s">
        <v>4</v>
      </c>
      <c r="AM13" s="486"/>
      <c r="AN13" s="487"/>
      <c r="AO13" s="487"/>
    </row>
    <row r="14" spans="1:47" s="495" customFormat="1" ht="45" customHeight="1">
      <c r="A14" s="488"/>
      <c r="B14" s="489"/>
      <c r="C14" s="490"/>
      <c r="D14" s="491"/>
      <c r="E14" s="445"/>
      <c r="F14" s="445" t="str">
        <f>IF(D14="","",D14*E14)</f>
        <v/>
      </c>
      <c r="G14" s="445"/>
      <c r="H14" s="445" t="str">
        <f>IF(A14="","",G14*D14)</f>
        <v/>
      </c>
      <c r="I14" s="445" t="str">
        <f>IF(A14="","",F14-H14)</f>
        <v/>
      </c>
      <c r="J14" s="492"/>
      <c r="K14" s="491"/>
      <c r="L14" s="445"/>
      <c r="M14" s="445" t="str">
        <f t="shared" ref="M14:M24" si="0">IF(K14="","",K14*L14)</f>
        <v/>
      </c>
      <c r="N14" s="445"/>
      <c r="O14" s="445" t="str">
        <f>IF(A14="","",N14*K14)</f>
        <v/>
      </c>
      <c r="P14" s="445" t="str">
        <f>IF(A14="","",M14-O14)</f>
        <v/>
      </c>
      <c r="Q14" s="492"/>
      <c r="R14" s="491"/>
      <c r="S14" s="491"/>
      <c r="T14" s="445"/>
      <c r="U14" s="445" t="str">
        <f t="shared" ref="U14:U24" si="1">IF(R14="","",R14*T14)</f>
        <v/>
      </c>
      <c r="V14" s="445"/>
      <c r="W14" s="445" t="str">
        <f>IF(R14="","",V14*R14)</f>
        <v/>
      </c>
      <c r="X14" s="445" t="str">
        <f>IF(A14="","",U14-W14)</f>
        <v/>
      </c>
      <c r="Y14" s="492"/>
      <c r="Z14" s="445" t="str">
        <f t="shared" ref="Z14:Z24" si="2">IF(F14="","",F14+M14+U14)</f>
        <v/>
      </c>
      <c r="AA14" s="445" t="str">
        <f>IF(A14="","",I14+P14+X14)</f>
        <v/>
      </c>
      <c r="AB14" s="493"/>
      <c r="AC14" s="494"/>
      <c r="AE14" s="481" t="s">
        <v>31</v>
      </c>
      <c r="AF14" s="482">
        <f>AF13+1</f>
        <v>2</v>
      </c>
      <c r="AG14" s="483">
        <f>venfe</f>
        <v>0</v>
      </c>
      <c r="AJ14" s="166"/>
      <c r="AK14" s="167"/>
      <c r="AL14" s="168"/>
      <c r="AM14" s="497"/>
      <c r="AN14" s="498"/>
      <c r="AO14" s="487"/>
      <c r="AS14" s="499"/>
      <c r="AT14" s="500"/>
      <c r="AU14" s="501"/>
    </row>
    <row r="15" spans="1:47" s="495" customFormat="1" ht="45" customHeight="1">
      <c r="A15" s="488"/>
      <c r="B15" s="489"/>
      <c r="C15" s="502"/>
      <c r="D15" s="491"/>
      <c r="E15" s="445"/>
      <c r="F15" s="445" t="str">
        <f t="shared" ref="F15:F24" si="3">IF(D15="","",D15*E15)</f>
        <v/>
      </c>
      <c r="G15" s="445"/>
      <c r="H15" s="445" t="str">
        <f t="shared" ref="H15:H78" si="4">IF(A15="","",G15*D15)</f>
        <v/>
      </c>
      <c r="I15" s="445" t="str">
        <f t="shared" ref="I15:I78" si="5">IF(A15="","",F15-H15)</f>
        <v/>
      </c>
      <c r="J15" s="503"/>
      <c r="K15" s="491"/>
      <c r="L15" s="445"/>
      <c r="M15" s="445" t="str">
        <f t="shared" si="0"/>
        <v/>
      </c>
      <c r="N15" s="445"/>
      <c r="O15" s="445" t="str">
        <f t="shared" ref="O15:O78" si="6">IF(A15="","",N15*K15)</f>
        <v/>
      </c>
      <c r="P15" s="445" t="str">
        <f t="shared" ref="P15:P78" si="7">IF(A15="","",M15-O15)</f>
        <v/>
      </c>
      <c r="Q15" s="503"/>
      <c r="R15" s="491"/>
      <c r="S15" s="491"/>
      <c r="T15" s="445"/>
      <c r="U15" s="445" t="str">
        <f t="shared" si="1"/>
        <v/>
      </c>
      <c r="V15" s="445"/>
      <c r="W15" s="445" t="str">
        <f t="shared" ref="W15:W78" si="8">IF(R15="","",V15*R15)</f>
        <v/>
      </c>
      <c r="X15" s="445" t="str">
        <f t="shared" ref="X15:X78" si="9">IF(A15="","",U15-W15)</f>
        <v/>
      </c>
      <c r="Y15" s="503"/>
      <c r="Z15" s="445" t="str">
        <f t="shared" si="2"/>
        <v/>
      </c>
      <c r="AA15" s="445" t="str">
        <f t="shared" ref="AA15:AA78" si="10">IF(A15="","",I15+P15+X15)</f>
        <v/>
      </c>
      <c r="AB15" s="504"/>
      <c r="AC15" s="505"/>
      <c r="AE15" s="481" t="s">
        <v>32</v>
      </c>
      <c r="AF15" s="482">
        <f t="shared" ref="AF15" si="11">AF14+1</f>
        <v>3</v>
      </c>
      <c r="AG15" s="483">
        <f>venma</f>
        <v>0</v>
      </c>
      <c r="AJ15" s="169"/>
      <c r="AK15" s="169"/>
      <c r="AL15" s="169"/>
      <c r="AM15" s="497"/>
      <c r="AN15" s="498"/>
      <c r="AO15" s="506"/>
      <c r="AS15" s="499"/>
      <c r="AT15" s="501"/>
      <c r="AU15" s="499"/>
    </row>
    <row r="16" spans="1:47" s="495" customFormat="1" ht="45" customHeight="1">
      <c r="A16" s="488"/>
      <c r="B16" s="489"/>
      <c r="C16" s="502"/>
      <c r="D16" s="491"/>
      <c r="E16" s="445"/>
      <c r="F16" s="445" t="str">
        <f t="shared" si="3"/>
        <v/>
      </c>
      <c r="G16" s="445"/>
      <c r="H16" s="445" t="str">
        <f t="shared" si="4"/>
        <v/>
      </c>
      <c r="I16" s="445" t="str">
        <f t="shared" si="5"/>
        <v/>
      </c>
      <c r="J16" s="503"/>
      <c r="K16" s="491"/>
      <c r="L16" s="445"/>
      <c r="M16" s="445" t="str">
        <f t="shared" si="0"/>
        <v/>
      </c>
      <c r="N16" s="445"/>
      <c r="O16" s="445" t="str">
        <f t="shared" si="6"/>
        <v/>
      </c>
      <c r="P16" s="445" t="str">
        <f t="shared" si="7"/>
        <v/>
      </c>
      <c r="Q16" s="503"/>
      <c r="R16" s="491"/>
      <c r="S16" s="491"/>
      <c r="T16" s="445"/>
      <c r="U16" s="445" t="str">
        <f t="shared" si="1"/>
        <v/>
      </c>
      <c r="V16" s="445"/>
      <c r="W16" s="445" t="str">
        <f t="shared" si="8"/>
        <v/>
      </c>
      <c r="X16" s="445" t="str">
        <f t="shared" si="9"/>
        <v/>
      </c>
      <c r="Y16" s="503"/>
      <c r="Z16" s="445" t="str">
        <f t="shared" si="2"/>
        <v/>
      </c>
      <c r="AA16" s="445" t="str">
        <f t="shared" si="10"/>
        <v/>
      </c>
      <c r="AB16" s="504"/>
      <c r="AC16" s="505"/>
      <c r="AE16" s="481" t="s">
        <v>33</v>
      </c>
      <c r="AF16" s="482">
        <f t="shared" ref="AF16:AF22" si="12">AF15+1</f>
        <v>4</v>
      </c>
      <c r="AG16" s="483">
        <f>venav</f>
        <v>0</v>
      </c>
      <c r="AJ16" s="310" t="s">
        <v>30</v>
      </c>
      <c r="AK16" s="310">
        <v>1</v>
      </c>
      <c r="AL16" s="311">
        <f>TOMAGJ</f>
        <v>0</v>
      </c>
      <c r="AM16" s="497"/>
      <c r="AN16" s="498"/>
      <c r="AO16" s="506"/>
      <c r="AS16" s="499"/>
      <c r="AT16" s="501"/>
      <c r="AU16" s="499"/>
    </row>
    <row r="17" spans="1:47" s="495" customFormat="1" ht="45" customHeight="1">
      <c r="A17" s="488"/>
      <c r="B17" s="489"/>
      <c r="C17" s="502"/>
      <c r="D17" s="491"/>
      <c r="E17" s="445"/>
      <c r="F17" s="445" t="str">
        <f t="shared" si="3"/>
        <v/>
      </c>
      <c r="G17" s="445"/>
      <c r="H17" s="445" t="str">
        <f t="shared" si="4"/>
        <v/>
      </c>
      <c r="I17" s="445" t="str">
        <f t="shared" si="5"/>
        <v/>
      </c>
      <c r="J17" s="503"/>
      <c r="K17" s="491"/>
      <c r="L17" s="445"/>
      <c r="M17" s="445" t="str">
        <f t="shared" si="0"/>
        <v/>
      </c>
      <c r="N17" s="445"/>
      <c r="O17" s="445" t="str">
        <f t="shared" si="6"/>
        <v/>
      </c>
      <c r="P17" s="445" t="str">
        <f t="shared" si="7"/>
        <v/>
      </c>
      <c r="Q17" s="503"/>
      <c r="R17" s="491"/>
      <c r="S17" s="491"/>
      <c r="T17" s="445"/>
      <c r="U17" s="445" t="str">
        <f t="shared" si="1"/>
        <v/>
      </c>
      <c r="V17" s="445"/>
      <c r="W17" s="445" t="str">
        <f t="shared" si="8"/>
        <v/>
      </c>
      <c r="X17" s="445" t="str">
        <f t="shared" si="9"/>
        <v/>
      </c>
      <c r="Y17" s="503"/>
      <c r="Z17" s="445" t="str">
        <f t="shared" si="2"/>
        <v/>
      </c>
      <c r="AA17" s="445" t="str">
        <f t="shared" si="10"/>
        <v/>
      </c>
      <c r="AB17" s="504"/>
      <c r="AC17" s="505"/>
      <c r="AE17" s="481" t="s">
        <v>34</v>
      </c>
      <c r="AF17" s="482">
        <f t="shared" si="12"/>
        <v>5</v>
      </c>
      <c r="AG17" s="483">
        <f>venmai</f>
        <v>0</v>
      </c>
      <c r="AJ17" s="310" t="s">
        <v>31</v>
      </c>
      <c r="AK17" s="310">
        <f>AK16+1</f>
        <v>2</v>
      </c>
      <c r="AL17" s="311">
        <f>TOMAGF</f>
        <v>0</v>
      </c>
      <c r="AM17" s="497"/>
      <c r="AN17" s="498"/>
      <c r="AO17" s="506"/>
      <c r="AS17" s="499"/>
      <c r="AT17" s="501"/>
      <c r="AU17" s="499"/>
    </row>
    <row r="18" spans="1:47" s="495" customFormat="1" ht="45" customHeight="1">
      <c r="A18" s="488"/>
      <c r="B18" s="489"/>
      <c r="C18" s="502"/>
      <c r="D18" s="491"/>
      <c r="E18" s="445"/>
      <c r="F18" s="445" t="str">
        <f t="shared" si="3"/>
        <v/>
      </c>
      <c r="G18" s="445"/>
      <c r="H18" s="445" t="str">
        <f t="shared" si="4"/>
        <v/>
      </c>
      <c r="I18" s="445" t="str">
        <f t="shared" si="5"/>
        <v/>
      </c>
      <c r="J18" s="503"/>
      <c r="K18" s="491"/>
      <c r="L18" s="445"/>
      <c r="M18" s="445" t="str">
        <f t="shared" si="0"/>
        <v/>
      </c>
      <c r="N18" s="445"/>
      <c r="O18" s="445" t="str">
        <f t="shared" si="6"/>
        <v/>
      </c>
      <c r="P18" s="445" t="str">
        <f t="shared" si="7"/>
        <v/>
      </c>
      <c r="Q18" s="503"/>
      <c r="R18" s="491"/>
      <c r="S18" s="491"/>
      <c r="T18" s="445"/>
      <c r="U18" s="445" t="str">
        <f t="shared" si="1"/>
        <v/>
      </c>
      <c r="V18" s="445"/>
      <c r="W18" s="445" t="str">
        <f t="shared" si="8"/>
        <v/>
      </c>
      <c r="X18" s="445" t="str">
        <f t="shared" si="9"/>
        <v/>
      </c>
      <c r="Y18" s="503"/>
      <c r="Z18" s="445" t="str">
        <f t="shared" si="2"/>
        <v/>
      </c>
      <c r="AA18" s="445" t="str">
        <f t="shared" si="10"/>
        <v/>
      </c>
      <c r="AB18" s="504"/>
      <c r="AC18" s="505"/>
      <c r="AE18" s="481" t="s">
        <v>35</v>
      </c>
      <c r="AF18" s="482">
        <f t="shared" si="12"/>
        <v>6</v>
      </c>
      <c r="AG18" s="483">
        <f>venju</f>
        <v>0</v>
      </c>
      <c r="AJ18" s="310" t="s">
        <v>32</v>
      </c>
      <c r="AK18" s="310">
        <f t="shared" ref="AK18:AK20" si="13">AK17+1</f>
        <v>3</v>
      </c>
      <c r="AL18" s="311">
        <f>TOMAGM</f>
        <v>0</v>
      </c>
      <c r="AM18" s="497"/>
      <c r="AN18" s="498"/>
      <c r="AO18" s="506"/>
      <c r="AS18" s="499"/>
      <c r="AT18" s="500"/>
      <c r="AU18" s="501"/>
    </row>
    <row r="19" spans="1:47" s="495" customFormat="1" ht="45" customHeight="1">
      <c r="A19" s="507"/>
      <c r="B19" s="508"/>
      <c r="C19" s="502"/>
      <c r="D19" s="509"/>
      <c r="E19" s="510"/>
      <c r="F19" s="445" t="str">
        <f t="shared" si="3"/>
        <v/>
      </c>
      <c r="G19" s="445"/>
      <c r="H19" s="445" t="str">
        <f t="shared" si="4"/>
        <v/>
      </c>
      <c r="I19" s="445" t="str">
        <f t="shared" si="5"/>
        <v/>
      </c>
      <c r="J19" s="503"/>
      <c r="K19" s="509"/>
      <c r="L19" s="510"/>
      <c r="M19" s="445" t="str">
        <f t="shared" si="0"/>
        <v/>
      </c>
      <c r="N19" s="445"/>
      <c r="O19" s="445" t="str">
        <f t="shared" si="6"/>
        <v/>
      </c>
      <c r="P19" s="445" t="str">
        <f t="shared" si="7"/>
        <v/>
      </c>
      <c r="Q19" s="503"/>
      <c r="R19" s="509"/>
      <c r="S19" s="509"/>
      <c r="T19" s="510"/>
      <c r="U19" s="445" t="str">
        <f t="shared" si="1"/>
        <v/>
      </c>
      <c r="V19" s="445"/>
      <c r="W19" s="445" t="str">
        <f t="shared" si="8"/>
        <v/>
      </c>
      <c r="X19" s="445" t="str">
        <f t="shared" si="9"/>
        <v/>
      </c>
      <c r="Y19" s="503"/>
      <c r="Z19" s="445" t="str">
        <f t="shared" si="2"/>
        <v/>
      </c>
      <c r="AA19" s="445" t="str">
        <f t="shared" si="10"/>
        <v/>
      </c>
      <c r="AB19" s="504"/>
      <c r="AC19" s="505"/>
      <c r="AE19" s="481" t="s">
        <v>36</v>
      </c>
      <c r="AF19" s="482">
        <f t="shared" si="12"/>
        <v>7</v>
      </c>
      <c r="AG19" s="483">
        <f>venjui</f>
        <v>0</v>
      </c>
      <c r="AJ19" s="310" t="s">
        <v>33</v>
      </c>
      <c r="AK19" s="310">
        <f t="shared" si="13"/>
        <v>4</v>
      </c>
      <c r="AL19" s="311">
        <f>TOMAGA</f>
        <v>0</v>
      </c>
      <c r="AM19" s="497"/>
      <c r="AN19" s="498"/>
      <c r="AO19" s="506"/>
      <c r="AS19" s="511"/>
      <c r="AT19" s="512"/>
      <c r="AU19" s="512"/>
    </row>
    <row r="20" spans="1:47" s="495" customFormat="1" ht="45" customHeight="1">
      <c r="A20" s="507"/>
      <c r="B20" s="508"/>
      <c r="C20" s="502"/>
      <c r="D20" s="513"/>
      <c r="E20" s="514"/>
      <c r="F20" s="445" t="str">
        <f t="shared" si="3"/>
        <v/>
      </c>
      <c r="G20" s="445"/>
      <c r="H20" s="445" t="str">
        <f t="shared" si="4"/>
        <v/>
      </c>
      <c r="I20" s="445" t="str">
        <f t="shared" si="5"/>
        <v/>
      </c>
      <c r="J20" s="503"/>
      <c r="K20" s="515"/>
      <c r="L20" s="514"/>
      <c r="M20" s="445" t="str">
        <f t="shared" si="0"/>
        <v/>
      </c>
      <c r="N20" s="445"/>
      <c r="O20" s="445" t="str">
        <f t="shared" si="6"/>
        <v/>
      </c>
      <c r="P20" s="445" t="str">
        <f t="shared" si="7"/>
        <v/>
      </c>
      <c r="Q20" s="503"/>
      <c r="R20" s="515"/>
      <c r="S20" s="515"/>
      <c r="T20" s="514"/>
      <c r="U20" s="445" t="str">
        <f t="shared" si="1"/>
        <v/>
      </c>
      <c r="V20" s="445"/>
      <c r="W20" s="445" t="str">
        <f t="shared" si="8"/>
        <v/>
      </c>
      <c r="X20" s="445" t="str">
        <f t="shared" si="9"/>
        <v/>
      </c>
      <c r="Y20" s="503"/>
      <c r="Z20" s="445" t="str">
        <f t="shared" si="2"/>
        <v/>
      </c>
      <c r="AA20" s="445" t="str">
        <f t="shared" si="10"/>
        <v/>
      </c>
      <c r="AB20" s="504"/>
      <c r="AC20" s="505"/>
      <c r="AE20" s="481" t="s">
        <v>37</v>
      </c>
      <c r="AF20" s="482">
        <f t="shared" si="12"/>
        <v>8</v>
      </c>
      <c r="AG20" s="483">
        <f>venao</f>
        <v>0</v>
      </c>
      <c r="AJ20" s="310" t="s">
        <v>34</v>
      </c>
      <c r="AK20" s="310">
        <f t="shared" si="13"/>
        <v>5</v>
      </c>
      <c r="AL20" s="311">
        <f>TOMAGMA</f>
        <v>0</v>
      </c>
      <c r="AM20" s="497"/>
      <c r="AN20" s="498"/>
      <c r="AO20" s="506"/>
      <c r="AS20" s="499"/>
      <c r="AT20" s="500"/>
      <c r="AU20" s="516"/>
    </row>
    <row r="21" spans="1:47" s="495" customFormat="1" ht="45" customHeight="1">
      <c r="A21" s="507"/>
      <c r="B21" s="508"/>
      <c r="C21" s="502"/>
      <c r="D21" s="513"/>
      <c r="E21" s="514"/>
      <c r="F21" s="445" t="str">
        <f t="shared" si="3"/>
        <v/>
      </c>
      <c r="G21" s="445"/>
      <c r="H21" s="445" t="str">
        <f t="shared" si="4"/>
        <v/>
      </c>
      <c r="I21" s="445" t="str">
        <f t="shared" si="5"/>
        <v/>
      </c>
      <c r="J21" s="503"/>
      <c r="K21" s="515"/>
      <c r="L21" s="514"/>
      <c r="M21" s="445" t="str">
        <f t="shared" si="0"/>
        <v/>
      </c>
      <c r="N21" s="445"/>
      <c r="O21" s="445" t="str">
        <f t="shared" si="6"/>
        <v/>
      </c>
      <c r="P21" s="445" t="str">
        <f t="shared" si="7"/>
        <v/>
      </c>
      <c r="Q21" s="503"/>
      <c r="R21" s="515"/>
      <c r="S21" s="515"/>
      <c r="T21" s="514"/>
      <c r="U21" s="445" t="str">
        <f t="shared" si="1"/>
        <v/>
      </c>
      <c r="V21" s="445"/>
      <c r="W21" s="445" t="str">
        <f t="shared" si="8"/>
        <v/>
      </c>
      <c r="X21" s="445" t="str">
        <f t="shared" si="9"/>
        <v/>
      </c>
      <c r="Y21" s="503"/>
      <c r="Z21" s="445" t="str">
        <f t="shared" si="2"/>
        <v/>
      </c>
      <c r="AA21" s="445" t="str">
        <f t="shared" si="10"/>
        <v/>
      </c>
      <c r="AB21" s="504"/>
      <c r="AC21" s="505"/>
      <c r="AE21" s="481" t="s">
        <v>38</v>
      </c>
      <c r="AF21" s="482">
        <f t="shared" si="12"/>
        <v>9</v>
      </c>
      <c r="AG21" s="483"/>
      <c r="AJ21" s="310" t="s">
        <v>35</v>
      </c>
      <c r="AK21" s="310">
        <f>AK20+1</f>
        <v>6</v>
      </c>
      <c r="AL21" s="311">
        <f>TOMAGJU</f>
        <v>0</v>
      </c>
      <c r="AM21" s="497"/>
      <c r="AN21" s="498"/>
      <c r="AO21" s="506"/>
    </row>
    <row r="22" spans="1:47" s="495" customFormat="1" ht="45" customHeight="1">
      <c r="A22" s="507"/>
      <c r="B22" s="508"/>
      <c r="C22" s="502"/>
      <c r="D22" s="513"/>
      <c r="E22" s="514"/>
      <c r="F22" s="445" t="str">
        <f t="shared" si="3"/>
        <v/>
      </c>
      <c r="G22" s="445"/>
      <c r="H22" s="445" t="str">
        <f t="shared" si="4"/>
        <v/>
      </c>
      <c r="I22" s="445" t="str">
        <f t="shared" si="5"/>
        <v/>
      </c>
      <c r="J22" s="503"/>
      <c r="K22" s="515"/>
      <c r="L22" s="514"/>
      <c r="M22" s="445" t="str">
        <f t="shared" si="0"/>
        <v/>
      </c>
      <c r="N22" s="445"/>
      <c r="O22" s="445" t="str">
        <f t="shared" si="6"/>
        <v/>
      </c>
      <c r="P22" s="445" t="str">
        <f t="shared" si="7"/>
        <v/>
      </c>
      <c r="Q22" s="503"/>
      <c r="R22" s="515"/>
      <c r="S22" s="515"/>
      <c r="T22" s="514"/>
      <c r="U22" s="445" t="str">
        <f t="shared" si="1"/>
        <v/>
      </c>
      <c r="V22" s="445"/>
      <c r="W22" s="445" t="str">
        <f t="shared" si="8"/>
        <v/>
      </c>
      <c r="X22" s="445" t="str">
        <f t="shared" si="9"/>
        <v/>
      </c>
      <c r="Y22" s="503"/>
      <c r="Z22" s="445" t="str">
        <f t="shared" si="2"/>
        <v/>
      </c>
      <c r="AA22" s="445" t="str">
        <f t="shared" si="10"/>
        <v/>
      </c>
      <c r="AB22" s="504"/>
      <c r="AC22" s="505"/>
      <c r="AE22" s="481" t="s">
        <v>39</v>
      </c>
      <c r="AF22" s="482">
        <f t="shared" si="12"/>
        <v>10</v>
      </c>
      <c r="AG22" s="483">
        <f>venoc</f>
        <v>688365</v>
      </c>
      <c r="AJ22" s="310" t="s">
        <v>36</v>
      </c>
      <c r="AK22" s="310">
        <f t="shared" ref="AK22:AK25" si="14">AK21+1</f>
        <v>7</v>
      </c>
      <c r="AL22" s="311">
        <f>TOMAGJUI</f>
        <v>0</v>
      </c>
      <c r="AM22" s="497"/>
      <c r="AN22" s="498"/>
      <c r="AO22" s="506"/>
    </row>
    <row r="23" spans="1:47" s="495" customFormat="1" ht="45" customHeight="1">
      <c r="A23" s="517"/>
      <c r="B23" s="518"/>
      <c r="C23" s="519"/>
      <c r="D23" s="520"/>
      <c r="E23" s="521"/>
      <c r="F23" s="445" t="str">
        <f t="shared" si="3"/>
        <v/>
      </c>
      <c r="G23" s="445"/>
      <c r="H23" s="445" t="str">
        <f t="shared" si="4"/>
        <v/>
      </c>
      <c r="I23" s="445" t="str">
        <f t="shared" si="5"/>
        <v/>
      </c>
      <c r="J23" s="522"/>
      <c r="K23" s="523"/>
      <c r="L23" s="521"/>
      <c r="M23" s="445" t="str">
        <f t="shared" si="0"/>
        <v/>
      </c>
      <c r="N23" s="445"/>
      <c r="O23" s="445" t="str">
        <f t="shared" si="6"/>
        <v/>
      </c>
      <c r="P23" s="445" t="str">
        <f t="shared" si="7"/>
        <v/>
      </c>
      <c r="Q23" s="503"/>
      <c r="R23" s="523"/>
      <c r="S23" s="523"/>
      <c r="T23" s="521"/>
      <c r="U23" s="445" t="str">
        <f t="shared" si="1"/>
        <v/>
      </c>
      <c r="V23" s="445"/>
      <c r="W23" s="445" t="str">
        <f t="shared" si="8"/>
        <v/>
      </c>
      <c r="X23" s="445" t="str">
        <f t="shared" si="9"/>
        <v/>
      </c>
      <c r="Y23" s="503"/>
      <c r="Z23" s="445" t="str">
        <f t="shared" si="2"/>
        <v/>
      </c>
      <c r="AA23" s="445" t="str">
        <f t="shared" si="10"/>
        <v/>
      </c>
      <c r="AB23" s="524"/>
      <c r="AC23" s="525"/>
      <c r="AE23" s="481" t="s">
        <v>40</v>
      </c>
      <c r="AF23" s="482">
        <v>11</v>
      </c>
      <c r="AG23" s="483">
        <f>vennov</f>
        <v>0</v>
      </c>
      <c r="AJ23" s="310" t="s">
        <v>37</v>
      </c>
      <c r="AK23" s="310">
        <f t="shared" si="14"/>
        <v>8</v>
      </c>
      <c r="AL23" s="311">
        <f>TOMAGAO</f>
        <v>0</v>
      </c>
      <c r="AM23" s="497"/>
      <c r="AN23" s="498"/>
      <c r="AO23" s="506"/>
    </row>
    <row r="24" spans="1:47" s="495" customFormat="1" ht="45" customHeight="1">
      <c r="A24" s="526"/>
      <c r="B24" s="527"/>
      <c r="C24" s="519"/>
      <c r="D24" s="528"/>
      <c r="E24" s="529"/>
      <c r="F24" s="445" t="str">
        <f t="shared" si="3"/>
        <v/>
      </c>
      <c r="G24" s="445"/>
      <c r="H24" s="445" t="str">
        <f t="shared" si="4"/>
        <v/>
      </c>
      <c r="I24" s="445" t="str">
        <f t="shared" si="5"/>
        <v/>
      </c>
      <c r="J24" s="522"/>
      <c r="K24" s="530"/>
      <c r="L24" s="529"/>
      <c r="M24" s="445" t="str">
        <f t="shared" si="0"/>
        <v/>
      </c>
      <c r="N24" s="445"/>
      <c r="O24" s="445" t="str">
        <f t="shared" si="6"/>
        <v/>
      </c>
      <c r="P24" s="445" t="str">
        <f t="shared" si="7"/>
        <v/>
      </c>
      <c r="Q24" s="503"/>
      <c r="R24" s="530"/>
      <c r="S24" s="530"/>
      <c r="T24" s="529"/>
      <c r="U24" s="445" t="str">
        <f t="shared" si="1"/>
        <v/>
      </c>
      <c r="V24" s="445"/>
      <c r="W24" s="445" t="str">
        <f t="shared" si="8"/>
        <v/>
      </c>
      <c r="X24" s="445" t="str">
        <f t="shared" si="9"/>
        <v/>
      </c>
      <c r="Y24" s="503"/>
      <c r="Z24" s="445" t="str">
        <f t="shared" si="2"/>
        <v/>
      </c>
      <c r="AA24" s="445" t="str">
        <f t="shared" si="10"/>
        <v/>
      </c>
      <c r="AB24" s="524"/>
      <c r="AC24" s="525"/>
      <c r="AE24" s="481" t="s">
        <v>41</v>
      </c>
      <c r="AF24" s="482">
        <v>12</v>
      </c>
      <c r="AG24" s="483">
        <f>vendec</f>
        <v>0</v>
      </c>
      <c r="AJ24" s="310" t="s">
        <v>38</v>
      </c>
      <c r="AK24" s="310">
        <f t="shared" si="14"/>
        <v>9</v>
      </c>
      <c r="AL24" s="311">
        <f>TOMAGSE</f>
        <v>0</v>
      </c>
      <c r="AM24" s="532"/>
      <c r="AN24" s="487"/>
      <c r="AO24" s="487"/>
    </row>
    <row r="25" spans="1:47" s="495" customFormat="1" ht="45" customHeight="1">
      <c r="A25" s="533"/>
      <c r="B25" s="534"/>
      <c r="C25" s="502"/>
      <c r="D25" s="535">
        <f>SUM(D14:D24)</f>
        <v>0</v>
      </c>
      <c r="E25" s="536"/>
      <c r="F25" s="536"/>
      <c r="G25" s="537"/>
      <c r="H25" s="445" t="str">
        <f t="shared" si="4"/>
        <v/>
      </c>
      <c r="I25" s="445">
        <f>SUM(I14:I24)</f>
        <v>0</v>
      </c>
      <c r="J25" s="538"/>
      <c r="K25" s="539">
        <f>SUM(K14:K24)</f>
        <v>0</v>
      </c>
      <c r="L25" s="536"/>
      <c r="M25" s="536"/>
      <c r="N25" s="537"/>
      <c r="O25" s="445" t="str">
        <f t="shared" si="6"/>
        <v/>
      </c>
      <c r="P25" s="445">
        <f>SUM(P14:P24)</f>
        <v>0</v>
      </c>
      <c r="Q25" s="538"/>
      <c r="R25" s="540"/>
      <c r="S25" s="540"/>
      <c r="T25" s="536"/>
      <c r="U25" s="536"/>
      <c r="V25" s="537"/>
      <c r="W25" s="445" t="str">
        <f t="shared" si="8"/>
        <v/>
      </c>
      <c r="X25" s="445">
        <f>SUM(X14:X24)</f>
        <v>0</v>
      </c>
      <c r="Y25" s="538"/>
      <c r="Z25" s="536">
        <f>SUM(Z14:Z24)</f>
        <v>0</v>
      </c>
      <c r="AA25" s="445">
        <f>SUM(AA14:AA24)</f>
        <v>0</v>
      </c>
      <c r="AB25" s="541">
        <f>Z25</f>
        <v>0</v>
      </c>
      <c r="AC25" s="542"/>
      <c r="AE25" s="957" t="s">
        <v>15</v>
      </c>
      <c r="AF25" s="958"/>
      <c r="AG25" s="543">
        <f>SUM(AG13:AG24)</f>
        <v>688365</v>
      </c>
      <c r="AJ25" s="310" t="s">
        <v>39</v>
      </c>
      <c r="AK25" s="310">
        <f t="shared" si="14"/>
        <v>10</v>
      </c>
      <c r="AL25" s="311">
        <f>TOMAGOC</f>
        <v>33020</v>
      </c>
      <c r="AM25" s="532"/>
      <c r="AN25" s="487"/>
      <c r="AO25" s="487"/>
    </row>
    <row r="26" spans="1:47" s="495" customFormat="1" ht="45" customHeight="1">
      <c r="A26" s="544"/>
      <c r="B26" s="545"/>
      <c r="C26" s="502"/>
      <c r="D26" s="546" t="s">
        <v>31</v>
      </c>
      <c r="E26" s="547"/>
      <c r="F26" s="547"/>
      <c r="G26" s="548"/>
      <c r="H26" s="445" t="str">
        <f t="shared" si="4"/>
        <v/>
      </c>
      <c r="I26" s="445"/>
      <c r="J26" s="549"/>
      <c r="K26" s="550"/>
      <c r="L26" s="547"/>
      <c r="M26" s="547"/>
      <c r="N26" s="548"/>
      <c r="O26" s="445" t="str">
        <f t="shared" si="6"/>
        <v/>
      </c>
      <c r="P26" s="445"/>
      <c r="Q26" s="549"/>
      <c r="R26" s="550"/>
      <c r="S26" s="550"/>
      <c r="T26" s="547"/>
      <c r="U26" s="547"/>
      <c r="V26" s="548"/>
      <c r="W26" s="445" t="str">
        <f t="shared" si="8"/>
        <v/>
      </c>
      <c r="X26" s="445"/>
      <c r="Y26" s="549"/>
      <c r="Z26" s="547"/>
      <c r="AA26" s="445"/>
      <c r="AB26" s="551"/>
      <c r="AC26" s="525"/>
      <c r="AJ26" s="310" t="s">
        <v>40</v>
      </c>
      <c r="AK26" s="310">
        <f>AK25+1</f>
        <v>11</v>
      </c>
      <c r="AL26" s="311">
        <f>TOMAGNO</f>
        <v>0</v>
      </c>
      <c r="AM26" s="532"/>
      <c r="AN26" s="487"/>
      <c r="AO26" s="487"/>
    </row>
    <row r="27" spans="1:47" s="495" customFormat="1" ht="45" customHeight="1">
      <c r="A27" s="552"/>
      <c r="B27" s="508"/>
      <c r="C27" s="502"/>
      <c r="D27" s="553"/>
      <c r="E27" s="554"/>
      <c r="F27" s="554" t="str">
        <f>IF(D27="","",D27*E27)</f>
        <v/>
      </c>
      <c r="G27" s="555"/>
      <c r="H27" s="445" t="str">
        <f t="shared" si="4"/>
        <v/>
      </c>
      <c r="I27" s="445" t="str">
        <f t="shared" si="5"/>
        <v/>
      </c>
      <c r="J27" s="538"/>
      <c r="K27" s="553"/>
      <c r="L27" s="554"/>
      <c r="M27" s="554" t="str">
        <f>IF(K27="","",K27*L27)</f>
        <v/>
      </c>
      <c r="N27" s="555"/>
      <c r="O27" s="445" t="str">
        <f t="shared" si="6"/>
        <v/>
      </c>
      <c r="P27" s="445" t="str">
        <f t="shared" si="7"/>
        <v/>
      </c>
      <c r="Q27" s="538"/>
      <c r="R27" s="553"/>
      <c r="S27" s="553"/>
      <c r="T27" s="554"/>
      <c r="U27" s="554" t="str">
        <f>IF(R27="","",R27*T27)</f>
        <v/>
      </c>
      <c r="V27" s="555"/>
      <c r="W27" s="445" t="str">
        <f t="shared" si="8"/>
        <v/>
      </c>
      <c r="X27" s="445" t="str">
        <f t="shared" si="9"/>
        <v/>
      </c>
      <c r="Y27" s="538"/>
      <c r="Z27" s="554" t="str">
        <f t="shared" ref="Z27:Z37" si="15">IF(F27="","",F27+M27+U27)</f>
        <v/>
      </c>
      <c r="AA27" s="445" t="str">
        <f t="shared" si="10"/>
        <v/>
      </c>
      <c r="AB27" s="556"/>
      <c r="AC27" s="525"/>
      <c r="AE27" s="480"/>
      <c r="AF27" s="557"/>
      <c r="AG27" s="558"/>
      <c r="AJ27" s="310" t="s">
        <v>41</v>
      </c>
      <c r="AK27" s="310">
        <v>12</v>
      </c>
      <c r="AL27" s="311">
        <f>TOMAGDEC</f>
        <v>0</v>
      </c>
      <c r="AM27" s="532"/>
      <c r="AN27" s="487"/>
      <c r="AO27" s="487"/>
    </row>
    <row r="28" spans="1:47" s="495" customFormat="1" ht="45" customHeight="1">
      <c r="A28" s="552"/>
      <c r="B28" s="508"/>
      <c r="C28" s="502"/>
      <c r="D28" s="553"/>
      <c r="E28" s="554"/>
      <c r="F28" s="554" t="str">
        <f t="shared" ref="F28:F37" si="16">IF(D28="","",D28*E28)</f>
        <v/>
      </c>
      <c r="G28" s="555"/>
      <c r="H28" s="445" t="str">
        <f t="shared" si="4"/>
        <v/>
      </c>
      <c r="I28" s="445" t="str">
        <f t="shared" si="5"/>
        <v/>
      </c>
      <c r="J28" s="538"/>
      <c r="K28" s="553"/>
      <c r="L28" s="554"/>
      <c r="M28" s="554" t="str">
        <f t="shared" ref="M28:M37" si="17">IF(K28="","",K28*L28)</f>
        <v/>
      </c>
      <c r="N28" s="555"/>
      <c r="O28" s="445" t="str">
        <f t="shared" si="6"/>
        <v/>
      </c>
      <c r="P28" s="445" t="str">
        <f t="shared" si="7"/>
        <v/>
      </c>
      <c r="Q28" s="538"/>
      <c r="R28" s="553"/>
      <c r="S28" s="553"/>
      <c r="T28" s="554"/>
      <c r="U28" s="554" t="str">
        <f t="shared" ref="U28:U37" si="18">IF(R28="","",R28*T28)</f>
        <v/>
      </c>
      <c r="V28" s="555"/>
      <c r="W28" s="445" t="str">
        <f t="shared" si="8"/>
        <v/>
      </c>
      <c r="X28" s="445" t="str">
        <f t="shared" si="9"/>
        <v/>
      </c>
      <c r="Y28" s="538"/>
      <c r="Z28" s="554" t="str">
        <f t="shared" si="15"/>
        <v/>
      </c>
      <c r="AA28" s="445" t="str">
        <f t="shared" si="10"/>
        <v/>
      </c>
      <c r="AB28" s="493"/>
      <c r="AC28" s="525"/>
      <c r="AE28" s="480"/>
      <c r="AF28" s="557"/>
      <c r="AG28" s="558"/>
      <c r="AJ28" s="912" t="s">
        <v>15</v>
      </c>
      <c r="AK28" s="913"/>
      <c r="AL28" s="429">
        <f>SUM(AL16:AL27)</f>
        <v>33020</v>
      </c>
      <c r="AM28" s="532"/>
      <c r="AN28" s="487"/>
      <c r="AO28" s="487"/>
    </row>
    <row r="29" spans="1:47" s="495" customFormat="1" ht="45" customHeight="1">
      <c r="A29" s="507"/>
      <c r="B29" s="508"/>
      <c r="C29" s="502"/>
      <c r="D29" s="513"/>
      <c r="E29" s="559"/>
      <c r="F29" s="554" t="str">
        <f t="shared" si="16"/>
        <v/>
      </c>
      <c r="G29" s="555"/>
      <c r="H29" s="445" t="str">
        <f t="shared" si="4"/>
        <v/>
      </c>
      <c r="I29" s="445" t="str">
        <f t="shared" si="5"/>
        <v/>
      </c>
      <c r="J29" s="503"/>
      <c r="K29" s="513"/>
      <c r="L29" s="559"/>
      <c r="M29" s="554" t="str">
        <f t="shared" si="17"/>
        <v/>
      </c>
      <c r="N29" s="555"/>
      <c r="O29" s="445" t="str">
        <f t="shared" si="6"/>
        <v/>
      </c>
      <c r="P29" s="445" t="str">
        <f t="shared" si="7"/>
        <v/>
      </c>
      <c r="Q29" s="538"/>
      <c r="R29" s="513"/>
      <c r="S29" s="513"/>
      <c r="T29" s="559"/>
      <c r="U29" s="554" t="str">
        <f t="shared" si="18"/>
        <v/>
      </c>
      <c r="V29" s="555"/>
      <c r="W29" s="445" t="str">
        <f t="shared" si="8"/>
        <v/>
      </c>
      <c r="X29" s="445" t="str">
        <f t="shared" si="9"/>
        <v/>
      </c>
      <c r="Y29" s="538"/>
      <c r="Z29" s="554" t="str">
        <f t="shared" si="15"/>
        <v/>
      </c>
      <c r="AA29" s="445" t="str">
        <f t="shared" si="10"/>
        <v/>
      </c>
      <c r="AB29" s="493"/>
      <c r="AC29" s="525"/>
      <c r="AE29" s="480"/>
      <c r="AF29" s="557"/>
      <c r="AG29" s="558"/>
      <c r="AK29" s="531"/>
      <c r="AL29" s="485"/>
      <c r="AM29" s="532"/>
      <c r="AN29" s="487"/>
      <c r="AO29" s="487"/>
    </row>
    <row r="30" spans="1:47" s="495" customFormat="1" ht="45" customHeight="1">
      <c r="A30" s="507"/>
      <c r="B30" s="508"/>
      <c r="C30" s="502"/>
      <c r="D30" s="513"/>
      <c r="E30" s="559"/>
      <c r="F30" s="554" t="str">
        <f t="shared" si="16"/>
        <v/>
      </c>
      <c r="G30" s="555"/>
      <c r="H30" s="445" t="str">
        <f t="shared" si="4"/>
        <v/>
      </c>
      <c r="I30" s="445" t="str">
        <f t="shared" si="5"/>
        <v/>
      </c>
      <c r="J30" s="503"/>
      <c r="K30" s="513"/>
      <c r="L30" s="559"/>
      <c r="M30" s="554" t="str">
        <f t="shared" si="17"/>
        <v/>
      </c>
      <c r="N30" s="555"/>
      <c r="O30" s="445" t="str">
        <f t="shared" si="6"/>
        <v/>
      </c>
      <c r="P30" s="445" t="str">
        <f t="shared" si="7"/>
        <v/>
      </c>
      <c r="Q30" s="538"/>
      <c r="R30" s="513"/>
      <c r="S30" s="513"/>
      <c r="T30" s="559"/>
      <c r="U30" s="554" t="str">
        <f t="shared" si="18"/>
        <v/>
      </c>
      <c r="V30" s="555"/>
      <c r="W30" s="445" t="str">
        <f t="shared" si="8"/>
        <v/>
      </c>
      <c r="X30" s="445" t="str">
        <f t="shared" si="9"/>
        <v/>
      </c>
      <c r="Y30" s="538"/>
      <c r="Z30" s="554" t="str">
        <f t="shared" si="15"/>
        <v/>
      </c>
      <c r="AA30" s="445" t="str">
        <f t="shared" si="10"/>
        <v/>
      </c>
      <c r="AB30" s="493"/>
      <c r="AC30" s="525"/>
      <c r="AE30" s="480"/>
      <c r="AF30" s="557"/>
      <c r="AG30" s="558"/>
      <c r="AK30" s="531"/>
      <c r="AL30" s="485"/>
      <c r="AM30" s="532"/>
      <c r="AN30" s="487"/>
      <c r="AO30" s="487"/>
    </row>
    <row r="31" spans="1:47" s="495" customFormat="1" ht="45" customHeight="1">
      <c r="A31" s="560"/>
      <c r="B31" s="508"/>
      <c r="C31" s="502"/>
      <c r="D31" s="513"/>
      <c r="E31" s="559"/>
      <c r="F31" s="554" t="str">
        <f t="shared" si="16"/>
        <v/>
      </c>
      <c r="G31" s="555"/>
      <c r="H31" s="445" t="str">
        <f t="shared" si="4"/>
        <v/>
      </c>
      <c r="I31" s="445" t="str">
        <f t="shared" si="5"/>
        <v/>
      </c>
      <c r="J31" s="503"/>
      <c r="K31" s="513"/>
      <c r="L31" s="559"/>
      <c r="M31" s="554" t="str">
        <f t="shared" si="17"/>
        <v/>
      </c>
      <c r="N31" s="555"/>
      <c r="O31" s="445" t="str">
        <f t="shared" si="6"/>
        <v/>
      </c>
      <c r="P31" s="445" t="str">
        <f t="shared" si="7"/>
        <v/>
      </c>
      <c r="Q31" s="538"/>
      <c r="R31" s="513"/>
      <c r="S31" s="513"/>
      <c r="T31" s="559"/>
      <c r="U31" s="554" t="str">
        <f t="shared" si="18"/>
        <v/>
      </c>
      <c r="V31" s="555"/>
      <c r="W31" s="445" t="str">
        <f t="shared" si="8"/>
        <v/>
      </c>
      <c r="X31" s="445" t="str">
        <f t="shared" si="9"/>
        <v/>
      </c>
      <c r="Y31" s="538"/>
      <c r="Z31" s="554" t="str">
        <f t="shared" si="15"/>
        <v/>
      </c>
      <c r="AA31" s="445" t="str">
        <f t="shared" si="10"/>
        <v/>
      </c>
      <c r="AB31" s="493"/>
      <c r="AC31" s="525"/>
      <c r="AE31" s="480"/>
      <c r="AF31" s="557"/>
      <c r="AG31" s="480"/>
      <c r="AK31" s="531"/>
      <c r="AL31" s="485"/>
      <c r="AM31" s="532"/>
      <c r="AN31" s="487"/>
      <c r="AO31" s="487"/>
    </row>
    <row r="32" spans="1:47" s="495" customFormat="1" ht="45" customHeight="1">
      <c r="A32" s="560"/>
      <c r="B32" s="508"/>
      <c r="C32" s="502"/>
      <c r="D32" s="513"/>
      <c r="E32" s="559"/>
      <c r="F32" s="554" t="str">
        <f t="shared" si="16"/>
        <v/>
      </c>
      <c r="G32" s="555"/>
      <c r="H32" s="445" t="str">
        <f t="shared" si="4"/>
        <v/>
      </c>
      <c r="I32" s="445" t="str">
        <f t="shared" si="5"/>
        <v/>
      </c>
      <c r="J32" s="503"/>
      <c r="K32" s="513"/>
      <c r="L32" s="559"/>
      <c r="M32" s="554" t="str">
        <f t="shared" si="17"/>
        <v/>
      </c>
      <c r="N32" s="555"/>
      <c r="O32" s="445" t="str">
        <f t="shared" si="6"/>
        <v/>
      </c>
      <c r="P32" s="445" t="str">
        <f t="shared" si="7"/>
        <v/>
      </c>
      <c r="Q32" s="538"/>
      <c r="R32" s="513"/>
      <c r="S32" s="513"/>
      <c r="T32" s="559"/>
      <c r="U32" s="554" t="str">
        <f t="shared" si="18"/>
        <v/>
      </c>
      <c r="V32" s="555"/>
      <c r="W32" s="445" t="str">
        <f t="shared" si="8"/>
        <v/>
      </c>
      <c r="X32" s="445" t="str">
        <f t="shared" si="9"/>
        <v/>
      </c>
      <c r="Y32" s="538"/>
      <c r="Z32" s="554" t="str">
        <f t="shared" si="15"/>
        <v/>
      </c>
      <c r="AA32" s="445" t="str">
        <f t="shared" si="10"/>
        <v/>
      </c>
      <c r="AB32" s="493"/>
      <c r="AC32" s="525"/>
      <c r="AE32" s="480"/>
      <c r="AF32" s="557"/>
      <c r="AG32" s="480"/>
      <c r="AK32" s="484"/>
      <c r="AL32" s="485"/>
      <c r="AM32" s="561"/>
      <c r="AN32" s="487"/>
      <c r="AO32" s="562"/>
    </row>
    <row r="33" spans="1:41" s="495" customFormat="1" ht="45" customHeight="1">
      <c r="A33" s="560"/>
      <c r="B33" s="508"/>
      <c r="C33" s="502"/>
      <c r="D33" s="513"/>
      <c r="E33" s="559"/>
      <c r="F33" s="554" t="str">
        <f t="shared" si="16"/>
        <v/>
      </c>
      <c r="G33" s="555"/>
      <c r="H33" s="445" t="str">
        <f t="shared" si="4"/>
        <v/>
      </c>
      <c r="I33" s="445" t="str">
        <f t="shared" si="5"/>
        <v/>
      </c>
      <c r="J33" s="503"/>
      <c r="K33" s="513"/>
      <c r="L33" s="559"/>
      <c r="M33" s="554" t="str">
        <f t="shared" si="17"/>
        <v/>
      </c>
      <c r="N33" s="555"/>
      <c r="O33" s="445" t="str">
        <f t="shared" si="6"/>
        <v/>
      </c>
      <c r="P33" s="445" t="str">
        <f t="shared" si="7"/>
        <v/>
      </c>
      <c r="Q33" s="538"/>
      <c r="R33" s="513"/>
      <c r="S33" s="513"/>
      <c r="T33" s="559"/>
      <c r="U33" s="554" t="str">
        <f t="shared" si="18"/>
        <v/>
      </c>
      <c r="V33" s="555"/>
      <c r="W33" s="445" t="str">
        <f t="shared" si="8"/>
        <v/>
      </c>
      <c r="X33" s="445" t="str">
        <f t="shared" si="9"/>
        <v/>
      </c>
      <c r="Y33" s="538"/>
      <c r="Z33" s="554" t="str">
        <f t="shared" si="15"/>
        <v/>
      </c>
      <c r="AA33" s="445" t="str">
        <f t="shared" si="10"/>
        <v/>
      </c>
      <c r="AB33" s="493"/>
      <c r="AC33" s="525"/>
      <c r="AE33" s="480"/>
      <c r="AF33" s="557"/>
      <c r="AG33" s="480"/>
      <c r="AK33" s="484"/>
      <c r="AL33" s="485"/>
      <c r="AM33" s="486"/>
      <c r="AN33" s="487"/>
      <c r="AO33" s="487"/>
    </row>
    <row r="34" spans="1:41" s="495" customFormat="1" ht="45" customHeight="1">
      <c r="A34" s="560"/>
      <c r="B34" s="508"/>
      <c r="C34" s="502"/>
      <c r="D34" s="513"/>
      <c r="E34" s="559"/>
      <c r="F34" s="554" t="str">
        <f t="shared" si="16"/>
        <v/>
      </c>
      <c r="G34" s="555"/>
      <c r="H34" s="445" t="str">
        <f t="shared" si="4"/>
        <v/>
      </c>
      <c r="I34" s="445" t="str">
        <f t="shared" si="5"/>
        <v/>
      </c>
      <c r="J34" s="503"/>
      <c r="K34" s="513"/>
      <c r="L34" s="559"/>
      <c r="M34" s="554" t="str">
        <f t="shared" si="17"/>
        <v/>
      </c>
      <c r="N34" s="555"/>
      <c r="O34" s="445" t="str">
        <f t="shared" si="6"/>
        <v/>
      </c>
      <c r="P34" s="445" t="str">
        <f t="shared" si="7"/>
        <v/>
      </c>
      <c r="Q34" s="538"/>
      <c r="R34" s="513"/>
      <c r="S34" s="513"/>
      <c r="T34" s="559"/>
      <c r="U34" s="554" t="str">
        <f t="shared" si="18"/>
        <v/>
      </c>
      <c r="V34" s="555"/>
      <c r="W34" s="445" t="str">
        <f t="shared" si="8"/>
        <v/>
      </c>
      <c r="X34" s="445" t="str">
        <f t="shared" si="9"/>
        <v/>
      </c>
      <c r="Y34" s="538"/>
      <c r="Z34" s="554" t="str">
        <f t="shared" si="15"/>
        <v/>
      </c>
      <c r="AA34" s="445" t="str">
        <f t="shared" si="10"/>
        <v/>
      </c>
      <c r="AB34" s="493"/>
      <c r="AC34" s="525"/>
      <c r="AE34" s="480"/>
      <c r="AF34" s="557"/>
      <c r="AG34" s="480"/>
      <c r="AK34" s="484"/>
      <c r="AL34" s="485"/>
      <c r="AM34" s="561"/>
      <c r="AN34" s="487"/>
      <c r="AO34" s="487"/>
    </row>
    <row r="35" spans="1:41" s="495" customFormat="1" ht="45" customHeight="1">
      <c r="A35" s="560"/>
      <c r="B35" s="508"/>
      <c r="C35" s="502"/>
      <c r="D35" s="513"/>
      <c r="E35" s="559"/>
      <c r="F35" s="554" t="str">
        <f t="shared" si="16"/>
        <v/>
      </c>
      <c r="G35" s="555"/>
      <c r="H35" s="445" t="str">
        <f t="shared" si="4"/>
        <v/>
      </c>
      <c r="I35" s="445" t="str">
        <f t="shared" si="5"/>
        <v/>
      </c>
      <c r="J35" s="503"/>
      <c r="K35" s="513"/>
      <c r="L35" s="559"/>
      <c r="M35" s="554" t="str">
        <f t="shared" si="17"/>
        <v/>
      </c>
      <c r="N35" s="555"/>
      <c r="O35" s="445" t="str">
        <f t="shared" si="6"/>
        <v/>
      </c>
      <c r="P35" s="445" t="str">
        <f t="shared" si="7"/>
        <v/>
      </c>
      <c r="Q35" s="538"/>
      <c r="R35" s="513"/>
      <c r="S35" s="513"/>
      <c r="T35" s="559"/>
      <c r="U35" s="554" t="str">
        <f t="shared" si="18"/>
        <v/>
      </c>
      <c r="V35" s="555"/>
      <c r="W35" s="445" t="str">
        <f t="shared" si="8"/>
        <v/>
      </c>
      <c r="X35" s="445" t="str">
        <f t="shared" si="9"/>
        <v/>
      </c>
      <c r="Y35" s="538"/>
      <c r="Z35" s="554" t="str">
        <f t="shared" si="15"/>
        <v/>
      </c>
      <c r="AA35" s="445" t="str">
        <f t="shared" si="10"/>
        <v/>
      </c>
      <c r="AB35" s="493"/>
      <c r="AC35" s="525"/>
      <c r="AE35" s="480"/>
      <c r="AF35" s="557"/>
      <c r="AG35" s="480"/>
      <c r="AK35" s="484"/>
      <c r="AL35" s="485"/>
      <c r="AM35" s="561"/>
      <c r="AN35" s="487"/>
      <c r="AO35" s="487"/>
    </row>
    <row r="36" spans="1:41" s="495" customFormat="1" ht="45" customHeight="1">
      <c r="A36" s="560"/>
      <c r="B36" s="508"/>
      <c r="C36" s="502"/>
      <c r="D36" s="513"/>
      <c r="E36" s="559"/>
      <c r="F36" s="554" t="str">
        <f t="shared" si="16"/>
        <v/>
      </c>
      <c r="G36" s="555"/>
      <c r="H36" s="445" t="str">
        <f t="shared" si="4"/>
        <v/>
      </c>
      <c r="I36" s="445" t="str">
        <f t="shared" si="5"/>
        <v/>
      </c>
      <c r="J36" s="503"/>
      <c r="K36" s="513"/>
      <c r="L36" s="559"/>
      <c r="M36" s="554" t="str">
        <f t="shared" si="17"/>
        <v/>
      </c>
      <c r="N36" s="555"/>
      <c r="O36" s="445" t="str">
        <f t="shared" si="6"/>
        <v/>
      </c>
      <c r="P36" s="445" t="str">
        <f t="shared" si="7"/>
        <v/>
      </c>
      <c r="Q36" s="538"/>
      <c r="R36" s="513"/>
      <c r="S36" s="513"/>
      <c r="T36" s="559"/>
      <c r="U36" s="554" t="str">
        <f t="shared" si="18"/>
        <v/>
      </c>
      <c r="V36" s="555"/>
      <c r="W36" s="445" t="str">
        <f t="shared" si="8"/>
        <v/>
      </c>
      <c r="X36" s="445" t="str">
        <f t="shared" si="9"/>
        <v/>
      </c>
      <c r="Y36" s="538"/>
      <c r="Z36" s="554" t="str">
        <f t="shared" si="15"/>
        <v/>
      </c>
      <c r="AA36" s="445" t="str">
        <f t="shared" si="10"/>
        <v/>
      </c>
      <c r="AB36" s="493"/>
      <c r="AC36" s="525"/>
      <c r="AE36" s="480"/>
      <c r="AF36" s="557"/>
      <c r="AG36" s="480"/>
      <c r="AK36" s="484"/>
      <c r="AL36" s="485"/>
      <c r="AM36" s="561"/>
      <c r="AN36" s="487"/>
      <c r="AO36" s="487"/>
    </row>
    <row r="37" spans="1:41" s="495" customFormat="1" ht="45" customHeight="1">
      <c r="A37" s="563"/>
      <c r="B37" s="508"/>
      <c r="C37" s="502"/>
      <c r="D37" s="553"/>
      <c r="E37" s="564"/>
      <c r="F37" s="554" t="str">
        <f t="shared" si="16"/>
        <v/>
      </c>
      <c r="G37" s="555"/>
      <c r="H37" s="445" t="str">
        <f t="shared" si="4"/>
        <v/>
      </c>
      <c r="I37" s="445" t="str">
        <f t="shared" si="5"/>
        <v/>
      </c>
      <c r="J37" s="538"/>
      <c r="K37" s="565"/>
      <c r="L37" s="564"/>
      <c r="M37" s="554" t="str">
        <f t="shared" si="17"/>
        <v/>
      </c>
      <c r="N37" s="555"/>
      <c r="O37" s="445" t="str">
        <f t="shared" si="6"/>
        <v/>
      </c>
      <c r="P37" s="445" t="str">
        <f t="shared" si="7"/>
        <v/>
      </c>
      <c r="Q37" s="538"/>
      <c r="R37" s="565"/>
      <c r="S37" s="565"/>
      <c r="T37" s="564"/>
      <c r="U37" s="554" t="str">
        <f t="shared" si="18"/>
        <v/>
      </c>
      <c r="V37" s="555"/>
      <c r="W37" s="445" t="str">
        <f t="shared" si="8"/>
        <v/>
      </c>
      <c r="X37" s="445" t="str">
        <f t="shared" si="9"/>
        <v/>
      </c>
      <c r="Y37" s="538"/>
      <c r="Z37" s="554" t="str">
        <f t="shared" si="15"/>
        <v/>
      </c>
      <c r="AA37" s="445" t="str">
        <f t="shared" si="10"/>
        <v/>
      </c>
      <c r="AB37" s="524"/>
      <c r="AC37" s="525"/>
      <c r="AE37" s="480"/>
      <c r="AF37" s="557"/>
      <c r="AG37" s="480"/>
      <c r="AK37" s="484"/>
      <c r="AL37" s="485"/>
      <c r="AM37" s="566"/>
      <c r="AN37" s="487"/>
      <c r="AO37" s="487"/>
    </row>
    <row r="38" spans="1:41" s="495" customFormat="1" ht="45" customHeight="1">
      <c r="A38" s="533"/>
      <c r="B38" s="567"/>
      <c r="C38" s="502"/>
      <c r="D38" s="535">
        <f>SUM(D27:D37)</f>
        <v>0</v>
      </c>
      <c r="E38" s="536"/>
      <c r="F38" s="536"/>
      <c r="G38" s="537"/>
      <c r="H38" s="445" t="str">
        <f t="shared" si="4"/>
        <v/>
      </c>
      <c r="I38" s="445">
        <f>SUM(I27:I37)</f>
        <v>0</v>
      </c>
      <c r="J38" s="538"/>
      <c r="K38" s="539">
        <f>SUM(K27:K37)</f>
        <v>0</v>
      </c>
      <c r="L38" s="536"/>
      <c r="M38" s="536"/>
      <c r="N38" s="537"/>
      <c r="O38" s="445" t="str">
        <f t="shared" si="6"/>
        <v/>
      </c>
      <c r="P38" s="445">
        <f>SUM(P27:P37)</f>
        <v>0</v>
      </c>
      <c r="Q38" s="538"/>
      <c r="R38" s="540"/>
      <c r="S38" s="540"/>
      <c r="T38" s="536"/>
      <c r="U38" s="536"/>
      <c r="V38" s="537"/>
      <c r="W38" s="445" t="str">
        <f t="shared" si="8"/>
        <v/>
      </c>
      <c r="X38" s="445">
        <f>SUM(X27:X37)</f>
        <v>0</v>
      </c>
      <c r="Y38" s="538"/>
      <c r="Z38" s="568">
        <f>SUM(Z27:Z37)</f>
        <v>0</v>
      </c>
      <c r="AA38" s="445">
        <f>SUM(AA27:AA37)</f>
        <v>0</v>
      </c>
      <c r="AB38" s="541">
        <f>Z38</f>
        <v>0</v>
      </c>
      <c r="AC38" s="569"/>
      <c r="AE38" s="480"/>
      <c r="AF38" s="557"/>
      <c r="AG38" s="480"/>
      <c r="AK38" s="496"/>
      <c r="AL38" s="485"/>
      <c r="AM38" s="570"/>
      <c r="AN38" s="498"/>
      <c r="AO38" s="487"/>
    </row>
    <row r="39" spans="1:41" s="495" customFormat="1" ht="45" customHeight="1">
      <c r="A39" s="571"/>
      <c r="B39" s="545"/>
      <c r="C39" s="502"/>
      <c r="D39" s="572" t="s">
        <v>32</v>
      </c>
      <c r="E39" s="573"/>
      <c r="F39" s="573"/>
      <c r="G39" s="574"/>
      <c r="H39" s="445" t="str">
        <f t="shared" si="4"/>
        <v/>
      </c>
      <c r="I39" s="445"/>
      <c r="J39" s="575"/>
      <c r="K39" s="576"/>
      <c r="L39" s="573"/>
      <c r="M39" s="573"/>
      <c r="N39" s="574"/>
      <c r="O39" s="445" t="str">
        <f t="shared" si="6"/>
        <v/>
      </c>
      <c r="P39" s="445"/>
      <c r="Q39" s="575"/>
      <c r="R39" s="576"/>
      <c r="S39" s="576"/>
      <c r="T39" s="573"/>
      <c r="U39" s="573"/>
      <c r="V39" s="574"/>
      <c r="W39" s="445" t="str">
        <f t="shared" si="8"/>
        <v/>
      </c>
      <c r="X39" s="445"/>
      <c r="Y39" s="575"/>
      <c r="Z39" s="573"/>
      <c r="AA39" s="445"/>
      <c r="AB39" s="551"/>
      <c r="AC39" s="525"/>
      <c r="AE39" s="480"/>
      <c r="AF39" s="557"/>
      <c r="AG39" s="480"/>
      <c r="AK39" s="496"/>
      <c r="AL39" s="485"/>
      <c r="AM39" s="570"/>
      <c r="AN39" s="498"/>
      <c r="AO39" s="487"/>
    </row>
    <row r="40" spans="1:41" s="495" customFormat="1" ht="45" customHeight="1">
      <c r="A40" s="488"/>
      <c r="B40" s="489"/>
      <c r="C40" s="502"/>
      <c r="D40" s="491"/>
      <c r="E40" s="445"/>
      <c r="F40" s="445" t="str">
        <f>IF(D40="","",D40*E40)</f>
        <v/>
      </c>
      <c r="G40" s="445"/>
      <c r="H40" s="445" t="str">
        <f t="shared" si="4"/>
        <v/>
      </c>
      <c r="I40" s="445" t="str">
        <f t="shared" si="5"/>
        <v/>
      </c>
      <c r="J40" s="503"/>
      <c r="K40" s="491"/>
      <c r="L40" s="445"/>
      <c r="M40" s="445" t="str">
        <f>IF(K40="","",K40*L40)</f>
        <v/>
      </c>
      <c r="N40" s="445"/>
      <c r="O40" s="445" t="str">
        <f t="shared" si="6"/>
        <v/>
      </c>
      <c r="P40" s="445" t="str">
        <f t="shared" si="7"/>
        <v/>
      </c>
      <c r="Q40" s="503"/>
      <c r="R40" s="491"/>
      <c r="S40" s="491"/>
      <c r="T40" s="445"/>
      <c r="U40" s="445" t="str">
        <f t="shared" ref="U40:U52" si="19">IF(R40="","",R40*T40)</f>
        <v/>
      </c>
      <c r="V40" s="445"/>
      <c r="W40" s="445" t="str">
        <f t="shared" si="8"/>
        <v/>
      </c>
      <c r="X40" s="445" t="str">
        <f t="shared" si="9"/>
        <v/>
      </c>
      <c r="Y40" s="503"/>
      <c r="Z40" s="445" t="str">
        <f t="shared" ref="Z40:Z52" si="20">IF(F40="","",F40+M40+U40)</f>
        <v/>
      </c>
      <c r="AA40" s="445" t="str">
        <f t="shared" si="10"/>
        <v/>
      </c>
      <c r="AB40" s="524"/>
      <c r="AC40" s="525"/>
      <c r="AE40" s="480"/>
      <c r="AF40" s="557"/>
      <c r="AG40" s="480"/>
      <c r="AK40" s="496"/>
      <c r="AL40" s="485"/>
      <c r="AM40" s="570"/>
      <c r="AN40" s="498"/>
      <c r="AO40" s="487"/>
    </row>
    <row r="41" spans="1:41" s="495" customFormat="1" ht="45" customHeight="1">
      <c r="A41" s="488"/>
      <c r="B41" s="489"/>
      <c r="C41" s="502"/>
      <c r="D41" s="491"/>
      <c r="E41" s="445"/>
      <c r="F41" s="445" t="str">
        <f t="shared" ref="F41:F52" si="21">IF(D41="","",D41*E41)</f>
        <v/>
      </c>
      <c r="G41" s="445"/>
      <c r="H41" s="445" t="str">
        <f t="shared" si="4"/>
        <v/>
      </c>
      <c r="I41" s="445" t="str">
        <f t="shared" si="5"/>
        <v/>
      </c>
      <c r="J41" s="503"/>
      <c r="K41" s="491"/>
      <c r="L41" s="445"/>
      <c r="M41" s="445" t="str">
        <f t="shared" ref="M41:M52" si="22">IF(K41="","",K41*L41)</f>
        <v/>
      </c>
      <c r="N41" s="445"/>
      <c r="O41" s="445" t="str">
        <f t="shared" si="6"/>
        <v/>
      </c>
      <c r="P41" s="445" t="str">
        <f t="shared" si="7"/>
        <v/>
      </c>
      <c r="Q41" s="503"/>
      <c r="R41" s="491"/>
      <c r="S41" s="491"/>
      <c r="T41" s="445"/>
      <c r="U41" s="445" t="str">
        <f t="shared" si="19"/>
        <v/>
      </c>
      <c r="V41" s="445"/>
      <c r="W41" s="445" t="str">
        <f t="shared" si="8"/>
        <v/>
      </c>
      <c r="X41" s="445" t="str">
        <f t="shared" si="9"/>
        <v/>
      </c>
      <c r="Y41" s="503"/>
      <c r="Z41" s="445" t="str">
        <f t="shared" si="20"/>
        <v/>
      </c>
      <c r="AA41" s="445" t="str">
        <f t="shared" si="10"/>
        <v/>
      </c>
      <c r="AB41" s="524"/>
      <c r="AC41" s="525"/>
      <c r="AE41" s="480"/>
      <c r="AF41" s="557"/>
      <c r="AG41" s="480"/>
      <c r="AK41" s="496"/>
      <c r="AL41" s="485"/>
      <c r="AM41" s="570"/>
      <c r="AN41" s="498"/>
      <c r="AO41" s="487"/>
    </row>
    <row r="42" spans="1:41" s="495" customFormat="1" ht="45" customHeight="1">
      <c r="A42" s="488"/>
      <c r="B42" s="489"/>
      <c r="C42" s="502"/>
      <c r="D42" s="491"/>
      <c r="E42" s="445"/>
      <c r="F42" s="445" t="str">
        <f t="shared" si="21"/>
        <v/>
      </c>
      <c r="G42" s="445"/>
      <c r="H42" s="445" t="str">
        <f t="shared" si="4"/>
        <v/>
      </c>
      <c r="I42" s="445" t="str">
        <f t="shared" si="5"/>
        <v/>
      </c>
      <c r="J42" s="503"/>
      <c r="K42" s="491"/>
      <c r="L42" s="445"/>
      <c r="M42" s="445" t="str">
        <f t="shared" si="22"/>
        <v/>
      </c>
      <c r="N42" s="445"/>
      <c r="O42" s="445" t="str">
        <f t="shared" si="6"/>
        <v/>
      </c>
      <c r="P42" s="445" t="str">
        <f t="shared" si="7"/>
        <v/>
      </c>
      <c r="Q42" s="503"/>
      <c r="R42" s="491"/>
      <c r="S42" s="491"/>
      <c r="T42" s="445"/>
      <c r="U42" s="445" t="str">
        <f t="shared" si="19"/>
        <v/>
      </c>
      <c r="V42" s="445"/>
      <c r="W42" s="445" t="str">
        <f t="shared" si="8"/>
        <v/>
      </c>
      <c r="X42" s="445" t="str">
        <f t="shared" si="9"/>
        <v/>
      </c>
      <c r="Y42" s="503"/>
      <c r="Z42" s="445" t="str">
        <f t="shared" si="20"/>
        <v/>
      </c>
      <c r="AA42" s="445" t="str">
        <f t="shared" si="10"/>
        <v/>
      </c>
      <c r="AB42" s="524"/>
      <c r="AC42" s="525"/>
      <c r="AE42" s="480"/>
      <c r="AF42" s="557"/>
      <c r="AG42" s="480"/>
      <c r="AK42" s="496"/>
      <c r="AL42" s="485"/>
      <c r="AM42" s="570"/>
      <c r="AN42" s="498"/>
      <c r="AO42" s="487"/>
    </row>
    <row r="43" spans="1:41" s="495" customFormat="1" ht="45" customHeight="1">
      <c r="A43" s="488"/>
      <c r="B43" s="489"/>
      <c r="C43" s="502"/>
      <c r="D43" s="491"/>
      <c r="E43" s="445"/>
      <c r="F43" s="445" t="str">
        <f t="shared" si="21"/>
        <v/>
      </c>
      <c r="G43" s="445"/>
      <c r="H43" s="445" t="str">
        <f t="shared" si="4"/>
        <v/>
      </c>
      <c r="I43" s="445" t="str">
        <f t="shared" si="5"/>
        <v/>
      </c>
      <c r="J43" s="503"/>
      <c r="K43" s="491"/>
      <c r="L43" s="445"/>
      <c r="M43" s="445" t="str">
        <f t="shared" si="22"/>
        <v/>
      </c>
      <c r="N43" s="445"/>
      <c r="O43" s="445" t="str">
        <f t="shared" si="6"/>
        <v/>
      </c>
      <c r="P43" s="445" t="str">
        <f t="shared" si="7"/>
        <v/>
      </c>
      <c r="Q43" s="503"/>
      <c r="R43" s="491"/>
      <c r="S43" s="491"/>
      <c r="T43" s="445"/>
      <c r="U43" s="445" t="str">
        <f t="shared" si="19"/>
        <v/>
      </c>
      <c r="V43" s="445"/>
      <c r="W43" s="445" t="str">
        <f t="shared" si="8"/>
        <v/>
      </c>
      <c r="X43" s="445" t="str">
        <f t="shared" si="9"/>
        <v/>
      </c>
      <c r="Y43" s="503"/>
      <c r="Z43" s="445" t="str">
        <f t="shared" si="20"/>
        <v/>
      </c>
      <c r="AA43" s="445" t="str">
        <f t="shared" si="10"/>
        <v/>
      </c>
      <c r="AB43" s="524"/>
      <c r="AC43" s="525"/>
      <c r="AE43" s="480"/>
      <c r="AF43" s="557"/>
      <c r="AG43" s="480"/>
      <c r="AK43" s="496"/>
      <c r="AL43" s="485"/>
      <c r="AM43" s="570"/>
      <c r="AN43" s="498"/>
      <c r="AO43" s="487"/>
    </row>
    <row r="44" spans="1:41" s="495" customFormat="1" ht="45" customHeight="1">
      <c r="A44" s="488"/>
      <c r="B44" s="489"/>
      <c r="C44" s="502"/>
      <c r="D44" s="491"/>
      <c r="E44" s="445"/>
      <c r="F44" s="445" t="str">
        <f t="shared" si="21"/>
        <v/>
      </c>
      <c r="G44" s="445"/>
      <c r="H44" s="445" t="str">
        <f t="shared" si="4"/>
        <v/>
      </c>
      <c r="I44" s="445" t="str">
        <f t="shared" si="5"/>
        <v/>
      </c>
      <c r="J44" s="503"/>
      <c r="K44" s="491"/>
      <c r="L44" s="445"/>
      <c r="M44" s="445" t="str">
        <f t="shared" si="22"/>
        <v/>
      </c>
      <c r="N44" s="445"/>
      <c r="O44" s="445" t="str">
        <f t="shared" si="6"/>
        <v/>
      </c>
      <c r="P44" s="445" t="str">
        <f t="shared" si="7"/>
        <v/>
      </c>
      <c r="Q44" s="503"/>
      <c r="R44" s="491"/>
      <c r="S44" s="491"/>
      <c r="T44" s="445"/>
      <c r="U44" s="445" t="str">
        <f t="shared" si="19"/>
        <v/>
      </c>
      <c r="V44" s="445"/>
      <c r="W44" s="445" t="str">
        <f t="shared" si="8"/>
        <v/>
      </c>
      <c r="X44" s="445" t="str">
        <f t="shared" si="9"/>
        <v/>
      </c>
      <c r="Y44" s="503"/>
      <c r="Z44" s="445" t="str">
        <f t="shared" si="20"/>
        <v/>
      </c>
      <c r="AA44" s="445" t="str">
        <f t="shared" si="10"/>
        <v/>
      </c>
      <c r="AB44" s="524"/>
      <c r="AC44" s="525"/>
      <c r="AE44" s="480"/>
      <c r="AF44" s="557"/>
      <c r="AG44" s="480"/>
      <c r="AK44" s="496"/>
      <c r="AL44" s="485"/>
      <c r="AM44" s="570"/>
      <c r="AN44" s="498"/>
      <c r="AO44" s="487"/>
    </row>
    <row r="45" spans="1:41" s="495" customFormat="1" ht="45" customHeight="1">
      <c r="A45" s="488"/>
      <c r="B45" s="489"/>
      <c r="C45" s="502"/>
      <c r="D45" s="491"/>
      <c r="E45" s="445"/>
      <c r="F45" s="445" t="str">
        <f t="shared" si="21"/>
        <v/>
      </c>
      <c r="G45" s="445"/>
      <c r="H45" s="445" t="str">
        <f t="shared" si="4"/>
        <v/>
      </c>
      <c r="I45" s="445" t="str">
        <f t="shared" si="5"/>
        <v/>
      </c>
      <c r="J45" s="503"/>
      <c r="K45" s="491"/>
      <c r="L45" s="445"/>
      <c r="M45" s="445" t="str">
        <f t="shared" si="22"/>
        <v/>
      </c>
      <c r="N45" s="445"/>
      <c r="O45" s="445" t="str">
        <f t="shared" si="6"/>
        <v/>
      </c>
      <c r="P45" s="445" t="str">
        <f t="shared" si="7"/>
        <v/>
      </c>
      <c r="Q45" s="503"/>
      <c r="R45" s="491"/>
      <c r="S45" s="491"/>
      <c r="T45" s="445"/>
      <c r="U45" s="445" t="str">
        <f t="shared" si="19"/>
        <v/>
      </c>
      <c r="V45" s="445"/>
      <c r="W45" s="445" t="str">
        <f t="shared" si="8"/>
        <v/>
      </c>
      <c r="X45" s="445" t="str">
        <f t="shared" si="9"/>
        <v/>
      </c>
      <c r="Y45" s="503"/>
      <c r="Z45" s="445" t="str">
        <f t="shared" si="20"/>
        <v/>
      </c>
      <c r="AA45" s="445" t="str">
        <f t="shared" si="10"/>
        <v/>
      </c>
      <c r="AB45" s="524"/>
      <c r="AC45" s="525"/>
      <c r="AE45" s="480"/>
      <c r="AF45" s="557"/>
      <c r="AG45" s="480"/>
      <c r="AK45" s="496"/>
      <c r="AL45" s="485"/>
      <c r="AM45" s="570"/>
      <c r="AN45" s="498"/>
      <c r="AO45" s="487"/>
    </row>
    <row r="46" spans="1:41" s="495" customFormat="1" ht="45" customHeight="1">
      <c r="A46" s="488"/>
      <c r="B46" s="489"/>
      <c r="C46" s="502"/>
      <c r="D46" s="491"/>
      <c r="E46" s="445"/>
      <c r="F46" s="445" t="str">
        <f t="shared" si="21"/>
        <v/>
      </c>
      <c r="G46" s="445"/>
      <c r="H46" s="445" t="str">
        <f t="shared" si="4"/>
        <v/>
      </c>
      <c r="I46" s="445" t="str">
        <f t="shared" si="5"/>
        <v/>
      </c>
      <c r="J46" s="503"/>
      <c r="K46" s="491"/>
      <c r="L46" s="445"/>
      <c r="M46" s="445" t="str">
        <f t="shared" si="22"/>
        <v/>
      </c>
      <c r="N46" s="445"/>
      <c r="O46" s="445" t="str">
        <f t="shared" si="6"/>
        <v/>
      </c>
      <c r="P46" s="445" t="str">
        <f t="shared" si="7"/>
        <v/>
      </c>
      <c r="Q46" s="503"/>
      <c r="R46" s="491"/>
      <c r="S46" s="491"/>
      <c r="T46" s="445"/>
      <c r="U46" s="445" t="str">
        <f t="shared" si="19"/>
        <v/>
      </c>
      <c r="V46" s="445"/>
      <c r="W46" s="445" t="str">
        <f t="shared" si="8"/>
        <v/>
      </c>
      <c r="X46" s="445" t="str">
        <f t="shared" si="9"/>
        <v/>
      </c>
      <c r="Y46" s="503"/>
      <c r="Z46" s="445" t="str">
        <f t="shared" si="20"/>
        <v/>
      </c>
      <c r="AA46" s="445" t="str">
        <f t="shared" si="10"/>
        <v/>
      </c>
      <c r="AB46" s="524"/>
      <c r="AC46" s="525"/>
      <c r="AE46" s="480"/>
      <c r="AF46" s="557"/>
      <c r="AG46" s="480"/>
      <c r="AK46" s="496"/>
      <c r="AL46" s="485"/>
      <c r="AM46" s="570"/>
      <c r="AN46" s="498"/>
      <c r="AO46" s="487"/>
    </row>
    <row r="47" spans="1:41" s="495" customFormat="1" ht="45" customHeight="1">
      <c r="A47" s="488"/>
      <c r="B47" s="489"/>
      <c r="C47" s="502"/>
      <c r="D47" s="491"/>
      <c r="E47" s="445"/>
      <c r="F47" s="445" t="str">
        <f t="shared" si="21"/>
        <v/>
      </c>
      <c r="G47" s="445"/>
      <c r="H47" s="445" t="str">
        <f t="shared" si="4"/>
        <v/>
      </c>
      <c r="I47" s="445" t="str">
        <f t="shared" si="5"/>
        <v/>
      </c>
      <c r="J47" s="503"/>
      <c r="K47" s="491"/>
      <c r="L47" s="445"/>
      <c r="M47" s="445" t="str">
        <f t="shared" si="22"/>
        <v/>
      </c>
      <c r="N47" s="445"/>
      <c r="O47" s="445" t="str">
        <f t="shared" si="6"/>
        <v/>
      </c>
      <c r="P47" s="445" t="str">
        <f t="shared" si="7"/>
        <v/>
      </c>
      <c r="Q47" s="503"/>
      <c r="R47" s="491"/>
      <c r="S47" s="491"/>
      <c r="T47" s="445"/>
      <c r="U47" s="445" t="str">
        <f t="shared" si="19"/>
        <v/>
      </c>
      <c r="V47" s="445"/>
      <c r="W47" s="445" t="str">
        <f t="shared" si="8"/>
        <v/>
      </c>
      <c r="X47" s="445" t="str">
        <f t="shared" si="9"/>
        <v/>
      </c>
      <c r="Y47" s="503"/>
      <c r="Z47" s="445" t="str">
        <f t="shared" si="20"/>
        <v/>
      </c>
      <c r="AA47" s="445" t="str">
        <f t="shared" si="10"/>
        <v/>
      </c>
      <c r="AB47" s="524"/>
      <c r="AC47" s="525"/>
      <c r="AE47" s="480"/>
      <c r="AF47" s="557"/>
      <c r="AG47" s="480"/>
      <c r="AK47" s="496"/>
      <c r="AL47" s="485"/>
      <c r="AM47" s="570"/>
      <c r="AN47" s="498"/>
      <c r="AO47" s="487"/>
    </row>
    <row r="48" spans="1:41" s="495" customFormat="1" ht="45" customHeight="1">
      <c r="A48" s="488"/>
      <c r="B48" s="489"/>
      <c r="C48" s="502"/>
      <c r="D48" s="491"/>
      <c r="E48" s="445"/>
      <c r="F48" s="445" t="str">
        <f t="shared" si="21"/>
        <v/>
      </c>
      <c r="G48" s="445"/>
      <c r="H48" s="445" t="str">
        <f t="shared" si="4"/>
        <v/>
      </c>
      <c r="I48" s="445" t="str">
        <f t="shared" si="5"/>
        <v/>
      </c>
      <c r="J48" s="503"/>
      <c r="K48" s="491"/>
      <c r="L48" s="445"/>
      <c r="M48" s="445" t="str">
        <f t="shared" si="22"/>
        <v/>
      </c>
      <c r="N48" s="445"/>
      <c r="O48" s="445" t="str">
        <f t="shared" si="6"/>
        <v/>
      </c>
      <c r="P48" s="445" t="str">
        <f t="shared" si="7"/>
        <v/>
      </c>
      <c r="Q48" s="503"/>
      <c r="R48" s="491"/>
      <c r="S48" s="491"/>
      <c r="T48" s="445"/>
      <c r="U48" s="445" t="str">
        <f t="shared" si="19"/>
        <v/>
      </c>
      <c r="V48" s="445"/>
      <c r="W48" s="445" t="str">
        <f t="shared" si="8"/>
        <v/>
      </c>
      <c r="X48" s="445" t="str">
        <f t="shared" si="9"/>
        <v/>
      </c>
      <c r="Y48" s="503"/>
      <c r="Z48" s="445" t="str">
        <f t="shared" si="20"/>
        <v/>
      </c>
      <c r="AA48" s="445" t="str">
        <f t="shared" si="10"/>
        <v/>
      </c>
      <c r="AB48" s="524"/>
      <c r="AC48" s="525"/>
      <c r="AE48" s="480"/>
      <c r="AF48" s="557"/>
      <c r="AG48" s="480"/>
      <c r="AK48" s="496"/>
      <c r="AL48" s="485"/>
      <c r="AM48" s="570"/>
      <c r="AN48" s="498"/>
      <c r="AO48" s="487"/>
    </row>
    <row r="49" spans="1:41" s="495" customFormat="1" ht="45" customHeight="1">
      <c r="A49" s="488"/>
      <c r="B49" s="489"/>
      <c r="C49" s="502"/>
      <c r="D49" s="491"/>
      <c r="E49" s="445"/>
      <c r="F49" s="445" t="str">
        <f t="shared" si="21"/>
        <v/>
      </c>
      <c r="G49" s="445"/>
      <c r="H49" s="445" t="str">
        <f t="shared" si="4"/>
        <v/>
      </c>
      <c r="I49" s="445" t="str">
        <f t="shared" si="5"/>
        <v/>
      </c>
      <c r="J49" s="503"/>
      <c r="K49" s="491"/>
      <c r="L49" s="445"/>
      <c r="M49" s="445" t="str">
        <f t="shared" si="22"/>
        <v/>
      </c>
      <c r="N49" s="445"/>
      <c r="O49" s="445" t="str">
        <f t="shared" si="6"/>
        <v/>
      </c>
      <c r="P49" s="445" t="str">
        <f t="shared" si="7"/>
        <v/>
      </c>
      <c r="Q49" s="503"/>
      <c r="R49" s="491"/>
      <c r="S49" s="491"/>
      <c r="T49" s="445"/>
      <c r="U49" s="445" t="str">
        <f t="shared" si="19"/>
        <v/>
      </c>
      <c r="V49" s="445"/>
      <c r="W49" s="445" t="str">
        <f t="shared" si="8"/>
        <v/>
      </c>
      <c r="X49" s="445" t="str">
        <f t="shared" si="9"/>
        <v/>
      </c>
      <c r="Y49" s="503"/>
      <c r="Z49" s="445" t="str">
        <f t="shared" si="20"/>
        <v/>
      </c>
      <c r="AA49" s="445" t="str">
        <f t="shared" si="10"/>
        <v/>
      </c>
      <c r="AB49" s="524"/>
      <c r="AC49" s="525"/>
      <c r="AE49" s="480"/>
      <c r="AF49" s="557"/>
      <c r="AG49" s="480"/>
      <c r="AK49" s="496"/>
      <c r="AL49" s="485"/>
      <c r="AM49" s="570"/>
      <c r="AN49" s="498"/>
      <c r="AO49" s="487"/>
    </row>
    <row r="50" spans="1:41" s="495" customFormat="1" ht="45" customHeight="1">
      <c r="A50" s="488"/>
      <c r="B50" s="489"/>
      <c r="C50" s="502"/>
      <c r="D50" s="491"/>
      <c r="E50" s="445"/>
      <c r="F50" s="445" t="str">
        <f t="shared" si="21"/>
        <v/>
      </c>
      <c r="G50" s="445"/>
      <c r="H50" s="445" t="str">
        <f t="shared" si="4"/>
        <v/>
      </c>
      <c r="I50" s="445" t="str">
        <f t="shared" si="5"/>
        <v/>
      </c>
      <c r="J50" s="503"/>
      <c r="K50" s="491"/>
      <c r="L50" s="445"/>
      <c r="M50" s="445" t="str">
        <f t="shared" si="22"/>
        <v/>
      </c>
      <c r="N50" s="445"/>
      <c r="O50" s="445" t="str">
        <f t="shared" si="6"/>
        <v/>
      </c>
      <c r="P50" s="445" t="str">
        <f t="shared" si="7"/>
        <v/>
      </c>
      <c r="Q50" s="503"/>
      <c r="R50" s="491"/>
      <c r="S50" s="491"/>
      <c r="T50" s="445"/>
      <c r="U50" s="445" t="str">
        <f t="shared" si="19"/>
        <v/>
      </c>
      <c r="V50" s="445"/>
      <c r="W50" s="445" t="str">
        <f t="shared" si="8"/>
        <v/>
      </c>
      <c r="X50" s="445" t="str">
        <f t="shared" si="9"/>
        <v/>
      </c>
      <c r="Y50" s="503"/>
      <c r="Z50" s="445" t="str">
        <f t="shared" si="20"/>
        <v/>
      </c>
      <c r="AA50" s="445" t="str">
        <f t="shared" si="10"/>
        <v/>
      </c>
      <c r="AB50" s="524"/>
      <c r="AC50" s="525"/>
      <c r="AE50" s="480"/>
      <c r="AF50" s="557"/>
      <c r="AG50" s="480"/>
      <c r="AK50" s="496"/>
      <c r="AL50" s="485"/>
      <c r="AM50" s="570"/>
      <c r="AN50" s="498"/>
      <c r="AO50" s="487"/>
    </row>
    <row r="51" spans="1:41" s="495" customFormat="1" ht="45" customHeight="1">
      <c r="A51" s="488"/>
      <c r="B51" s="489"/>
      <c r="C51" s="502"/>
      <c r="D51" s="577"/>
      <c r="E51" s="578"/>
      <c r="F51" s="445" t="str">
        <f t="shared" si="21"/>
        <v/>
      </c>
      <c r="G51" s="445"/>
      <c r="H51" s="445" t="str">
        <f t="shared" si="4"/>
        <v/>
      </c>
      <c r="I51" s="445" t="str">
        <f t="shared" si="5"/>
        <v/>
      </c>
      <c r="J51" s="538"/>
      <c r="K51" s="579"/>
      <c r="L51" s="578"/>
      <c r="M51" s="445" t="str">
        <f t="shared" si="22"/>
        <v/>
      </c>
      <c r="N51" s="445"/>
      <c r="O51" s="445" t="str">
        <f t="shared" si="6"/>
        <v/>
      </c>
      <c r="P51" s="445" t="str">
        <f t="shared" si="7"/>
        <v/>
      </c>
      <c r="Q51" s="503"/>
      <c r="R51" s="579"/>
      <c r="S51" s="579"/>
      <c r="T51" s="578"/>
      <c r="U51" s="445" t="str">
        <f t="shared" si="19"/>
        <v/>
      </c>
      <c r="V51" s="445"/>
      <c r="W51" s="445" t="str">
        <f t="shared" si="8"/>
        <v/>
      </c>
      <c r="X51" s="445" t="str">
        <f t="shared" si="9"/>
        <v/>
      </c>
      <c r="Y51" s="503"/>
      <c r="Z51" s="445" t="str">
        <f t="shared" si="20"/>
        <v/>
      </c>
      <c r="AA51" s="445" t="str">
        <f t="shared" si="10"/>
        <v/>
      </c>
      <c r="AB51" s="524"/>
      <c r="AC51" s="525"/>
      <c r="AE51" s="480"/>
      <c r="AF51" s="480"/>
      <c r="AG51" s="480"/>
      <c r="AK51" s="496"/>
      <c r="AL51" s="485"/>
      <c r="AM51" s="570"/>
      <c r="AN51" s="498"/>
      <c r="AO51" s="487"/>
    </row>
    <row r="52" spans="1:41" s="495" customFormat="1" ht="45" customHeight="1">
      <c r="A52" s="580"/>
      <c r="B52" s="489"/>
      <c r="C52" s="502"/>
      <c r="D52" s="577"/>
      <c r="E52" s="578"/>
      <c r="F52" s="445" t="str">
        <f t="shared" si="21"/>
        <v/>
      </c>
      <c r="G52" s="445"/>
      <c r="H52" s="445" t="str">
        <f t="shared" si="4"/>
        <v/>
      </c>
      <c r="I52" s="445" t="str">
        <f t="shared" si="5"/>
        <v/>
      </c>
      <c r="J52" s="538"/>
      <c r="K52" s="579"/>
      <c r="L52" s="578"/>
      <c r="M52" s="445" t="str">
        <f t="shared" si="22"/>
        <v/>
      </c>
      <c r="N52" s="445"/>
      <c r="O52" s="445" t="str">
        <f t="shared" si="6"/>
        <v/>
      </c>
      <c r="P52" s="445" t="str">
        <f t="shared" si="7"/>
        <v/>
      </c>
      <c r="Q52" s="503"/>
      <c r="R52" s="579"/>
      <c r="S52" s="579"/>
      <c r="T52" s="578"/>
      <c r="U52" s="445" t="str">
        <f t="shared" si="19"/>
        <v/>
      </c>
      <c r="V52" s="445"/>
      <c r="W52" s="445" t="str">
        <f t="shared" si="8"/>
        <v/>
      </c>
      <c r="X52" s="445" t="str">
        <f t="shared" si="9"/>
        <v/>
      </c>
      <c r="Y52" s="503"/>
      <c r="Z52" s="445" t="str">
        <f t="shared" si="20"/>
        <v/>
      </c>
      <c r="AA52" s="445" t="str">
        <f t="shared" si="10"/>
        <v/>
      </c>
      <c r="AB52" s="524"/>
      <c r="AC52" s="525"/>
      <c r="AE52" s="480"/>
      <c r="AF52" s="480"/>
      <c r="AG52" s="480"/>
      <c r="AK52" s="496"/>
      <c r="AL52" s="485"/>
      <c r="AM52" s="570"/>
      <c r="AN52" s="498"/>
      <c r="AO52" s="487"/>
    </row>
    <row r="53" spans="1:41" s="495" customFormat="1" ht="45" customHeight="1">
      <c r="A53" s="533"/>
      <c r="B53" s="567"/>
      <c r="C53" s="502"/>
      <c r="D53" s="535">
        <f>SUM(D40:D52)</f>
        <v>0</v>
      </c>
      <c r="E53" s="536"/>
      <c r="F53" s="536"/>
      <c r="G53" s="537"/>
      <c r="H53" s="445" t="str">
        <f t="shared" si="4"/>
        <v/>
      </c>
      <c r="I53" s="445">
        <f>SUM(I40:I52)</f>
        <v>0</v>
      </c>
      <c r="J53" s="538"/>
      <c r="K53" s="539">
        <f>SUM(K40:K52)</f>
        <v>0</v>
      </c>
      <c r="L53" s="536"/>
      <c r="M53" s="536"/>
      <c r="N53" s="537"/>
      <c r="O53" s="445" t="str">
        <f t="shared" si="6"/>
        <v/>
      </c>
      <c r="P53" s="445">
        <f>SUM(P40:P52)</f>
        <v>0</v>
      </c>
      <c r="Q53" s="538"/>
      <c r="R53" s="540"/>
      <c r="S53" s="540"/>
      <c r="T53" s="536"/>
      <c r="U53" s="536"/>
      <c r="V53" s="537"/>
      <c r="W53" s="445" t="str">
        <f t="shared" si="8"/>
        <v/>
      </c>
      <c r="X53" s="445">
        <f>SUM(X40:X52)</f>
        <v>0</v>
      </c>
      <c r="Y53" s="538"/>
      <c r="Z53" s="581">
        <f>SUM(Z40:Z52)</f>
        <v>0</v>
      </c>
      <c r="AA53" s="445">
        <f>SUM(AA40:AA52)</f>
        <v>0</v>
      </c>
      <c r="AB53" s="541">
        <f>Z53</f>
        <v>0</v>
      </c>
      <c r="AC53" s="569"/>
      <c r="AE53" s="480"/>
      <c r="AF53" s="480"/>
      <c r="AG53" s="480"/>
      <c r="AK53" s="496"/>
      <c r="AL53" s="485"/>
      <c r="AM53" s="570"/>
      <c r="AN53" s="498"/>
      <c r="AO53" s="487"/>
    </row>
    <row r="54" spans="1:41" s="495" customFormat="1" ht="45" customHeight="1">
      <c r="A54" s="571"/>
      <c r="B54" s="545"/>
      <c r="C54" s="502"/>
      <c r="D54" s="572" t="s">
        <v>33</v>
      </c>
      <c r="E54" s="573"/>
      <c r="F54" s="573"/>
      <c r="G54" s="574"/>
      <c r="H54" s="445" t="str">
        <f t="shared" si="4"/>
        <v/>
      </c>
      <c r="I54" s="445"/>
      <c r="J54" s="575"/>
      <c r="K54" s="576"/>
      <c r="L54" s="573"/>
      <c r="M54" s="573"/>
      <c r="N54" s="574"/>
      <c r="O54" s="445" t="str">
        <f t="shared" si="6"/>
        <v/>
      </c>
      <c r="P54" s="445"/>
      <c r="Q54" s="575"/>
      <c r="R54" s="576"/>
      <c r="S54" s="576"/>
      <c r="T54" s="573"/>
      <c r="U54" s="573"/>
      <c r="V54" s="574"/>
      <c r="W54" s="445" t="str">
        <f t="shared" si="8"/>
        <v/>
      </c>
      <c r="X54" s="445"/>
      <c r="Y54" s="575"/>
      <c r="Z54" s="573"/>
      <c r="AA54" s="445"/>
      <c r="AB54" s="551"/>
      <c r="AC54" s="525"/>
      <c r="AE54" s="480"/>
      <c r="AF54" s="480"/>
      <c r="AG54" s="480"/>
      <c r="AK54" s="496"/>
      <c r="AL54" s="485"/>
      <c r="AM54" s="570"/>
      <c r="AN54" s="498"/>
      <c r="AO54" s="487"/>
    </row>
    <row r="55" spans="1:41" s="495" customFormat="1" ht="45" customHeight="1">
      <c r="A55" s="488"/>
      <c r="B55" s="489"/>
      <c r="C55" s="502"/>
      <c r="D55" s="582"/>
      <c r="E55" s="583"/>
      <c r="F55" s="583" t="str">
        <f>IF(D55="","",D55*E55)</f>
        <v/>
      </c>
      <c r="G55" s="445"/>
      <c r="H55" s="445" t="str">
        <f t="shared" si="4"/>
        <v/>
      </c>
      <c r="I55" s="445" t="str">
        <f t="shared" si="5"/>
        <v/>
      </c>
      <c r="J55" s="503"/>
      <c r="K55" s="584"/>
      <c r="L55" s="583"/>
      <c r="M55" s="583" t="str">
        <f>IF(K55="","",K55*L55)</f>
        <v/>
      </c>
      <c r="N55" s="445"/>
      <c r="O55" s="445" t="str">
        <f t="shared" si="6"/>
        <v/>
      </c>
      <c r="P55" s="445" t="str">
        <f t="shared" si="7"/>
        <v/>
      </c>
      <c r="Q55" s="503"/>
      <c r="R55" s="584"/>
      <c r="S55" s="584"/>
      <c r="T55" s="583"/>
      <c r="U55" s="583" t="str">
        <f>IF(R55="","",R55*T55)</f>
        <v/>
      </c>
      <c r="V55" s="445"/>
      <c r="W55" s="445" t="str">
        <f t="shared" si="8"/>
        <v/>
      </c>
      <c r="X55" s="445" t="str">
        <f t="shared" si="9"/>
        <v/>
      </c>
      <c r="Y55" s="503"/>
      <c r="Z55" s="583" t="str">
        <f t="shared" ref="Z55:Z67" si="23">IF(F55="","",F55+M55+U55)</f>
        <v/>
      </c>
      <c r="AA55" s="445" t="str">
        <f t="shared" si="10"/>
        <v/>
      </c>
      <c r="AB55" s="524"/>
      <c r="AC55" s="525"/>
      <c r="AE55" s="480"/>
      <c r="AF55" s="480"/>
      <c r="AG55" s="480"/>
      <c r="AK55" s="496"/>
      <c r="AL55" s="485"/>
      <c r="AM55" s="570"/>
      <c r="AN55" s="498"/>
      <c r="AO55" s="487"/>
    </row>
    <row r="56" spans="1:41" s="495" customFormat="1" ht="45" customHeight="1">
      <c r="A56" s="488"/>
      <c r="B56" s="489"/>
      <c r="C56" s="502"/>
      <c r="D56" s="582"/>
      <c r="E56" s="583"/>
      <c r="F56" s="583" t="str">
        <f t="shared" ref="F56:F67" si="24">IF(D56="","",D56*E56)</f>
        <v/>
      </c>
      <c r="G56" s="445"/>
      <c r="H56" s="445" t="str">
        <f t="shared" si="4"/>
        <v/>
      </c>
      <c r="I56" s="445" t="str">
        <f t="shared" si="5"/>
        <v/>
      </c>
      <c r="J56" s="503"/>
      <c r="K56" s="584"/>
      <c r="L56" s="583"/>
      <c r="M56" s="583" t="str">
        <f t="shared" ref="M56:M67" si="25">IF(K56="","",K56*L56)</f>
        <v/>
      </c>
      <c r="N56" s="445"/>
      <c r="O56" s="445" t="str">
        <f t="shared" si="6"/>
        <v/>
      </c>
      <c r="P56" s="445" t="str">
        <f t="shared" si="7"/>
        <v/>
      </c>
      <c r="Q56" s="503"/>
      <c r="R56" s="584"/>
      <c r="S56" s="584"/>
      <c r="T56" s="583"/>
      <c r="U56" s="583" t="str">
        <f t="shared" ref="U56:U67" si="26">IF(R56="","",R56*T56)</f>
        <v/>
      </c>
      <c r="V56" s="445"/>
      <c r="W56" s="445" t="str">
        <f t="shared" si="8"/>
        <v/>
      </c>
      <c r="X56" s="445" t="str">
        <f t="shared" si="9"/>
        <v/>
      </c>
      <c r="Y56" s="503"/>
      <c r="Z56" s="583" t="str">
        <f t="shared" si="23"/>
        <v/>
      </c>
      <c r="AA56" s="445" t="str">
        <f t="shared" si="10"/>
        <v/>
      </c>
      <c r="AB56" s="524"/>
      <c r="AC56" s="525"/>
      <c r="AE56" s="480"/>
      <c r="AF56" s="480"/>
      <c r="AG56" s="480"/>
      <c r="AK56" s="496"/>
      <c r="AL56" s="485"/>
      <c r="AM56" s="570"/>
      <c r="AN56" s="498"/>
      <c r="AO56" s="487"/>
    </row>
    <row r="57" spans="1:41" s="495" customFormat="1" ht="45" customHeight="1">
      <c r="A57" s="488"/>
      <c r="B57" s="489"/>
      <c r="C57" s="502"/>
      <c r="D57" s="582"/>
      <c r="E57" s="583"/>
      <c r="F57" s="583" t="str">
        <f t="shared" si="24"/>
        <v/>
      </c>
      <c r="G57" s="445"/>
      <c r="H57" s="445" t="str">
        <f t="shared" si="4"/>
        <v/>
      </c>
      <c r="I57" s="445" t="str">
        <f t="shared" si="5"/>
        <v/>
      </c>
      <c r="J57" s="503"/>
      <c r="K57" s="584"/>
      <c r="L57" s="583"/>
      <c r="M57" s="583" t="str">
        <f t="shared" si="25"/>
        <v/>
      </c>
      <c r="N57" s="445"/>
      <c r="O57" s="445" t="str">
        <f t="shared" si="6"/>
        <v/>
      </c>
      <c r="P57" s="445" t="str">
        <f t="shared" si="7"/>
        <v/>
      </c>
      <c r="Q57" s="503"/>
      <c r="R57" s="584"/>
      <c r="S57" s="584"/>
      <c r="T57" s="583"/>
      <c r="U57" s="583" t="str">
        <f t="shared" si="26"/>
        <v/>
      </c>
      <c r="V57" s="445"/>
      <c r="W57" s="445" t="str">
        <f t="shared" si="8"/>
        <v/>
      </c>
      <c r="X57" s="445" t="str">
        <f t="shared" si="9"/>
        <v/>
      </c>
      <c r="Y57" s="503"/>
      <c r="Z57" s="583" t="str">
        <f t="shared" si="23"/>
        <v/>
      </c>
      <c r="AA57" s="445" t="str">
        <f t="shared" si="10"/>
        <v/>
      </c>
      <c r="AB57" s="524"/>
      <c r="AC57" s="525"/>
      <c r="AE57" s="480"/>
      <c r="AF57" s="480"/>
      <c r="AG57" s="480"/>
      <c r="AK57" s="496"/>
      <c r="AL57" s="485"/>
      <c r="AM57" s="570"/>
      <c r="AN57" s="498"/>
      <c r="AO57" s="487"/>
    </row>
    <row r="58" spans="1:41" s="495" customFormat="1" ht="45" customHeight="1">
      <c r="A58" s="488"/>
      <c r="B58" s="489"/>
      <c r="C58" s="502"/>
      <c r="D58" s="582"/>
      <c r="E58" s="583"/>
      <c r="F58" s="583" t="str">
        <f t="shared" si="24"/>
        <v/>
      </c>
      <c r="G58" s="445"/>
      <c r="H58" s="445" t="str">
        <f t="shared" si="4"/>
        <v/>
      </c>
      <c r="I58" s="445" t="str">
        <f t="shared" si="5"/>
        <v/>
      </c>
      <c r="J58" s="503"/>
      <c r="K58" s="584"/>
      <c r="L58" s="583"/>
      <c r="M58" s="583" t="str">
        <f t="shared" si="25"/>
        <v/>
      </c>
      <c r="N58" s="445"/>
      <c r="O58" s="445" t="str">
        <f t="shared" si="6"/>
        <v/>
      </c>
      <c r="P58" s="445" t="str">
        <f t="shared" si="7"/>
        <v/>
      </c>
      <c r="Q58" s="503"/>
      <c r="R58" s="584"/>
      <c r="S58" s="584"/>
      <c r="T58" s="583"/>
      <c r="U58" s="583" t="str">
        <f t="shared" si="26"/>
        <v/>
      </c>
      <c r="V58" s="445"/>
      <c r="W58" s="445" t="str">
        <f t="shared" si="8"/>
        <v/>
      </c>
      <c r="X58" s="445" t="str">
        <f t="shared" si="9"/>
        <v/>
      </c>
      <c r="Y58" s="503"/>
      <c r="Z58" s="583" t="str">
        <f t="shared" si="23"/>
        <v/>
      </c>
      <c r="AA58" s="445" t="str">
        <f t="shared" si="10"/>
        <v/>
      </c>
      <c r="AB58" s="524"/>
      <c r="AC58" s="525"/>
      <c r="AE58" s="480"/>
      <c r="AF58" s="480"/>
      <c r="AG58" s="480"/>
      <c r="AK58" s="496"/>
      <c r="AL58" s="485"/>
      <c r="AM58" s="570"/>
      <c r="AN58" s="498"/>
      <c r="AO58" s="487"/>
    </row>
    <row r="59" spans="1:41" s="495" customFormat="1" ht="45" customHeight="1">
      <c r="A59" s="488"/>
      <c r="B59" s="489"/>
      <c r="C59" s="502"/>
      <c r="D59" s="582"/>
      <c r="E59" s="583"/>
      <c r="F59" s="583" t="str">
        <f t="shared" si="24"/>
        <v/>
      </c>
      <c r="G59" s="445"/>
      <c r="H59" s="445" t="str">
        <f t="shared" si="4"/>
        <v/>
      </c>
      <c r="I59" s="445" t="str">
        <f t="shared" si="5"/>
        <v/>
      </c>
      <c r="J59" s="503"/>
      <c r="K59" s="584"/>
      <c r="L59" s="583"/>
      <c r="M59" s="583" t="str">
        <f t="shared" si="25"/>
        <v/>
      </c>
      <c r="N59" s="445"/>
      <c r="O59" s="445" t="str">
        <f t="shared" si="6"/>
        <v/>
      </c>
      <c r="P59" s="445" t="str">
        <f t="shared" si="7"/>
        <v/>
      </c>
      <c r="Q59" s="503"/>
      <c r="R59" s="584"/>
      <c r="S59" s="584"/>
      <c r="T59" s="583"/>
      <c r="U59" s="583" t="str">
        <f t="shared" si="26"/>
        <v/>
      </c>
      <c r="V59" s="445"/>
      <c r="W59" s="445" t="str">
        <f t="shared" si="8"/>
        <v/>
      </c>
      <c r="X59" s="445" t="str">
        <f t="shared" si="9"/>
        <v/>
      </c>
      <c r="Y59" s="503"/>
      <c r="Z59" s="583" t="str">
        <f t="shared" si="23"/>
        <v/>
      </c>
      <c r="AA59" s="445" t="str">
        <f t="shared" si="10"/>
        <v/>
      </c>
      <c r="AB59" s="524"/>
      <c r="AC59" s="525"/>
      <c r="AE59" s="480"/>
      <c r="AF59" s="480"/>
      <c r="AG59" s="480"/>
      <c r="AK59" s="496"/>
      <c r="AL59" s="485"/>
      <c r="AM59" s="570"/>
      <c r="AN59" s="498"/>
      <c r="AO59" s="487"/>
    </row>
    <row r="60" spans="1:41" s="495" customFormat="1" ht="45" customHeight="1">
      <c r="A60" s="488"/>
      <c r="B60" s="489"/>
      <c r="C60" s="502"/>
      <c r="D60" s="582"/>
      <c r="E60" s="583"/>
      <c r="F60" s="583" t="str">
        <f t="shared" si="24"/>
        <v/>
      </c>
      <c r="G60" s="445"/>
      <c r="H60" s="445" t="str">
        <f t="shared" si="4"/>
        <v/>
      </c>
      <c r="I60" s="445" t="str">
        <f t="shared" si="5"/>
        <v/>
      </c>
      <c r="J60" s="503"/>
      <c r="K60" s="584"/>
      <c r="L60" s="583"/>
      <c r="M60" s="583" t="str">
        <f t="shared" si="25"/>
        <v/>
      </c>
      <c r="N60" s="445"/>
      <c r="O60" s="445" t="str">
        <f t="shared" si="6"/>
        <v/>
      </c>
      <c r="P60" s="445" t="str">
        <f t="shared" si="7"/>
        <v/>
      </c>
      <c r="Q60" s="503"/>
      <c r="R60" s="584"/>
      <c r="S60" s="584"/>
      <c r="T60" s="583"/>
      <c r="U60" s="583" t="str">
        <f t="shared" si="26"/>
        <v/>
      </c>
      <c r="V60" s="445"/>
      <c r="W60" s="445" t="str">
        <f t="shared" si="8"/>
        <v/>
      </c>
      <c r="X60" s="445" t="str">
        <f t="shared" si="9"/>
        <v/>
      </c>
      <c r="Y60" s="503"/>
      <c r="Z60" s="583" t="str">
        <f t="shared" si="23"/>
        <v/>
      </c>
      <c r="AA60" s="445" t="str">
        <f t="shared" si="10"/>
        <v/>
      </c>
      <c r="AB60" s="524"/>
      <c r="AC60" s="525"/>
      <c r="AE60" s="480"/>
      <c r="AF60" s="480"/>
      <c r="AG60" s="480"/>
      <c r="AK60" s="496"/>
      <c r="AL60" s="485"/>
      <c r="AM60" s="570"/>
      <c r="AN60" s="498"/>
      <c r="AO60" s="487"/>
    </row>
    <row r="61" spans="1:41" s="495" customFormat="1" ht="45" customHeight="1">
      <c r="A61" s="488"/>
      <c r="B61" s="489"/>
      <c r="C61" s="502"/>
      <c r="D61" s="582"/>
      <c r="E61" s="583"/>
      <c r="F61" s="583" t="str">
        <f t="shared" si="24"/>
        <v/>
      </c>
      <c r="G61" s="445"/>
      <c r="H61" s="445" t="str">
        <f t="shared" si="4"/>
        <v/>
      </c>
      <c r="I61" s="445" t="str">
        <f t="shared" si="5"/>
        <v/>
      </c>
      <c r="J61" s="503"/>
      <c r="K61" s="584"/>
      <c r="L61" s="583"/>
      <c r="M61" s="583" t="str">
        <f t="shared" si="25"/>
        <v/>
      </c>
      <c r="N61" s="445"/>
      <c r="O61" s="445" t="str">
        <f t="shared" si="6"/>
        <v/>
      </c>
      <c r="P61" s="445" t="str">
        <f t="shared" si="7"/>
        <v/>
      </c>
      <c r="Q61" s="503"/>
      <c r="R61" s="584"/>
      <c r="S61" s="584"/>
      <c r="T61" s="583"/>
      <c r="U61" s="583" t="str">
        <f t="shared" si="26"/>
        <v/>
      </c>
      <c r="V61" s="445"/>
      <c r="W61" s="445" t="str">
        <f t="shared" si="8"/>
        <v/>
      </c>
      <c r="X61" s="445" t="str">
        <f t="shared" si="9"/>
        <v/>
      </c>
      <c r="Y61" s="503"/>
      <c r="Z61" s="583" t="str">
        <f t="shared" si="23"/>
        <v/>
      </c>
      <c r="AA61" s="445" t="str">
        <f t="shared" si="10"/>
        <v/>
      </c>
      <c r="AB61" s="524"/>
      <c r="AC61" s="525"/>
      <c r="AE61" s="480"/>
      <c r="AF61" s="480"/>
      <c r="AG61" s="480"/>
      <c r="AK61" s="496"/>
      <c r="AL61" s="485"/>
      <c r="AM61" s="570"/>
      <c r="AN61" s="498"/>
      <c r="AO61" s="487"/>
    </row>
    <row r="62" spans="1:41" s="495" customFormat="1" ht="45" customHeight="1">
      <c r="A62" s="488"/>
      <c r="B62" s="489"/>
      <c r="C62" s="502"/>
      <c r="D62" s="582"/>
      <c r="E62" s="583"/>
      <c r="F62" s="583" t="str">
        <f t="shared" si="24"/>
        <v/>
      </c>
      <c r="G62" s="445"/>
      <c r="H62" s="445" t="str">
        <f t="shared" si="4"/>
        <v/>
      </c>
      <c r="I62" s="445" t="str">
        <f t="shared" si="5"/>
        <v/>
      </c>
      <c r="J62" s="503"/>
      <c r="K62" s="584"/>
      <c r="L62" s="583"/>
      <c r="M62" s="583" t="str">
        <f t="shared" si="25"/>
        <v/>
      </c>
      <c r="N62" s="445"/>
      <c r="O62" s="445" t="str">
        <f t="shared" si="6"/>
        <v/>
      </c>
      <c r="P62" s="445" t="str">
        <f t="shared" si="7"/>
        <v/>
      </c>
      <c r="Q62" s="503"/>
      <c r="R62" s="584"/>
      <c r="S62" s="584"/>
      <c r="T62" s="583"/>
      <c r="U62" s="583" t="str">
        <f t="shared" si="26"/>
        <v/>
      </c>
      <c r="V62" s="445"/>
      <c r="W62" s="445" t="str">
        <f t="shared" si="8"/>
        <v/>
      </c>
      <c r="X62" s="445" t="str">
        <f t="shared" si="9"/>
        <v/>
      </c>
      <c r="Y62" s="503"/>
      <c r="Z62" s="583" t="str">
        <f t="shared" si="23"/>
        <v/>
      </c>
      <c r="AA62" s="445" t="str">
        <f t="shared" si="10"/>
        <v/>
      </c>
      <c r="AB62" s="524"/>
      <c r="AC62" s="525"/>
      <c r="AE62" s="480"/>
      <c r="AF62" s="480"/>
      <c r="AG62" s="480"/>
      <c r="AK62" s="496"/>
      <c r="AL62" s="485"/>
      <c r="AM62" s="570"/>
      <c r="AN62" s="498"/>
      <c r="AO62" s="487"/>
    </row>
    <row r="63" spans="1:41" s="495" customFormat="1" ht="45" customHeight="1">
      <c r="A63" s="488"/>
      <c r="B63" s="489"/>
      <c r="C63" s="502"/>
      <c r="D63" s="582"/>
      <c r="E63" s="583"/>
      <c r="F63" s="583" t="str">
        <f t="shared" si="24"/>
        <v/>
      </c>
      <c r="G63" s="445"/>
      <c r="H63" s="445" t="str">
        <f t="shared" si="4"/>
        <v/>
      </c>
      <c r="I63" s="445" t="str">
        <f t="shared" si="5"/>
        <v/>
      </c>
      <c r="J63" s="503"/>
      <c r="K63" s="584"/>
      <c r="L63" s="583"/>
      <c r="M63" s="583" t="str">
        <f t="shared" si="25"/>
        <v/>
      </c>
      <c r="N63" s="445"/>
      <c r="O63" s="445" t="str">
        <f t="shared" si="6"/>
        <v/>
      </c>
      <c r="P63" s="445" t="str">
        <f t="shared" si="7"/>
        <v/>
      </c>
      <c r="Q63" s="503"/>
      <c r="R63" s="584"/>
      <c r="S63" s="584"/>
      <c r="T63" s="583"/>
      <c r="U63" s="583" t="str">
        <f t="shared" si="26"/>
        <v/>
      </c>
      <c r="V63" s="445"/>
      <c r="W63" s="445" t="str">
        <f t="shared" si="8"/>
        <v/>
      </c>
      <c r="X63" s="445" t="str">
        <f t="shared" si="9"/>
        <v/>
      </c>
      <c r="Y63" s="503"/>
      <c r="Z63" s="583" t="str">
        <f t="shared" si="23"/>
        <v/>
      </c>
      <c r="AA63" s="445" t="str">
        <f t="shared" si="10"/>
        <v/>
      </c>
      <c r="AB63" s="524"/>
      <c r="AC63" s="525"/>
      <c r="AE63" s="480"/>
      <c r="AF63" s="480"/>
      <c r="AG63" s="480"/>
      <c r="AK63" s="496"/>
      <c r="AL63" s="485"/>
      <c r="AM63" s="570"/>
      <c r="AN63" s="498"/>
      <c r="AO63" s="487"/>
    </row>
    <row r="64" spans="1:41" s="495" customFormat="1" ht="45" customHeight="1">
      <c r="A64" s="488"/>
      <c r="B64" s="489"/>
      <c r="C64" s="502"/>
      <c r="D64" s="582"/>
      <c r="E64" s="583"/>
      <c r="F64" s="583" t="str">
        <f t="shared" si="24"/>
        <v/>
      </c>
      <c r="G64" s="445"/>
      <c r="H64" s="445" t="str">
        <f t="shared" si="4"/>
        <v/>
      </c>
      <c r="I64" s="445" t="str">
        <f t="shared" si="5"/>
        <v/>
      </c>
      <c r="J64" s="503"/>
      <c r="K64" s="584"/>
      <c r="L64" s="583"/>
      <c r="M64" s="583" t="str">
        <f t="shared" si="25"/>
        <v/>
      </c>
      <c r="N64" s="445"/>
      <c r="O64" s="445" t="str">
        <f t="shared" si="6"/>
        <v/>
      </c>
      <c r="P64" s="445" t="str">
        <f t="shared" si="7"/>
        <v/>
      </c>
      <c r="Q64" s="503"/>
      <c r="R64" s="584"/>
      <c r="S64" s="584"/>
      <c r="T64" s="583"/>
      <c r="U64" s="583" t="str">
        <f t="shared" si="26"/>
        <v/>
      </c>
      <c r="V64" s="445"/>
      <c r="W64" s="445" t="str">
        <f t="shared" si="8"/>
        <v/>
      </c>
      <c r="X64" s="445" t="str">
        <f t="shared" si="9"/>
        <v/>
      </c>
      <c r="Y64" s="503"/>
      <c r="Z64" s="583" t="str">
        <f t="shared" si="23"/>
        <v/>
      </c>
      <c r="AA64" s="445" t="str">
        <f t="shared" si="10"/>
        <v/>
      </c>
      <c r="AB64" s="524"/>
      <c r="AC64" s="525"/>
      <c r="AE64" s="480"/>
      <c r="AF64" s="480"/>
      <c r="AG64" s="480"/>
      <c r="AK64" s="496"/>
      <c r="AL64" s="485"/>
      <c r="AM64" s="570"/>
      <c r="AN64" s="498"/>
      <c r="AO64" s="487"/>
    </row>
    <row r="65" spans="1:41" s="495" customFormat="1" ht="45" customHeight="1">
      <c r="A65" s="488"/>
      <c r="B65" s="489"/>
      <c r="C65" s="502"/>
      <c r="D65" s="582"/>
      <c r="E65" s="583"/>
      <c r="F65" s="583" t="str">
        <f t="shared" si="24"/>
        <v/>
      </c>
      <c r="G65" s="445"/>
      <c r="H65" s="445" t="str">
        <f t="shared" si="4"/>
        <v/>
      </c>
      <c r="I65" s="445" t="str">
        <f t="shared" si="5"/>
        <v/>
      </c>
      <c r="J65" s="503"/>
      <c r="K65" s="584"/>
      <c r="L65" s="583"/>
      <c r="M65" s="583" t="str">
        <f t="shared" si="25"/>
        <v/>
      </c>
      <c r="N65" s="445"/>
      <c r="O65" s="445" t="str">
        <f t="shared" si="6"/>
        <v/>
      </c>
      <c r="P65" s="445" t="str">
        <f t="shared" si="7"/>
        <v/>
      </c>
      <c r="Q65" s="503"/>
      <c r="R65" s="584"/>
      <c r="S65" s="584"/>
      <c r="T65" s="583"/>
      <c r="U65" s="583" t="str">
        <f t="shared" si="26"/>
        <v/>
      </c>
      <c r="V65" s="445"/>
      <c r="W65" s="445" t="str">
        <f t="shared" si="8"/>
        <v/>
      </c>
      <c r="X65" s="445" t="str">
        <f t="shared" si="9"/>
        <v/>
      </c>
      <c r="Y65" s="503"/>
      <c r="Z65" s="583" t="str">
        <f t="shared" si="23"/>
        <v/>
      </c>
      <c r="AA65" s="445" t="str">
        <f t="shared" si="10"/>
        <v/>
      </c>
      <c r="AB65" s="524"/>
      <c r="AC65" s="525"/>
      <c r="AE65" s="480"/>
      <c r="AF65" s="480"/>
      <c r="AG65" s="480"/>
      <c r="AK65" s="496"/>
      <c r="AL65" s="485"/>
      <c r="AM65" s="570"/>
      <c r="AN65" s="498"/>
      <c r="AO65" s="487"/>
    </row>
    <row r="66" spans="1:41" s="495" customFormat="1" ht="45" customHeight="1">
      <c r="A66" s="488"/>
      <c r="B66" s="489"/>
      <c r="C66" s="502"/>
      <c r="D66" s="582"/>
      <c r="E66" s="583"/>
      <c r="F66" s="583" t="str">
        <f t="shared" si="24"/>
        <v/>
      </c>
      <c r="G66" s="445"/>
      <c r="H66" s="445" t="str">
        <f t="shared" si="4"/>
        <v/>
      </c>
      <c r="I66" s="445" t="str">
        <f t="shared" si="5"/>
        <v/>
      </c>
      <c r="J66" s="503"/>
      <c r="K66" s="584"/>
      <c r="L66" s="583"/>
      <c r="M66" s="583" t="str">
        <f t="shared" si="25"/>
        <v/>
      </c>
      <c r="N66" s="445"/>
      <c r="O66" s="445" t="str">
        <f t="shared" si="6"/>
        <v/>
      </c>
      <c r="P66" s="445" t="str">
        <f t="shared" si="7"/>
        <v/>
      </c>
      <c r="Q66" s="503"/>
      <c r="R66" s="584"/>
      <c r="S66" s="584"/>
      <c r="T66" s="583"/>
      <c r="U66" s="583" t="str">
        <f t="shared" si="26"/>
        <v/>
      </c>
      <c r="V66" s="445"/>
      <c r="W66" s="445" t="str">
        <f t="shared" si="8"/>
        <v/>
      </c>
      <c r="X66" s="445" t="str">
        <f t="shared" si="9"/>
        <v/>
      </c>
      <c r="Y66" s="503"/>
      <c r="Z66" s="583" t="str">
        <f t="shared" si="23"/>
        <v/>
      </c>
      <c r="AA66" s="445" t="str">
        <f t="shared" si="10"/>
        <v/>
      </c>
      <c r="AB66" s="524"/>
      <c r="AC66" s="525"/>
      <c r="AE66" s="480"/>
      <c r="AF66" s="480"/>
      <c r="AG66" s="480"/>
      <c r="AK66" s="496"/>
      <c r="AL66" s="485"/>
      <c r="AM66" s="570"/>
      <c r="AN66" s="498"/>
      <c r="AO66" s="487"/>
    </row>
    <row r="67" spans="1:41" s="495" customFormat="1" ht="45" customHeight="1">
      <c r="A67" s="585"/>
      <c r="B67" s="489"/>
      <c r="C67" s="502"/>
      <c r="D67" s="577"/>
      <c r="E67" s="578"/>
      <c r="F67" s="583" t="str">
        <f t="shared" si="24"/>
        <v/>
      </c>
      <c r="G67" s="445"/>
      <c r="H67" s="445" t="str">
        <f t="shared" si="4"/>
        <v/>
      </c>
      <c r="I67" s="445" t="str">
        <f t="shared" si="5"/>
        <v/>
      </c>
      <c r="J67" s="538"/>
      <c r="K67" s="579"/>
      <c r="L67" s="578"/>
      <c r="M67" s="583" t="str">
        <f t="shared" si="25"/>
        <v/>
      </c>
      <c r="N67" s="445"/>
      <c r="O67" s="445" t="str">
        <f t="shared" si="6"/>
        <v/>
      </c>
      <c r="P67" s="445" t="str">
        <f t="shared" si="7"/>
        <v/>
      </c>
      <c r="Q67" s="503"/>
      <c r="R67" s="579"/>
      <c r="S67" s="579"/>
      <c r="T67" s="578"/>
      <c r="U67" s="583" t="str">
        <f t="shared" si="26"/>
        <v/>
      </c>
      <c r="V67" s="445"/>
      <c r="W67" s="445" t="str">
        <f t="shared" si="8"/>
        <v/>
      </c>
      <c r="X67" s="445" t="str">
        <f t="shared" si="9"/>
        <v/>
      </c>
      <c r="Y67" s="503"/>
      <c r="Z67" s="583" t="str">
        <f t="shared" si="23"/>
        <v/>
      </c>
      <c r="AA67" s="445" t="str">
        <f t="shared" si="10"/>
        <v/>
      </c>
      <c r="AB67" s="504"/>
      <c r="AC67" s="505"/>
      <c r="AE67" s="586"/>
      <c r="AF67" s="586"/>
      <c r="AG67" s="587"/>
      <c r="AK67" s="496"/>
      <c r="AL67" s="485"/>
      <c r="AM67" s="570"/>
      <c r="AN67" s="498"/>
      <c r="AO67" s="487"/>
    </row>
    <row r="68" spans="1:41" s="495" customFormat="1" ht="45" customHeight="1">
      <c r="A68" s="533"/>
      <c r="B68" s="567"/>
      <c r="C68" s="502"/>
      <c r="D68" s="535">
        <f>SUM(D55:D67)</f>
        <v>0</v>
      </c>
      <c r="E68" s="536"/>
      <c r="F68" s="536"/>
      <c r="G68" s="537"/>
      <c r="H68" s="445" t="str">
        <f t="shared" si="4"/>
        <v/>
      </c>
      <c r="I68" s="445">
        <f>SUM(I55:I67)</f>
        <v>0</v>
      </c>
      <c r="J68" s="538"/>
      <c r="K68" s="539">
        <f>SUM(K55:K67)</f>
        <v>0</v>
      </c>
      <c r="L68" s="536"/>
      <c r="M68" s="536"/>
      <c r="N68" s="537"/>
      <c r="O68" s="445" t="str">
        <f t="shared" si="6"/>
        <v/>
      </c>
      <c r="P68" s="445">
        <f>SUM(P55:P67)</f>
        <v>0</v>
      </c>
      <c r="Q68" s="538"/>
      <c r="R68" s="540"/>
      <c r="S68" s="540"/>
      <c r="T68" s="536"/>
      <c r="U68" s="536"/>
      <c r="V68" s="537"/>
      <c r="W68" s="445" t="str">
        <f t="shared" si="8"/>
        <v/>
      </c>
      <c r="X68" s="445">
        <f>SUM(X55:X67)</f>
        <v>0</v>
      </c>
      <c r="Y68" s="538"/>
      <c r="Z68" s="588">
        <f>SUM(Z55:Z67)</f>
        <v>0</v>
      </c>
      <c r="AA68" s="445">
        <f>SUM(AA40:AA52)</f>
        <v>0</v>
      </c>
      <c r="AB68" s="541">
        <f>Z68</f>
        <v>0</v>
      </c>
      <c r="AC68" s="569"/>
      <c r="AK68" s="484"/>
      <c r="AL68" s="485"/>
      <c r="AM68" s="566"/>
      <c r="AN68" s="487"/>
      <c r="AO68" s="487"/>
    </row>
    <row r="69" spans="1:41" s="495" customFormat="1" ht="45" customHeight="1">
      <c r="A69" s="571"/>
      <c r="B69" s="545"/>
      <c r="C69" s="502"/>
      <c r="D69" s="572" t="s">
        <v>34</v>
      </c>
      <c r="E69" s="573"/>
      <c r="F69" s="573"/>
      <c r="G69" s="574"/>
      <c r="H69" s="445" t="str">
        <f t="shared" si="4"/>
        <v/>
      </c>
      <c r="I69" s="445"/>
      <c r="J69" s="575"/>
      <c r="K69" s="576"/>
      <c r="L69" s="573"/>
      <c r="M69" s="573"/>
      <c r="N69" s="574"/>
      <c r="O69" s="445" t="str">
        <f t="shared" si="6"/>
        <v/>
      </c>
      <c r="P69" s="445"/>
      <c r="Q69" s="575"/>
      <c r="R69" s="576"/>
      <c r="S69" s="576"/>
      <c r="T69" s="573"/>
      <c r="U69" s="573"/>
      <c r="V69" s="574"/>
      <c r="W69" s="445" t="str">
        <f t="shared" si="8"/>
        <v/>
      </c>
      <c r="X69" s="445"/>
      <c r="Y69" s="575"/>
      <c r="Z69" s="573"/>
      <c r="AA69" s="445"/>
      <c r="AB69" s="551"/>
      <c r="AC69" s="525"/>
      <c r="AK69" s="484"/>
      <c r="AL69" s="485"/>
      <c r="AM69" s="561"/>
      <c r="AN69" s="487"/>
      <c r="AO69" s="562"/>
    </row>
    <row r="70" spans="1:41" s="495" customFormat="1" ht="45" customHeight="1">
      <c r="A70" s="589"/>
      <c r="B70" s="489"/>
      <c r="C70" s="502"/>
      <c r="D70" s="577"/>
      <c r="E70" s="578"/>
      <c r="F70" s="578" t="str">
        <f>IF(D70="","",D70*E70)</f>
        <v/>
      </c>
      <c r="G70" s="590"/>
      <c r="H70" s="445" t="str">
        <f t="shared" si="4"/>
        <v/>
      </c>
      <c r="I70" s="445" t="str">
        <f t="shared" si="5"/>
        <v/>
      </c>
      <c r="J70" s="538"/>
      <c r="K70" s="579"/>
      <c r="L70" s="578"/>
      <c r="M70" s="578" t="str">
        <f>IF(K70="","",K70*L70)</f>
        <v/>
      </c>
      <c r="N70" s="590"/>
      <c r="O70" s="445" t="str">
        <f t="shared" si="6"/>
        <v/>
      </c>
      <c r="P70" s="445" t="str">
        <f t="shared" si="7"/>
        <v/>
      </c>
      <c r="Q70" s="538"/>
      <c r="R70" s="579"/>
      <c r="S70" s="579"/>
      <c r="T70" s="578"/>
      <c r="U70" s="578" t="str">
        <f>IF(R70="","",R70*T70)</f>
        <v/>
      </c>
      <c r="V70" s="590"/>
      <c r="W70" s="445" t="str">
        <f t="shared" si="8"/>
        <v/>
      </c>
      <c r="X70" s="445" t="str">
        <f t="shared" si="9"/>
        <v/>
      </c>
      <c r="Y70" s="538"/>
      <c r="Z70" s="578" t="str">
        <f t="shared" ref="Z70:Z81" si="27">IF(F70="","",F70+M70+U70)</f>
        <v/>
      </c>
      <c r="AA70" s="445" t="str">
        <f t="shared" si="10"/>
        <v/>
      </c>
      <c r="AB70" s="524"/>
      <c r="AC70" s="525"/>
      <c r="AK70" s="484"/>
      <c r="AL70" s="485"/>
      <c r="AM70" s="591"/>
      <c r="AN70" s="487"/>
      <c r="AO70" s="487"/>
    </row>
    <row r="71" spans="1:41" s="495" customFormat="1" ht="45" customHeight="1">
      <c r="A71" s="589"/>
      <c r="B71" s="489"/>
      <c r="C71" s="502"/>
      <c r="D71" s="577"/>
      <c r="E71" s="578"/>
      <c r="F71" s="578" t="str">
        <f t="shared" ref="F71:F81" si="28">IF(D71="","",D71*E71)</f>
        <v/>
      </c>
      <c r="G71" s="590"/>
      <c r="H71" s="445" t="str">
        <f t="shared" si="4"/>
        <v/>
      </c>
      <c r="I71" s="445" t="str">
        <f t="shared" si="5"/>
        <v/>
      </c>
      <c r="J71" s="538"/>
      <c r="K71" s="579"/>
      <c r="L71" s="578"/>
      <c r="M71" s="578" t="str">
        <f t="shared" ref="M71:M81" si="29">IF(K71="","",K71*L71)</f>
        <v/>
      </c>
      <c r="N71" s="590"/>
      <c r="O71" s="445" t="str">
        <f t="shared" si="6"/>
        <v/>
      </c>
      <c r="P71" s="445" t="str">
        <f t="shared" si="7"/>
        <v/>
      </c>
      <c r="Q71" s="538"/>
      <c r="R71" s="579"/>
      <c r="S71" s="579"/>
      <c r="T71" s="578"/>
      <c r="U71" s="578" t="str">
        <f t="shared" ref="U71:U81" si="30">IF(R71="","",R71*T71)</f>
        <v/>
      </c>
      <c r="V71" s="590"/>
      <c r="W71" s="445" t="str">
        <f t="shared" si="8"/>
        <v/>
      </c>
      <c r="X71" s="445" t="str">
        <f t="shared" si="9"/>
        <v/>
      </c>
      <c r="Y71" s="538"/>
      <c r="Z71" s="578" t="str">
        <f t="shared" si="27"/>
        <v/>
      </c>
      <c r="AA71" s="445" t="str">
        <f t="shared" si="10"/>
        <v/>
      </c>
      <c r="AB71" s="524"/>
      <c r="AC71" s="525"/>
      <c r="AK71" s="484"/>
      <c r="AL71" s="485"/>
      <c r="AM71" s="591"/>
      <c r="AN71" s="487"/>
      <c r="AO71" s="487"/>
    </row>
    <row r="72" spans="1:41" s="495" customFormat="1" ht="45" customHeight="1">
      <c r="A72" s="589"/>
      <c r="B72" s="489"/>
      <c r="C72" s="502"/>
      <c r="D72" s="577"/>
      <c r="E72" s="578"/>
      <c r="F72" s="578" t="str">
        <f t="shared" si="28"/>
        <v/>
      </c>
      <c r="G72" s="590"/>
      <c r="H72" s="445" t="str">
        <f t="shared" si="4"/>
        <v/>
      </c>
      <c r="I72" s="445" t="str">
        <f t="shared" si="5"/>
        <v/>
      </c>
      <c r="J72" s="538"/>
      <c r="K72" s="579"/>
      <c r="L72" s="578"/>
      <c r="M72" s="578" t="str">
        <f t="shared" si="29"/>
        <v/>
      </c>
      <c r="N72" s="590"/>
      <c r="O72" s="445" t="str">
        <f t="shared" si="6"/>
        <v/>
      </c>
      <c r="P72" s="445" t="str">
        <f t="shared" si="7"/>
        <v/>
      </c>
      <c r="Q72" s="538"/>
      <c r="R72" s="579"/>
      <c r="S72" s="579"/>
      <c r="T72" s="578"/>
      <c r="U72" s="578" t="str">
        <f t="shared" si="30"/>
        <v/>
      </c>
      <c r="V72" s="590"/>
      <c r="W72" s="445" t="str">
        <f t="shared" si="8"/>
        <v/>
      </c>
      <c r="X72" s="445" t="str">
        <f t="shared" si="9"/>
        <v/>
      </c>
      <c r="Y72" s="538"/>
      <c r="Z72" s="578" t="str">
        <f t="shared" si="27"/>
        <v/>
      </c>
      <c r="AA72" s="445" t="str">
        <f t="shared" si="10"/>
        <v/>
      </c>
      <c r="AB72" s="524"/>
      <c r="AC72" s="525"/>
      <c r="AK72" s="484"/>
      <c r="AL72" s="485"/>
      <c r="AM72" s="591"/>
      <c r="AN72" s="487"/>
      <c r="AO72" s="487"/>
    </row>
    <row r="73" spans="1:41" s="495" customFormat="1" ht="45" customHeight="1">
      <c r="A73" s="589"/>
      <c r="B73" s="489"/>
      <c r="C73" s="502"/>
      <c r="D73" s="577"/>
      <c r="E73" s="578"/>
      <c r="F73" s="578" t="str">
        <f t="shared" si="28"/>
        <v/>
      </c>
      <c r="G73" s="590"/>
      <c r="H73" s="445" t="str">
        <f t="shared" si="4"/>
        <v/>
      </c>
      <c r="I73" s="445" t="str">
        <f t="shared" si="5"/>
        <v/>
      </c>
      <c r="J73" s="538"/>
      <c r="K73" s="579"/>
      <c r="L73" s="578"/>
      <c r="M73" s="578" t="str">
        <f t="shared" si="29"/>
        <v/>
      </c>
      <c r="N73" s="590"/>
      <c r="O73" s="445" t="str">
        <f t="shared" si="6"/>
        <v/>
      </c>
      <c r="P73" s="445" t="str">
        <f t="shared" si="7"/>
        <v/>
      </c>
      <c r="Q73" s="538"/>
      <c r="R73" s="579"/>
      <c r="S73" s="579"/>
      <c r="T73" s="578"/>
      <c r="U73" s="578" t="str">
        <f t="shared" si="30"/>
        <v/>
      </c>
      <c r="V73" s="590"/>
      <c r="W73" s="445" t="str">
        <f t="shared" si="8"/>
        <v/>
      </c>
      <c r="X73" s="445" t="str">
        <f t="shared" si="9"/>
        <v/>
      </c>
      <c r="Y73" s="538"/>
      <c r="Z73" s="578" t="str">
        <f t="shared" si="27"/>
        <v/>
      </c>
      <c r="AA73" s="445" t="str">
        <f t="shared" si="10"/>
        <v/>
      </c>
      <c r="AB73" s="524"/>
      <c r="AC73" s="525"/>
      <c r="AK73" s="484"/>
      <c r="AL73" s="485"/>
      <c r="AM73" s="591"/>
      <c r="AN73" s="487"/>
      <c r="AO73" s="487"/>
    </row>
    <row r="74" spans="1:41" s="495" customFormat="1" ht="45" customHeight="1">
      <c r="A74" s="589"/>
      <c r="B74" s="489"/>
      <c r="C74" s="502"/>
      <c r="D74" s="577"/>
      <c r="E74" s="578"/>
      <c r="F74" s="578" t="str">
        <f t="shared" si="28"/>
        <v/>
      </c>
      <c r="G74" s="590"/>
      <c r="H74" s="445" t="str">
        <f t="shared" si="4"/>
        <v/>
      </c>
      <c r="I74" s="445" t="str">
        <f t="shared" si="5"/>
        <v/>
      </c>
      <c r="J74" s="538"/>
      <c r="K74" s="579"/>
      <c r="L74" s="578"/>
      <c r="M74" s="578" t="str">
        <f t="shared" si="29"/>
        <v/>
      </c>
      <c r="N74" s="590"/>
      <c r="O74" s="445" t="str">
        <f t="shared" si="6"/>
        <v/>
      </c>
      <c r="P74" s="445" t="str">
        <f t="shared" si="7"/>
        <v/>
      </c>
      <c r="Q74" s="538"/>
      <c r="R74" s="579"/>
      <c r="S74" s="579"/>
      <c r="T74" s="578"/>
      <c r="U74" s="578" t="str">
        <f t="shared" si="30"/>
        <v/>
      </c>
      <c r="V74" s="590"/>
      <c r="W74" s="445" t="str">
        <f t="shared" si="8"/>
        <v/>
      </c>
      <c r="X74" s="445" t="str">
        <f t="shared" si="9"/>
        <v/>
      </c>
      <c r="Y74" s="538"/>
      <c r="Z74" s="578" t="str">
        <f t="shared" si="27"/>
        <v/>
      </c>
      <c r="AA74" s="445" t="str">
        <f t="shared" si="10"/>
        <v/>
      </c>
      <c r="AB74" s="524"/>
      <c r="AC74" s="525"/>
      <c r="AK74" s="496"/>
      <c r="AL74" s="485"/>
      <c r="AM74" s="497"/>
      <c r="AN74" s="498"/>
      <c r="AO74" s="487"/>
    </row>
    <row r="75" spans="1:41" s="495" customFormat="1" ht="45" customHeight="1">
      <c r="A75" s="589"/>
      <c r="B75" s="489"/>
      <c r="C75" s="502"/>
      <c r="D75" s="577"/>
      <c r="E75" s="578"/>
      <c r="F75" s="578" t="str">
        <f t="shared" si="28"/>
        <v/>
      </c>
      <c r="G75" s="590"/>
      <c r="H75" s="445" t="str">
        <f t="shared" si="4"/>
        <v/>
      </c>
      <c r="I75" s="445" t="str">
        <f t="shared" si="5"/>
        <v/>
      </c>
      <c r="J75" s="538"/>
      <c r="K75" s="579"/>
      <c r="L75" s="578"/>
      <c r="M75" s="578" t="str">
        <f t="shared" si="29"/>
        <v/>
      </c>
      <c r="N75" s="590"/>
      <c r="O75" s="445" t="str">
        <f t="shared" si="6"/>
        <v/>
      </c>
      <c r="P75" s="445" t="str">
        <f t="shared" si="7"/>
        <v/>
      </c>
      <c r="Q75" s="538"/>
      <c r="R75" s="579"/>
      <c r="S75" s="579"/>
      <c r="T75" s="578"/>
      <c r="U75" s="578" t="str">
        <f t="shared" si="30"/>
        <v/>
      </c>
      <c r="V75" s="590"/>
      <c r="W75" s="445" t="str">
        <f t="shared" si="8"/>
        <v/>
      </c>
      <c r="X75" s="445" t="str">
        <f t="shared" si="9"/>
        <v/>
      </c>
      <c r="Y75" s="538"/>
      <c r="Z75" s="578" t="str">
        <f t="shared" si="27"/>
        <v/>
      </c>
      <c r="AA75" s="445" t="str">
        <f t="shared" si="10"/>
        <v/>
      </c>
      <c r="AB75" s="524"/>
      <c r="AC75" s="525"/>
      <c r="AK75" s="496"/>
      <c r="AL75" s="485"/>
      <c r="AM75" s="497"/>
      <c r="AN75" s="498"/>
      <c r="AO75" s="487"/>
    </row>
    <row r="76" spans="1:41" s="495" customFormat="1" ht="45" customHeight="1">
      <c r="A76" s="589"/>
      <c r="B76" s="489"/>
      <c r="C76" s="502"/>
      <c r="D76" s="577"/>
      <c r="E76" s="578"/>
      <c r="F76" s="578" t="str">
        <f t="shared" si="28"/>
        <v/>
      </c>
      <c r="G76" s="590"/>
      <c r="H76" s="445" t="str">
        <f t="shared" si="4"/>
        <v/>
      </c>
      <c r="I76" s="445" t="str">
        <f t="shared" si="5"/>
        <v/>
      </c>
      <c r="J76" s="538"/>
      <c r="K76" s="579"/>
      <c r="L76" s="578"/>
      <c r="M76" s="578" t="str">
        <f t="shared" si="29"/>
        <v/>
      </c>
      <c r="N76" s="590"/>
      <c r="O76" s="445" t="str">
        <f t="shared" si="6"/>
        <v/>
      </c>
      <c r="P76" s="445" t="str">
        <f t="shared" si="7"/>
        <v/>
      </c>
      <c r="Q76" s="538"/>
      <c r="R76" s="579"/>
      <c r="S76" s="579"/>
      <c r="T76" s="578"/>
      <c r="U76" s="578" t="str">
        <f t="shared" si="30"/>
        <v/>
      </c>
      <c r="V76" s="590"/>
      <c r="W76" s="445" t="str">
        <f t="shared" si="8"/>
        <v/>
      </c>
      <c r="X76" s="445" t="str">
        <f t="shared" si="9"/>
        <v/>
      </c>
      <c r="Y76" s="538"/>
      <c r="Z76" s="578" t="str">
        <f t="shared" si="27"/>
        <v/>
      </c>
      <c r="AA76" s="445" t="str">
        <f t="shared" si="10"/>
        <v/>
      </c>
      <c r="AB76" s="524"/>
      <c r="AC76" s="525"/>
      <c r="AK76" s="496"/>
      <c r="AL76" s="485"/>
      <c r="AM76" s="497"/>
      <c r="AN76" s="498"/>
      <c r="AO76" s="487"/>
    </row>
    <row r="77" spans="1:41" s="495" customFormat="1" ht="45" customHeight="1">
      <c r="A77" s="589"/>
      <c r="B77" s="489"/>
      <c r="C77" s="502"/>
      <c r="D77" s="577"/>
      <c r="E77" s="578"/>
      <c r="F77" s="578" t="str">
        <f t="shared" si="28"/>
        <v/>
      </c>
      <c r="G77" s="590"/>
      <c r="H77" s="445" t="str">
        <f t="shared" si="4"/>
        <v/>
      </c>
      <c r="I77" s="445" t="str">
        <f t="shared" si="5"/>
        <v/>
      </c>
      <c r="J77" s="538"/>
      <c r="K77" s="579"/>
      <c r="L77" s="578"/>
      <c r="M77" s="578" t="str">
        <f t="shared" si="29"/>
        <v/>
      </c>
      <c r="N77" s="590"/>
      <c r="O77" s="445" t="str">
        <f t="shared" si="6"/>
        <v/>
      </c>
      <c r="P77" s="445" t="str">
        <f t="shared" si="7"/>
        <v/>
      </c>
      <c r="Q77" s="538"/>
      <c r="R77" s="579"/>
      <c r="S77" s="579"/>
      <c r="T77" s="578"/>
      <c r="U77" s="578" t="str">
        <f t="shared" si="30"/>
        <v/>
      </c>
      <c r="V77" s="590"/>
      <c r="W77" s="445" t="str">
        <f t="shared" si="8"/>
        <v/>
      </c>
      <c r="X77" s="445" t="str">
        <f t="shared" si="9"/>
        <v/>
      </c>
      <c r="Y77" s="538"/>
      <c r="Z77" s="578" t="str">
        <f t="shared" si="27"/>
        <v/>
      </c>
      <c r="AA77" s="445" t="str">
        <f t="shared" si="10"/>
        <v/>
      </c>
      <c r="AB77" s="524"/>
      <c r="AC77" s="525"/>
      <c r="AK77" s="496"/>
      <c r="AL77" s="485"/>
      <c r="AM77" s="561"/>
      <c r="AN77" s="487"/>
      <c r="AO77" s="487"/>
    </row>
    <row r="78" spans="1:41" s="495" customFormat="1" ht="45" customHeight="1">
      <c r="A78" s="589"/>
      <c r="B78" s="489"/>
      <c r="C78" s="502"/>
      <c r="D78" s="577"/>
      <c r="E78" s="578"/>
      <c r="F78" s="578" t="str">
        <f t="shared" si="28"/>
        <v/>
      </c>
      <c r="G78" s="590"/>
      <c r="H78" s="445" t="str">
        <f t="shared" si="4"/>
        <v/>
      </c>
      <c r="I78" s="445" t="str">
        <f t="shared" si="5"/>
        <v/>
      </c>
      <c r="J78" s="538"/>
      <c r="K78" s="579"/>
      <c r="L78" s="578"/>
      <c r="M78" s="578" t="str">
        <f t="shared" si="29"/>
        <v/>
      </c>
      <c r="N78" s="590"/>
      <c r="O78" s="445" t="str">
        <f t="shared" si="6"/>
        <v/>
      </c>
      <c r="P78" s="445" t="str">
        <f t="shared" si="7"/>
        <v/>
      </c>
      <c r="Q78" s="538"/>
      <c r="R78" s="579"/>
      <c r="S78" s="579"/>
      <c r="T78" s="578"/>
      <c r="U78" s="578" t="str">
        <f t="shared" si="30"/>
        <v/>
      </c>
      <c r="V78" s="590"/>
      <c r="W78" s="445" t="str">
        <f t="shared" si="8"/>
        <v/>
      </c>
      <c r="X78" s="445" t="str">
        <f t="shared" si="9"/>
        <v/>
      </c>
      <c r="Y78" s="538"/>
      <c r="Z78" s="578" t="str">
        <f t="shared" si="27"/>
        <v/>
      </c>
      <c r="AA78" s="445" t="str">
        <f t="shared" si="10"/>
        <v/>
      </c>
      <c r="AB78" s="524"/>
      <c r="AC78" s="525"/>
      <c r="AK78" s="484"/>
      <c r="AL78" s="485"/>
      <c r="AM78" s="561"/>
      <c r="AN78" s="487"/>
      <c r="AO78" s="487"/>
    </row>
    <row r="79" spans="1:41" s="495" customFormat="1" ht="45" customHeight="1">
      <c r="A79" s="589"/>
      <c r="B79" s="489"/>
      <c r="C79" s="502"/>
      <c r="D79" s="577"/>
      <c r="E79" s="578"/>
      <c r="F79" s="578" t="str">
        <f t="shared" si="28"/>
        <v/>
      </c>
      <c r="G79" s="590"/>
      <c r="H79" s="445" t="str">
        <f t="shared" ref="H79:H142" si="31">IF(A79="","",G79*D79)</f>
        <v/>
      </c>
      <c r="I79" s="445" t="str">
        <f t="shared" ref="I79:I142" si="32">IF(A79="","",F79-H79)</f>
        <v/>
      </c>
      <c r="J79" s="538"/>
      <c r="K79" s="579"/>
      <c r="L79" s="578"/>
      <c r="M79" s="578" t="str">
        <f t="shared" si="29"/>
        <v/>
      </c>
      <c r="N79" s="590"/>
      <c r="O79" s="445" t="str">
        <f t="shared" ref="O79:O142" si="33">IF(A79="","",N79*K79)</f>
        <v/>
      </c>
      <c r="P79" s="445" t="str">
        <f t="shared" ref="P79:P142" si="34">IF(A79="","",M79-O79)</f>
        <v/>
      </c>
      <c r="Q79" s="538"/>
      <c r="R79" s="579"/>
      <c r="S79" s="579"/>
      <c r="T79" s="578"/>
      <c r="U79" s="578" t="str">
        <f t="shared" si="30"/>
        <v/>
      </c>
      <c r="V79" s="590"/>
      <c r="W79" s="445" t="str">
        <f t="shared" ref="W79:W142" si="35">IF(R79="","",V79*R79)</f>
        <v/>
      </c>
      <c r="X79" s="445" t="str">
        <f t="shared" ref="X79:X142" si="36">IF(A79="","",U79-W79)</f>
        <v/>
      </c>
      <c r="Y79" s="538"/>
      <c r="Z79" s="578" t="str">
        <f t="shared" si="27"/>
        <v/>
      </c>
      <c r="AA79" s="445" t="str">
        <f t="shared" ref="AA79:AA142" si="37">IF(A79="","",I79+P79+X79)</f>
        <v/>
      </c>
      <c r="AB79" s="524"/>
      <c r="AC79" s="525"/>
      <c r="AK79" s="484"/>
      <c r="AL79" s="485"/>
      <c r="AM79" s="561"/>
      <c r="AN79" s="487"/>
      <c r="AO79" s="487"/>
    </row>
    <row r="80" spans="1:41" s="495" customFormat="1" ht="45" customHeight="1">
      <c r="A80" s="589"/>
      <c r="B80" s="489"/>
      <c r="C80" s="502"/>
      <c r="D80" s="577"/>
      <c r="E80" s="578"/>
      <c r="F80" s="578" t="str">
        <f t="shared" si="28"/>
        <v/>
      </c>
      <c r="G80" s="590"/>
      <c r="H80" s="445" t="str">
        <f t="shared" si="31"/>
        <v/>
      </c>
      <c r="I80" s="445" t="str">
        <f t="shared" si="32"/>
        <v/>
      </c>
      <c r="J80" s="538"/>
      <c r="K80" s="579"/>
      <c r="L80" s="578"/>
      <c r="M80" s="578" t="str">
        <f t="shared" si="29"/>
        <v/>
      </c>
      <c r="N80" s="590"/>
      <c r="O80" s="445" t="str">
        <f t="shared" si="33"/>
        <v/>
      </c>
      <c r="P80" s="445" t="str">
        <f t="shared" si="34"/>
        <v/>
      </c>
      <c r="Q80" s="538"/>
      <c r="R80" s="579"/>
      <c r="S80" s="579"/>
      <c r="T80" s="578"/>
      <c r="U80" s="578" t="str">
        <f t="shared" si="30"/>
        <v/>
      </c>
      <c r="V80" s="590"/>
      <c r="W80" s="445" t="str">
        <f t="shared" si="35"/>
        <v/>
      </c>
      <c r="X80" s="445" t="str">
        <f t="shared" si="36"/>
        <v/>
      </c>
      <c r="Y80" s="538"/>
      <c r="Z80" s="578" t="str">
        <f t="shared" si="27"/>
        <v/>
      </c>
      <c r="AA80" s="445" t="str">
        <f t="shared" si="37"/>
        <v/>
      </c>
      <c r="AB80" s="524"/>
      <c r="AC80" s="525"/>
      <c r="AK80" s="484"/>
      <c r="AL80" s="485"/>
      <c r="AM80" s="561"/>
      <c r="AN80" s="487"/>
      <c r="AO80" s="487"/>
    </row>
    <row r="81" spans="1:41" s="495" customFormat="1" ht="45" customHeight="1">
      <c r="A81" s="589"/>
      <c r="B81" s="489"/>
      <c r="C81" s="502"/>
      <c r="D81" s="577"/>
      <c r="E81" s="578"/>
      <c r="F81" s="578" t="str">
        <f t="shared" si="28"/>
        <v/>
      </c>
      <c r="G81" s="590"/>
      <c r="H81" s="445" t="str">
        <f t="shared" si="31"/>
        <v/>
      </c>
      <c r="I81" s="445" t="str">
        <f t="shared" si="32"/>
        <v/>
      </c>
      <c r="J81" s="538"/>
      <c r="K81" s="579"/>
      <c r="L81" s="578"/>
      <c r="M81" s="578" t="str">
        <f t="shared" si="29"/>
        <v/>
      </c>
      <c r="N81" s="590"/>
      <c r="O81" s="445" t="str">
        <f t="shared" si="33"/>
        <v/>
      </c>
      <c r="P81" s="445" t="str">
        <f t="shared" si="34"/>
        <v/>
      </c>
      <c r="Q81" s="538"/>
      <c r="R81" s="579"/>
      <c r="S81" s="579"/>
      <c r="T81" s="578"/>
      <c r="U81" s="578" t="str">
        <f t="shared" si="30"/>
        <v/>
      </c>
      <c r="V81" s="590"/>
      <c r="W81" s="445" t="str">
        <f t="shared" si="35"/>
        <v/>
      </c>
      <c r="X81" s="445" t="str">
        <f t="shared" si="36"/>
        <v/>
      </c>
      <c r="Y81" s="538"/>
      <c r="Z81" s="578" t="str">
        <f t="shared" si="27"/>
        <v/>
      </c>
      <c r="AA81" s="445" t="str">
        <f t="shared" si="37"/>
        <v/>
      </c>
      <c r="AB81" s="524"/>
      <c r="AC81" s="525"/>
      <c r="AK81" s="484"/>
      <c r="AL81" s="485"/>
      <c r="AM81" s="561"/>
      <c r="AN81" s="487"/>
      <c r="AO81" s="487"/>
    </row>
    <row r="82" spans="1:41" s="495" customFormat="1" ht="45" customHeight="1">
      <c r="A82" s="592"/>
      <c r="B82" s="567"/>
      <c r="C82" s="502"/>
      <c r="D82" s="535">
        <f>SUM(D70:D81)</f>
        <v>0</v>
      </c>
      <c r="E82" s="536"/>
      <c r="F82" s="536"/>
      <c r="G82" s="537"/>
      <c r="H82" s="445" t="str">
        <f t="shared" si="31"/>
        <v/>
      </c>
      <c r="I82" s="445">
        <f>SUM(I70:I81)</f>
        <v>0</v>
      </c>
      <c r="J82" s="538"/>
      <c r="K82" s="539">
        <f>SUM(K70:K81)</f>
        <v>0</v>
      </c>
      <c r="L82" s="536"/>
      <c r="M82" s="536"/>
      <c r="N82" s="537"/>
      <c r="O82" s="445" t="str">
        <f t="shared" si="33"/>
        <v/>
      </c>
      <c r="P82" s="445">
        <f>SUM(P70:P81)</f>
        <v>0</v>
      </c>
      <c r="Q82" s="538"/>
      <c r="R82" s="540"/>
      <c r="S82" s="540"/>
      <c r="T82" s="536"/>
      <c r="U82" s="536"/>
      <c r="V82" s="537"/>
      <c r="W82" s="445" t="str">
        <f t="shared" si="35"/>
        <v/>
      </c>
      <c r="X82" s="445">
        <f>SUM(X70:X81)</f>
        <v>0</v>
      </c>
      <c r="Y82" s="538"/>
      <c r="Z82" s="536">
        <f>SUM(Z70:Z81)</f>
        <v>0</v>
      </c>
      <c r="AA82" s="445">
        <f>SUM(AA70:AA81)</f>
        <v>0</v>
      </c>
      <c r="AB82" s="541">
        <f>Z82</f>
        <v>0</v>
      </c>
      <c r="AC82" s="569"/>
      <c r="AK82" s="484"/>
      <c r="AL82" s="485"/>
      <c r="AM82" s="561"/>
      <c r="AN82" s="487"/>
      <c r="AO82" s="487"/>
    </row>
    <row r="83" spans="1:41" s="495" customFormat="1" ht="45" customHeight="1">
      <c r="A83" s="544"/>
      <c r="B83" s="545"/>
      <c r="C83" s="502"/>
      <c r="D83" s="572" t="s">
        <v>35</v>
      </c>
      <c r="E83" s="573"/>
      <c r="F83" s="573"/>
      <c r="G83" s="574"/>
      <c r="H83" s="445" t="str">
        <f t="shared" si="31"/>
        <v/>
      </c>
      <c r="I83" s="445"/>
      <c r="J83" s="575"/>
      <c r="K83" s="576"/>
      <c r="L83" s="573"/>
      <c r="M83" s="573"/>
      <c r="N83" s="574"/>
      <c r="O83" s="445" t="str">
        <f t="shared" si="33"/>
        <v/>
      </c>
      <c r="P83" s="445"/>
      <c r="Q83" s="575"/>
      <c r="R83" s="576"/>
      <c r="S83" s="576"/>
      <c r="T83" s="573"/>
      <c r="U83" s="573"/>
      <c r="V83" s="574"/>
      <c r="W83" s="445" t="str">
        <f t="shared" si="35"/>
        <v/>
      </c>
      <c r="X83" s="445"/>
      <c r="Y83" s="575"/>
      <c r="Z83" s="573"/>
      <c r="AA83" s="445"/>
      <c r="AB83" s="551"/>
      <c r="AC83" s="525"/>
      <c r="AK83" s="484"/>
      <c r="AL83" s="485"/>
      <c r="AM83" s="561"/>
      <c r="AN83" s="487"/>
      <c r="AO83" s="487"/>
    </row>
    <row r="84" spans="1:41" s="495" customFormat="1" ht="45" customHeight="1">
      <c r="A84" s="488"/>
      <c r="B84" s="593"/>
      <c r="C84" s="594"/>
      <c r="D84" s="577"/>
      <c r="E84" s="578"/>
      <c r="F84" s="578" t="str">
        <f>IF(D84="","",D84*E84)</f>
        <v/>
      </c>
      <c r="G84" s="590"/>
      <c r="H84" s="445" t="str">
        <f t="shared" si="31"/>
        <v/>
      </c>
      <c r="I84" s="445" t="str">
        <f t="shared" si="32"/>
        <v/>
      </c>
      <c r="J84" s="538"/>
      <c r="K84" s="579"/>
      <c r="L84" s="578"/>
      <c r="M84" s="578" t="str">
        <f>IF(K84="","",K84*L84)</f>
        <v/>
      </c>
      <c r="N84" s="590"/>
      <c r="O84" s="445" t="str">
        <f t="shared" si="33"/>
        <v/>
      </c>
      <c r="P84" s="445" t="str">
        <f t="shared" si="34"/>
        <v/>
      </c>
      <c r="Q84" s="538"/>
      <c r="R84" s="579"/>
      <c r="S84" s="579"/>
      <c r="T84" s="578"/>
      <c r="U84" s="578" t="str">
        <f>IF(R84="","",R84*T84)</f>
        <v/>
      </c>
      <c r="V84" s="590"/>
      <c r="W84" s="445" t="str">
        <f t="shared" si="35"/>
        <v/>
      </c>
      <c r="X84" s="445" t="str">
        <f t="shared" si="36"/>
        <v/>
      </c>
      <c r="Y84" s="538"/>
      <c r="Z84" s="578" t="str">
        <f t="shared" ref="Z84:Z96" si="38">IF(F84="","",F84+M84+U84)</f>
        <v/>
      </c>
      <c r="AA84" s="445" t="str">
        <f t="shared" si="37"/>
        <v/>
      </c>
      <c r="AB84" s="595"/>
      <c r="AC84" s="596"/>
      <c r="AK84" s="484"/>
      <c r="AL84" s="485"/>
      <c r="AM84" s="561"/>
      <c r="AN84" s="487"/>
      <c r="AO84" s="487"/>
    </row>
    <row r="85" spans="1:41" s="495" customFormat="1" ht="45" customHeight="1">
      <c r="A85" s="488"/>
      <c r="B85" s="593"/>
      <c r="C85" s="594"/>
      <c r="D85" s="577"/>
      <c r="E85" s="578"/>
      <c r="F85" s="578" t="str">
        <f t="shared" ref="F85:F96" si="39">IF(D85="","",D85*E85)</f>
        <v/>
      </c>
      <c r="G85" s="590"/>
      <c r="H85" s="445" t="str">
        <f t="shared" si="31"/>
        <v/>
      </c>
      <c r="I85" s="445" t="str">
        <f t="shared" si="32"/>
        <v/>
      </c>
      <c r="J85" s="538"/>
      <c r="K85" s="579"/>
      <c r="L85" s="578"/>
      <c r="M85" s="578" t="str">
        <f t="shared" ref="M85:M96" si="40">IF(K85="","",K85*L85)</f>
        <v/>
      </c>
      <c r="N85" s="590"/>
      <c r="O85" s="445" t="str">
        <f t="shared" si="33"/>
        <v/>
      </c>
      <c r="P85" s="445" t="str">
        <f t="shared" si="34"/>
        <v/>
      </c>
      <c r="Q85" s="538"/>
      <c r="R85" s="579"/>
      <c r="S85" s="579"/>
      <c r="T85" s="578"/>
      <c r="U85" s="578" t="str">
        <f t="shared" ref="U85:U96" si="41">IF(R85="","",R85*T85)</f>
        <v/>
      </c>
      <c r="V85" s="590"/>
      <c r="W85" s="445" t="str">
        <f t="shared" si="35"/>
        <v/>
      </c>
      <c r="X85" s="445" t="str">
        <f t="shared" si="36"/>
        <v/>
      </c>
      <c r="Y85" s="538"/>
      <c r="Z85" s="578" t="str">
        <f t="shared" si="38"/>
        <v/>
      </c>
      <c r="AA85" s="445" t="str">
        <f t="shared" si="37"/>
        <v/>
      </c>
      <c r="AB85" s="595"/>
      <c r="AC85" s="596"/>
      <c r="AK85" s="484"/>
      <c r="AL85" s="485"/>
      <c r="AM85" s="561"/>
      <c r="AN85" s="487"/>
      <c r="AO85" s="487"/>
    </row>
    <row r="86" spans="1:41" s="495" customFormat="1" ht="45" customHeight="1">
      <c r="A86" s="488"/>
      <c r="B86" s="593"/>
      <c r="C86" s="594"/>
      <c r="D86" s="577"/>
      <c r="E86" s="578"/>
      <c r="F86" s="578" t="str">
        <f t="shared" si="39"/>
        <v/>
      </c>
      <c r="G86" s="590"/>
      <c r="H86" s="445" t="str">
        <f t="shared" si="31"/>
        <v/>
      </c>
      <c r="I86" s="445" t="str">
        <f t="shared" si="32"/>
        <v/>
      </c>
      <c r="J86" s="538"/>
      <c r="K86" s="579"/>
      <c r="L86" s="578"/>
      <c r="M86" s="578" t="str">
        <f t="shared" si="40"/>
        <v/>
      </c>
      <c r="N86" s="590"/>
      <c r="O86" s="445" t="str">
        <f t="shared" si="33"/>
        <v/>
      </c>
      <c r="P86" s="445" t="str">
        <f t="shared" si="34"/>
        <v/>
      </c>
      <c r="Q86" s="538"/>
      <c r="R86" s="579"/>
      <c r="S86" s="579"/>
      <c r="T86" s="578"/>
      <c r="U86" s="578" t="str">
        <f t="shared" si="41"/>
        <v/>
      </c>
      <c r="V86" s="590"/>
      <c r="W86" s="445" t="str">
        <f t="shared" si="35"/>
        <v/>
      </c>
      <c r="X86" s="445" t="str">
        <f t="shared" si="36"/>
        <v/>
      </c>
      <c r="Y86" s="538"/>
      <c r="Z86" s="578" t="str">
        <f t="shared" si="38"/>
        <v/>
      </c>
      <c r="AA86" s="445" t="str">
        <f t="shared" si="37"/>
        <v/>
      </c>
      <c r="AB86" s="595"/>
      <c r="AC86" s="596"/>
      <c r="AK86" s="484"/>
      <c r="AL86" s="485"/>
      <c r="AM86" s="561"/>
      <c r="AN86" s="487"/>
      <c r="AO86" s="487"/>
    </row>
    <row r="87" spans="1:41" s="495" customFormat="1" ht="45" customHeight="1">
      <c r="A87" s="488"/>
      <c r="B87" s="593"/>
      <c r="C87" s="594"/>
      <c r="D87" s="577"/>
      <c r="E87" s="578"/>
      <c r="F87" s="578" t="str">
        <f t="shared" si="39"/>
        <v/>
      </c>
      <c r="G87" s="590"/>
      <c r="H87" s="445" t="str">
        <f t="shared" si="31"/>
        <v/>
      </c>
      <c r="I87" s="445" t="str">
        <f t="shared" si="32"/>
        <v/>
      </c>
      <c r="J87" s="538"/>
      <c r="K87" s="579"/>
      <c r="L87" s="578"/>
      <c r="M87" s="578" t="str">
        <f t="shared" si="40"/>
        <v/>
      </c>
      <c r="N87" s="590"/>
      <c r="O87" s="445" t="str">
        <f t="shared" si="33"/>
        <v/>
      </c>
      <c r="P87" s="445" t="str">
        <f t="shared" si="34"/>
        <v/>
      </c>
      <c r="Q87" s="538"/>
      <c r="R87" s="579"/>
      <c r="S87" s="579"/>
      <c r="T87" s="578"/>
      <c r="U87" s="578" t="str">
        <f t="shared" si="41"/>
        <v/>
      </c>
      <c r="V87" s="590"/>
      <c r="W87" s="445" t="str">
        <f t="shared" si="35"/>
        <v/>
      </c>
      <c r="X87" s="445" t="str">
        <f t="shared" si="36"/>
        <v/>
      </c>
      <c r="Y87" s="538"/>
      <c r="Z87" s="578" t="str">
        <f t="shared" si="38"/>
        <v/>
      </c>
      <c r="AA87" s="445" t="str">
        <f t="shared" si="37"/>
        <v/>
      </c>
      <c r="AB87" s="595"/>
      <c r="AC87" s="596"/>
      <c r="AK87" s="484"/>
      <c r="AL87" s="485"/>
      <c r="AM87" s="561"/>
      <c r="AN87" s="487"/>
      <c r="AO87" s="487"/>
    </row>
    <row r="88" spans="1:41" s="495" customFormat="1" ht="45" customHeight="1">
      <c r="A88" s="488"/>
      <c r="B88" s="593"/>
      <c r="C88" s="594"/>
      <c r="D88" s="577"/>
      <c r="E88" s="578"/>
      <c r="F88" s="578" t="str">
        <f t="shared" si="39"/>
        <v/>
      </c>
      <c r="G88" s="590"/>
      <c r="H88" s="445" t="str">
        <f t="shared" si="31"/>
        <v/>
      </c>
      <c r="I88" s="445" t="str">
        <f t="shared" si="32"/>
        <v/>
      </c>
      <c r="J88" s="538"/>
      <c r="K88" s="579"/>
      <c r="L88" s="578"/>
      <c r="M88" s="578" t="str">
        <f t="shared" si="40"/>
        <v/>
      </c>
      <c r="N88" s="590"/>
      <c r="O88" s="445" t="str">
        <f t="shared" si="33"/>
        <v/>
      </c>
      <c r="P88" s="445" t="str">
        <f t="shared" si="34"/>
        <v/>
      </c>
      <c r="Q88" s="538"/>
      <c r="R88" s="579"/>
      <c r="S88" s="579"/>
      <c r="T88" s="578"/>
      <c r="U88" s="578" t="str">
        <f t="shared" si="41"/>
        <v/>
      </c>
      <c r="V88" s="590"/>
      <c r="W88" s="445" t="str">
        <f t="shared" si="35"/>
        <v/>
      </c>
      <c r="X88" s="445" t="str">
        <f t="shared" si="36"/>
        <v/>
      </c>
      <c r="Y88" s="538"/>
      <c r="Z88" s="578" t="str">
        <f t="shared" si="38"/>
        <v/>
      </c>
      <c r="AA88" s="445" t="str">
        <f t="shared" si="37"/>
        <v/>
      </c>
      <c r="AB88" s="595"/>
      <c r="AC88" s="596"/>
      <c r="AK88" s="484"/>
      <c r="AL88" s="485"/>
      <c r="AM88" s="561"/>
      <c r="AN88" s="487"/>
      <c r="AO88" s="487"/>
    </row>
    <row r="89" spans="1:41" s="495" customFormat="1" ht="45" customHeight="1">
      <c r="A89" s="488"/>
      <c r="B89" s="593"/>
      <c r="C89" s="594"/>
      <c r="D89" s="577"/>
      <c r="E89" s="578"/>
      <c r="F89" s="578" t="str">
        <f t="shared" si="39"/>
        <v/>
      </c>
      <c r="G89" s="590"/>
      <c r="H89" s="445" t="str">
        <f t="shared" si="31"/>
        <v/>
      </c>
      <c r="I89" s="445" t="str">
        <f t="shared" si="32"/>
        <v/>
      </c>
      <c r="J89" s="538"/>
      <c r="K89" s="579"/>
      <c r="L89" s="578"/>
      <c r="M89" s="578" t="str">
        <f t="shared" si="40"/>
        <v/>
      </c>
      <c r="N89" s="590"/>
      <c r="O89" s="445" t="str">
        <f t="shared" si="33"/>
        <v/>
      </c>
      <c r="P89" s="445" t="str">
        <f t="shared" si="34"/>
        <v/>
      </c>
      <c r="Q89" s="538"/>
      <c r="R89" s="579"/>
      <c r="S89" s="579"/>
      <c r="T89" s="578"/>
      <c r="U89" s="578" t="str">
        <f t="shared" si="41"/>
        <v/>
      </c>
      <c r="V89" s="590"/>
      <c r="W89" s="445" t="str">
        <f t="shared" si="35"/>
        <v/>
      </c>
      <c r="X89" s="445" t="str">
        <f t="shared" si="36"/>
        <v/>
      </c>
      <c r="Y89" s="538"/>
      <c r="Z89" s="578" t="str">
        <f t="shared" si="38"/>
        <v/>
      </c>
      <c r="AA89" s="445" t="str">
        <f t="shared" si="37"/>
        <v/>
      </c>
      <c r="AB89" s="595"/>
      <c r="AC89" s="596"/>
      <c r="AK89" s="484"/>
      <c r="AL89" s="485"/>
      <c r="AM89" s="561"/>
      <c r="AN89" s="487"/>
      <c r="AO89" s="487"/>
    </row>
    <row r="90" spans="1:41" s="495" customFormat="1" ht="45" customHeight="1">
      <c r="A90" s="488"/>
      <c r="B90" s="593"/>
      <c r="C90" s="594"/>
      <c r="D90" s="577"/>
      <c r="E90" s="578"/>
      <c r="F90" s="578" t="str">
        <f t="shared" si="39"/>
        <v/>
      </c>
      <c r="G90" s="590"/>
      <c r="H90" s="445" t="str">
        <f t="shared" si="31"/>
        <v/>
      </c>
      <c r="I90" s="445" t="str">
        <f t="shared" si="32"/>
        <v/>
      </c>
      <c r="J90" s="538"/>
      <c r="K90" s="579"/>
      <c r="L90" s="578"/>
      <c r="M90" s="578" t="str">
        <f t="shared" si="40"/>
        <v/>
      </c>
      <c r="N90" s="590"/>
      <c r="O90" s="445" t="str">
        <f t="shared" si="33"/>
        <v/>
      </c>
      <c r="P90" s="445" t="str">
        <f t="shared" si="34"/>
        <v/>
      </c>
      <c r="Q90" s="538"/>
      <c r="R90" s="579"/>
      <c r="S90" s="579"/>
      <c r="T90" s="578"/>
      <c r="U90" s="578" t="str">
        <f t="shared" si="41"/>
        <v/>
      </c>
      <c r="V90" s="590"/>
      <c r="W90" s="445" t="str">
        <f t="shared" si="35"/>
        <v/>
      </c>
      <c r="X90" s="445" t="str">
        <f t="shared" si="36"/>
        <v/>
      </c>
      <c r="Y90" s="538"/>
      <c r="Z90" s="578" t="str">
        <f t="shared" si="38"/>
        <v/>
      </c>
      <c r="AA90" s="445" t="str">
        <f t="shared" si="37"/>
        <v/>
      </c>
      <c r="AB90" s="595"/>
      <c r="AC90" s="596"/>
      <c r="AK90" s="484"/>
      <c r="AL90" s="485"/>
      <c r="AM90" s="561"/>
      <c r="AN90" s="487"/>
      <c r="AO90" s="487"/>
    </row>
    <row r="91" spans="1:41" s="495" customFormat="1" ht="45" customHeight="1">
      <c r="A91" s="488"/>
      <c r="B91" s="593"/>
      <c r="C91" s="594"/>
      <c r="D91" s="577"/>
      <c r="E91" s="578"/>
      <c r="F91" s="578" t="str">
        <f t="shared" si="39"/>
        <v/>
      </c>
      <c r="G91" s="590"/>
      <c r="H91" s="445" t="str">
        <f t="shared" si="31"/>
        <v/>
      </c>
      <c r="I91" s="445" t="str">
        <f t="shared" si="32"/>
        <v/>
      </c>
      <c r="J91" s="538"/>
      <c r="K91" s="579"/>
      <c r="L91" s="578"/>
      <c r="M91" s="578" t="str">
        <f t="shared" si="40"/>
        <v/>
      </c>
      <c r="N91" s="590"/>
      <c r="O91" s="445" t="str">
        <f t="shared" si="33"/>
        <v/>
      </c>
      <c r="P91" s="445" t="str">
        <f t="shared" si="34"/>
        <v/>
      </c>
      <c r="Q91" s="538"/>
      <c r="R91" s="579"/>
      <c r="S91" s="579"/>
      <c r="T91" s="578"/>
      <c r="U91" s="578" t="str">
        <f t="shared" si="41"/>
        <v/>
      </c>
      <c r="V91" s="590"/>
      <c r="W91" s="445" t="str">
        <f t="shared" si="35"/>
        <v/>
      </c>
      <c r="X91" s="445" t="str">
        <f t="shared" si="36"/>
        <v/>
      </c>
      <c r="Y91" s="538"/>
      <c r="Z91" s="578" t="str">
        <f t="shared" si="38"/>
        <v/>
      </c>
      <c r="AA91" s="445" t="str">
        <f t="shared" si="37"/>
        <v/>
      </c>
      <c r="AB91" s="595"/>
      <c r="AC91" s="596"/>
      <c r="AK91" s="484"/>
      <c r="AL91" s="485"/>
      <c r="AM91" s="561"/>
      <c r="AN91" s="487"/>
      <c r="AO91" s="487"/>
    </row>
    <row r="92" spans="1:41" s="495" customFormat="1" ht="45" customHeight="1">
      <c r="A92" s="488"/>
      <c r="B92" s="593"/>
      <c r="C92" s="594"/>
      <c r="D92" s="577"/>
      <c r="E92" s="578"/>
      <c r="F92" s="578" t="str">
        <f t="shared" si="39"/>
        <v/>
      </c>
      <c r="G92" s="590"/>
      <c r="H92" s="445" t="str">
        <f t="shared" si="31"/>
        <v/>
      </c>
      <c r="I92" s="445" t="str">
        <f t="shared" si="32"/>
        <v/>
      </c>
      <c r="J92" s="538"/>
      <c r="K92" s="579"/>
      <c r="L92" s="578"/>
      <c r="M92" s="578" t="str">
        <f t="shared" si="40"/>
        <v/>
      </c>
      <c r="N92" s="590"/>
      <c r="O92" s="445" t="str">
        <f t="shared" si="33"/>
        <v/>
      </c>
      <c r="P92" s="445" t="str">
        <f t="shared" si="34"/>
        <v/>
      </c>
      <c r="Q92" s="538"/>
      <c r="R92" s="579"/>
      <c r="S92" s="579"/>
      <c r="T92" s="578"/>
      <c r="U92" s="578" t="str">
        <f t="shared" si="41"/>
        <v/>
      </c>
      <c r="V92" s="590"/>
      <c r="W92" s="445" t="str">
        <f t="shared" si="35"/>
        <v/>
      </c>
      <c r="X92" s="445" t="str">
        <f t="shared" si="36"/>
        <v/>
      </c>
      <c r="Y92" s="538"/>
      <c r="Z92" s="578" t="str">
        <f t="shared" si="38"/>
        <v/>
      </c>
      <c r="AA92" s="445" t="str">
        <f t="shared" si="37"/>
        <v/>
      </c>
      <c r="AB92" s="595"/>
      <c r="AC92" s="596"/>
      <c r="AK92" s="484"/>
      <c r="AL92" s="485"/>
      <c r="AM92" s="561"/>
      <c r="AN92" s="487"/>
      <c r="AO92" s="487"/>
    </row>
    <row r="93" spans="1:41" s="495" customFormat="1" ht="45" customHeight="1">
      <c r="A93" s="488"/>
      <c r="B93" s="593"/>
      <c r="C93" s="594"/>
      <c r="D93" s="577"/>
      <c r="E93" s="578"/>
      <c r="F93" s="578" t="str">
        <f t="shared" si="39"/>
        <v/>
      </c>
      <c r="G93" s="590"/>
      <c r="H93" s="445" t="str">
        <f t="shared" si="31"/>
        <v/>
      </c>
      <c r="I93" s="445" t="str">
        <f t="shared" si="32"/>
        <v/>
      </c>
      <c r="J93" s="538"/>
      <c r="K93" s="579"/>
      <c r="L93" s="578"/>
      <c r="M93" s="578" t="str">
        <f t="shared" si="40"/>
        <v/>
      </c>
      <c r="N93" s="590"/>
      <c r="O93" s="445" t="str">
        <f t="shared" si="33"/>
        <v/>
      </c>
      <c r="P93" s="445" t="str">
        <f t="shared" si="34"/>
        <v/>
      </c>
      <c r="Q93" s="538"/>
      <c r="R93" s="579"/>
      <c r="S93" s="579"/>
      <c r="T93" s="578"/>
      <c r="U93" s="578" t="str">
        <f t="shared" si="41"/>
        <v/>
      </c>
      <c r="V93" s="590"/>
      <c r="W93" s="445" t="str">
        <f t="shared" si="35"/>
        <v/>
      </c>
      <c r="X93" s="445" t="str">
        <f t="shared" si="36"/>
        <v/>
      </c>
      <c r="Y93" s="538"/>
      <c r="Z93" s="578" t="str">
        <f t="shared" si="38"/>
        <v/>
      </c>
      <c r="AA93" s="445" t="str">
        <f t="shared" si="37"/>
        <v/>
      </c>
      <c r="AB93" s="595"/>
      <c r="AC93" s="596"/>
      <c r="AK93" s="484"/>
      <c r="AL93" s="485"/>
      <c r="AM93" s="561"/>
      <c r="AN93" s="487"/>
      <c r="AO93" s="487"/>
    </row>
    <row r="94" spans="1:41" s="495" customFormat="1" ht="45" customHeight="1">
      <c r="A94" s="488"/>
      <c r="B94" s="593"/>
      <c r="C94" s="594"/>
      <c r="D94" s="577"/>
      <c r="E94" s="578"/>
      <c r="F94" s="578" t="str">
        <f t="shared" si="39"/>
        <v/>
      </c>
      <c r="G94" s="590"/>
      <c r="H94" s="445" t="str">
        <f t="shared" si="31"/>
        <v/>
      </c>
      <c r="I94" s="445" t="str">
        <f t="shared" si="32"/>
        <v/>
      </c>
      <c r="J94" s="538"/>
      <c r="K94" s="579"/>
      <c r="L94" s="578"/>
      <c r="M94" s="578" t="str">
        <f t="shared" si="40"/>
        <v/>
      </c>
      <c r="N94" s="590"/>
      <c r="O94" s="445" t="str">
        <f t="shared" si="33"/>
        <v/>
      </c>
      <c r="P94" s="445" t="str">
        <f t="shared" si="34"/>
        <v/>
      </c>
      <c r="Q94" s="538"/>
      <c r="R94" s="579"/>
      <c r="S94" s="579"/>
      <c r="T94" s="578"/>
      <c r="U94" s="578" t="str">
        <f t="shared" si="41"/>
        <v/>
      </c>
      <c r="V94" s="590"/>
      <c r="W94" s="445" t="str">
        <f t="shared" si="35"/>
        <v/>
      </c>
      <c r="X94" s="445" t="str">
        <f t="shared" si="36"/>
        <v/>
      </c>
      <c r="Y94" s="538"/>
      <c r="Z94" s="578" t="str">
        <f t="shared" si="38"/>
        <v/>
      </c>
      <c r="AA94" s="445" t="str">
        <f t="shared" si="37"/>
        <v/>
      </c>
      <c r="AB94" s="595"/>
      <c r="AC94" s="596"/>
      <c r="AK94" s="484"/>
      <c r="AL94" s="485"/>
      <c r="AM94" s="561"/>
      <c r="AN94" s="487"/>
      <c r="AO94" s="487"/>
    </row>
    <row r="95" spans="1:41" s="495" customFormat="1" ht="45" customHeight="1">
      <c r="A95" s="488"/>
      <c r="B95" s="593"/>
      <c r="C95" s="594"/>
      <c r="D95" s="577"/>
      <c r="E95" s="578"/>
      <c r="F95" s="578" t="str">
        <f t="shared" si="39"/>
        <v/>
      </c>
      <c r="G95" s="590"/>
      <c r="H95" s="445" t="str">
        <f t="shared" si="31"/>
        <v/>
      </c>
      <c r="I95" s="445" t="str">
        <f t="shared" si="32"/>
        <v/>
      </c>
      <c r="J95" s="538"/>
      <c r="K95" s="579"/>
      <c r="L95" s="578"/>
      <c r="M95" s="578" t="str">
        <f t="shared" si="40"/>
        <v/>
      </c>
      <c r="N95" s="590"/>
      <c r="O95" s="445" t="str">
        <f t="shared" si="33"/>
        <v/>
      </c>
      <c r="P95" s="445" t="str">
        <f t="shared" si="34"/>
        <v/>
      </c>
      <c r="Q95" s="538"/>
      <c r="R95" s="579"/>
      <c r="S95" s="579"/>
      <c r="T95" s="578"/>
      <c r="U95" s="578" t="str">
        <f t="shared" si="41"/>
        <v/>
      </c>
      <c r="V95" s="590"/>
      <c r="W95" s="445" t="str">
        <f t="shared" si="35"/>
        <v/>
      </c>
      <c r="X95" s="445" t="str">
        <f t="shared" si="36"/>
        <v/>
      </c>
      <c r="Y95" s="538"/>
      <c r="Z95" s="578" t="str">
        <f t="shared" si="38"/>
        <v/>
      </c>
      <c r="AA95" s="445" t="str">
        <f t="shared" si="37"/>
        <v/>
      </c>
      <c r="AB95" s="595"/>
      <c r="AC95" s="596"/>
      <c r="AK95" s="484"/>
      <c r="AL95" s="485"/>
      <c r="AM95" s="561"/>
      <c r="AN95" s="487"/>
      <c r="AO95" s="487"/>
    </row>
    <row r="96" spans="1:41" s="495" customFormat="1" ht="45" customHeight="1">
      <c r="A96" s="488"/>
      <c r="B96" s="593"/>
      <c r="C96" s="594"/>
      <c r="D96" s="577"/>
      <c r="E96" s="578"/>
      <c r="F96" s="578" t="str">
        <f t="shared" si="39"/>
        <v/>
      </c>
      <c r="G96" s="590"/>
      <c r="H96" s="445" t="str">
        <f t="shared" si="31"/>
        <v/>
      </c>
      <c r="I96" s="445" t="str">
        <f t="shared" si="32"/>
        <v/>
      </c>
      <c r="J96" s="538"/>
      <c r="K96" s="579"/>
      <c r="L96" s="578"/>
      <c r="M96" s="578" t="str">
        <f t="shared" si="40"/>
        <v/>
      </c>
      <c r="N96" s="590"/>
      <c r="O96" s="445" t="str">
        <f t="shared" si="33"/>
        <v/>
      </c>
      <c r="P96" s="445" t="str">
        <f t="shared" si="34"/>
        <v/>
      </c>
      <c r="Q96" s="538"/>
      <c r="R96" s="579"/>
      <c r="S96" s="579"/>
      <c r="T96" s="578"/>
      <c r="U96" s="578" t="str">
        <f t="shared" si="41"/>
        <v/>
      </c>
      <c r="V96" s="590"/>
      <c r="W96" s="445" t="str">
        <f t="shared" si="35"/>
        <v/>
      </c>
      <c r="X96" s="445" t="str">
        <f t="shared" si="36"/>
        <v/>
      </c>
      <c r="Y96" s="538"/>
      <c r="Z96" s="578" t="str">
        <f t="shared" si="38"/>
        <v/>
      </c>
      <c r="AA96" s="445" t="str">
        <f t="shared" si="37"/>
        <v/>
      </c>
      <c r="AB96" s="595"/>
      <c r="AC96" s="596"/>
      <c r="AK96" s="484"/>
      <c r="AL96" s="485"/>
      <c r="AM96" s="561"/>
      <c r="AN96" s="487"/>
      <c r="AO96" s="487"/>
    </row>
    <row r="97" spans="1:41" s="495" customFormat="1" ht="45" customHeight="1">
      <c r="A97" s="592"/>
      <c r="B97" s="567"/>
      <c r="C97" s="502"/>
      <c r="D97" s="535">
        <f>SUM(D84:D96)</f>
        <v>0</v>
      </c>
      <c r="E97" s="536"/>
      <c r="F97" s="536"/>
      <c r="G97" s="537"/>
      <c r="H97" s="445" t="str">
        <f t="shared" si="31"/>
        <v/>
      </c>
      <c r="I97" s="445">
        <f>SUM(I84:I96)</f>
        <v>0</v>
      </c>
      <c r="J97" s="538"/>
      <c r="K97" s="539">
        <f>SUM(K84:K96)</f>
        <v>0</v>
      </c>
      <c r="L97" s="536"/>
      <c r="M97" s="536"/>
      <c r="N97" s="537"/>
      <c r="O97" s="445" t="str">
        <f t="shared" si="33"/>
        <v/>
      </c>
      <c r="P97" s="445">
        <f>SUM(P84:P96)</f>
        <v>0</v>
      </c>
      <c r="Q97" s="538"/>
      <c r="R97" s="540"/>
      <c r="S97" s="540"/>
      <c r="T97" s="536"/>
      <c r="U97" s="536"/>
      <c r="V97" s="537"/>
      <c r="W97" s="445" t="str">
        <f t="shared" si="35"/>
        <v/>
      </c>
      <c r="X97" s="445">
        <f>SUM(X84:X96)</f>
        <v>0</v>
      </c>
      <c r="Y97" s="538"/>
      <c r="Z97" s="536">
        <f>SUM(Z84:Z96)</f>
        <v>0</v>
      </c>
      <c r="AA97" s="445">
        <f>SUM(AA84:AA96)</f>
        <v>0</v>
      </c>
      <c r="AB97" s="541">
        <f>Z97</f>
        <v>0</v>
      </c>
      <c r="AC97" s="569"/>
      <c r="AK97" s="484"/>
      <c r="AL97" s="485"/>
      <c r="AM97" s="561"/>
      <c r="AN97" s="487"/>
      <c r="AO97" s="487"/>
    </row>
    <row r="98" spans="1:41" s="495" customFormat="1" ht="45" customHeight="1">
      <c r="A98" s="544"/>
      <c r="B98" s="545"/>
      <c r="C98" s="502"/>
      <c r="D98" s="572" t="s">
        <v>36</v>
      </c>
      <c r="E98" s="573"/>
      <c r="F98" s="573"/>
      <c r="G98" s="574"/>
      <c r="H98" s="445" t="str">
        <f t="shared" si="31"/>
        <v/>
      </c>
      <c r="I98" s="445"/>
      <c r="J98" s="575"/>
      <c r="K98" s="576"/>
      <c r="L98" s="573"/>
      <c r="M98" s="573"/>
      <c r="N98" s="574"/>
      <c r="O98" s="445" t="str">
        <f t="shared" si="33"/>
        <v/>
      </c>
      <c r="P98" s="445"/>
      <c r="Q98" s="575"/>
      <c r="R98" s="576"/>
      <c r="S98" s="576"/>
      <c r="T98" s="573"/>
      <c r="U98" s="573"/>
      <c r="V98" s="574"/>
      <c r="W98" s="445" t="str">
        <f t="shared" si="35"/>
        <v/>
      </c>
      <c r="X98" s="445"/>
      <c r="Y98" s="575"/>
      <c r="Z98" s="573"/>
      <c r="AA98" s="445"/>
      <c r="AB98" s="551"/>
      <c r="AC98" s="525"/>
      <c r="AK98" s="484"/>
      <c r="AL98" s="485"/>
      <c r="AM98" s="561"/>
      <c r="AN98" s="487"/>
      <c r="AO98" s="487"/>
    </row>
    <row r="99" spans="1:41" s="495" customFormat="1" ht="45" customHeight="1">
      <c r="A99" s="488"/>
      <c r="B99" s="593"/>
      <c r="C99" s="594"/>
      <c r="D99" s="577"/>
      <c r="E99" s="578"/>
      <c r="F99" s="578" t="str">
        <f>IF(D99="","",D99*E99)</f>
        <v/>
      </c>
      <c r="G99" s="590"/>
      <c r="H99" s="445" t="str">
        <f t="shared" si="31"/>
        <v/>
      </c>
      <c r="I99" s="445" t="str">
        <f t="shared" si="32"/>
        <v/>
      </c>
      <c r="J99" s="538"/>
      <c r="K99" s="579"/>
      <c r="L99" s="578"/>
      <c r="M99" s="578" t="str">
        <f>IF(K99="","",K99*L99)</f>
        <v/>
      </c>
      <c r="N99" s="590"/>
      <c r="O99" s="445" t="str">
        <f t="shared" si="33"/>
        <v/>
      </c>
      <c r="P99" s="445" t="str">
        <f t="shared" si="34"/>
        <v/>
      </c>
      <c r="Q99" s="538"/>
      <c r="R99" s="579"/>
      <c r="S99" s="579"/>
      <c r="T99" s="578"/>
      <c r="U99" s="578" t="str">
        <f>IF(R99="","",R99*T99)</f>
        <v/>
      </c>
      <c r="V99" s="590"/>
      <c r="W99" s="445" t="str">
        <f t="shared" si="35"/>
        <v/>
      </c>
      <c r="X99" s="445" t="str">
        <f t="shared" si="36"/>
        <v/>
      </c>
      <c r="Y99" s="538"/>
      <c r="Z99" s="578" t="str">
        <f t="shared" ref="Z99:Z109" si="42">IF(F99="","",F99+M99+U99)</f>
        <v/>
      </c>
      <c r="AA99" s="445" t="str">
        <f t="shared" si="37"/>
        <v/>
      </c>
      <c r="AB99" s="595"/>
      <c r="AC99" s="596"/>
      <c r="AK99" s="484"/>
      <c r="AL99" s="485"/>
      <c r="AM99" s="561"/>
      <c r="AN99" s="487"/>
      <c r="AO99" s="487"/>
    </row>
    <row r="100" spans="1:41" s="495" customFormat="1" ht="45" customHeight="1">
      <c r="A100" s="488"/>
      <c r="B100" s="593"/>
      <c r="C100" s="594"/>
      <c r="D100" s="577"/>
      <c r="E100" s="578"/>
      <c r="F100" s="578" t="str">
        <f t="shared" ref="F100:F109" si="43">IF(D100="","",D100*E100)</f>
        <v/>
      </c>
      <c r="G100" s="590"/>
      <c r="H100" s="445" t="str">
        <f t="shared" si="31"/>
        <v/>
      </c>
      <c r="I100" s="445" t="str">
        <f t="shared" si="32"/>
        <v/>
      </c>
      <c r="J100" s="538"/>
      <c r="K100" s="579"/>
      <c r="L100" s="578"/>
      <c r="M100" s="578" t="str">
        <f t="shared" ref="M100:M109" si="44">IF(K100="","",K100*L100)</f>
        <v/>
      </c>
      <c r="N100" s="590"/>
      <c r="O100" s="445" t="str">
        <f t="shared" si="33"/>
        <v/>
      </c>
      <c r="P100" s="445" t="str">
        <f t="shared" si="34"/>
        <v/>
      </c>
      <c r="Q100" s="538"/>
      <c r="R100" s="579"/>
      <c r="S100" s="579"/>
      <c r="T100" s="578"/>
      <c r="U100" s="578" t="str">
        <f t="shared" ref="U100:U109" si="45">IF(R100="","",R100*T100)</f>
        <v/>
      </c>
      <c r="V100" s="590"/>
      <c r="W100" s="445" t="str">
        <f t="shared" si="35"/>
        <v/>
      </c>
      <c r="X100" s="445" t="str">
        <f t="shared" si="36"/>
        <v/>
      </c>
      <c r="Y100" s="538"/>
      <c r="Z100" s="578" t="str">
        <f t="shared" si="42"/>
        <v/>
      </c>
      <c r="AA100" s="445" t="str">
        <f t="shared" si="37"/>
        <v/>
      </c>
      <c r="AB100" s="595"/>
      <c r="AC100" s="596"/>
      <c r="AK100" s="484"/>
      <c r="AL100" s="485"/>
      <c r="AM100" s="561"/>
      <c r="AN100" s="487"/>
      <c r="AO100" s="487"/>
    </row>
    <row r="101" spans="1:41" s="495" customFormat="1" ht="45" customHeight="1">
      <c r="A101" s="488"/>
      <c r="B101" s="593"/>
      <c r="C101" s="594"/>
      <c r="D101" s="577"/>
      <c r="E101" s="578"/>
      <c r="F101" s="578" t="str">
        <f t="shared" si="43"/>
        <v/>
      </c>
      <c r="G101" s="590"/>
      <c r="H101" s="445" t="str">
        <f t="shared" si="31"/>
        <v/>
      </c>
      <c r="I101" s="445" t="str">
        <f t="shared" si="32"/>
        <v/>
      </c>
      <c r="J101" s="538"/>
      <c r="K101" s="579"/>
      <c r="L101" s="578"/>
      <c r="M101" s="578" t="str">
        <f t="shared" si="44"/>
        <v/>
      </c>
      <c r="N101" s="590"/>
      <c r="O101" s="445" t="str">
        <f t="shared" si="33"/>
        <v/>
      </c>
      <c r="P101" s="445" t="str">
        <f t="shared" si="34"/>
        <v/>
      </c>
      <c r="Q101" s="538"/>
      <c r="R101" s="579"/>
      <c r="S101" s="579"/>
      <c r="T101" s="578"/>
      <c r="U101" s="578" t="str">
        <f t="shared" si="45"/>
        <v/>
      </c>
      <c r="V101" s="590"/>
      <c r="W101" s="445" t="str">
        <f t="shared" si="35"/>
        <v/>
      </c>
      <c r="X101" s="445" t="str">
        <f t="shared" si="36"/>
        <v/>
      </c>
      <c r="Y101" s="538"/>
      <c r="Z101" s="578" t="str">
        <f t="shared" si="42"/>
        <v/>
      </c>
      <c r="AA101" s="445" t="str">
        <f t="shared" si="37"/>
        <v/>
      </c>
      <c r="AB101" s="595"/>
      <c r="AC101" s="596"/>
      <c r="AK101" s="484"/>
      <c r="AL101" s="485"/>
      <c r="AM101" s="561"/>
      <c r="AN101" s="487"/>
      <c r="AO101" s="487"/>
    </row>
    <row r="102" spans="1:41" s="495" customFormat="1" ht="45" customHeight="1">
      <c r="A102" s="488"/>
      <c r="B102" s="593"/>
      <c r="C102" s="594"/>
      <c r="D102" s="577"/>
      <c r="E102" s="578"/>
      <c r="F102" s="578" t="str">
        <f t="shared" si="43"/>
        <v/>
      </c>
      <c r="G102" s="590"/>
      <c r="H102" s="445" t="str">
        <f t="shared" si="31"/>
        <v/>
      </c>
      <c r="I102" s="445" t="str">
        <f t="shared" si="32"/>
        <v/>
      </c>
      <c r="J102" s="538"/>
      <c r="K102" s="579"/>
      <c r="L102" s="578"/>
      <c r="M102" s="578" t="str">
        <f t="shared" si="44"/>
        <v/>
      </c>
      <c r="N102" s="590"/>
      <c r="O102" s="445" t="str">
        <f t="shared" si="33"/>
        <v/>
      </c>
      <c r="P102" s="445" t="str">
        <f t="shared" si="34"/>
        <v/>
      </c>
      <c r="Q102" s="538"/>
      <c r="R102" s="579"/>
      <c r="S102" s="579"/>
      <c r="T102" s="578"/>
      <c r="U102" s="578" t="str">
        <f t="shared" si="45"/>
        <v/>
      </c>
      <c r="V102" s="590"/>
      <c r="W102" s="445" t="str">
        <f t="shared" si="35"/>
        <v/>
      </c>
      <c r="X102" s="445" t="str">
        <f t="shared" si="36"/>
        <v/>
      </c>
      <c r="Y102" s="538"/>
      <c r="Z102" s="578" t="str">
        <f t="shared" si="42"/>
        <v/>
      </c>
      <c r="AA102" s="445" t="str">
        <f t="shared" si="37"/>
        <v/>
      </c>
      <c r="AB102" s="595"/>
      <c r="AC102" s="596"/>
      <c r="AK102" s="484"/>
      <c r="AL102" s="485"/>
      <c r="AM102" s="561"/>
      <c r="AN102" s="487"/>
      <c r="AO102" s="487"/>
    </row>
    <row r="103" spans="1:41" s="495" customFormat="1" ht="45" customHeight="1">
      <c r="A103" s="488"/>
      <c r="B103" s="593"/>
      <c r="C103" s="594"/>
      <c r="D103" s="577"/>
      <c r="E103" s="578"/>
      <c r="F103" s="578" t="str">
        <f t="shared" si="43"/>
        <v/>
      </c>
      <c r="G103" s="590"/>
      <c r="H103" s="445" t="str">
        <f t="shared" si="31"/>
        <v/>
      </c>
      <c r="I103" s="445" t="str">
        <f t="shared" si="32"/>
        <v/>
      </c>
      <c r="J103" s="538"/>
      <c r="K103" s="579"/>
      <c r="L103" s="578"/>
      <c r="M103" s="578" t="str">
        <f t="shared" si="44"/>
        <v/>
      </c>
      <c r="N103" s="590"/>
      <c r="O103" s="445" t="str">
        <f t="shared" si="33"/>
        <v/>
      </c>
      <c r="P103" s="445" t="str">
        <f t="shared" si="34"/>
        <v/>
      </c>
      <c r="Q103" s="538"/>
      <c r="R103" s="579"/>
      <c r="S103" s="579"/>
      <c r="T103" s="578"/>
      <c r="U103" s="578" t="str">
        <f t="shared" si="45"/>
        <v/>
      </c>
      <c r="V103" s="590"/>
      <c r="W103" s="445" t="str">
        <f t="shared" si="35"/>
        <v/>
      </c>
      <c r="X103" s="445" t="str">
        <f t="shared" si="36"/>
        <v/>
      </c>
      <c r="Y103" s="538"/>
      <c r="Z103" s="578" t="str">
        <f t="shared" si="42"/>
        <v/>
      </c>
      <c r="AA103" s="445" t="str">
        <f t="shared" si="37"/>
        <v/>
      </c>
      <c r="AB103" s="595"/>
      <c r="AC103" s="596"/>
      <c r="AK103" s="484"/>
      <c r="AL103" s="485"/>
      <c r="AM103" s="561"/>
      <c r="AN103" s="487"/>
      <c r="AO103" s="487"/>
    </row>
    <row r="104" spans="1:41" s="495" customFormat="1" ht="45" customHeight="1">
      <c r="A104" s="488"/>
      <c r="B104" s="593"/>
      <c r="C104" s="594"/>
      <c r="D104" s="577"/>
      <c r="E104" s="578"/>
      <c r="F104" s="578" t="str">
        <f t="shared" si="43"/>
        <v/>
      </c>
      <c r="G104" s="590"/>
      <c r="H104" s="445" t="str">
        <f t="shared" si="31"/>
        <v/>
      </c>
      <c r="I104" s="445" t="str">
        <f t="shared" si="32"/>
        <v/>
      </c>
      <c r="J104" s="538"/>
      <c r="K104" s="579"/>
      <c r="L104" s="578"/>
      <c r="M104" s="578" t="str">
        <f t="shared" si="44"/>
        <v/>
      </c>
      <c r="N104" s="590"/>
      <c r="O104" s="445" t="str">
        <f t="shared" si="33"/>
        <v/>
      </c>
      <c r="P104" s="445" t="str">
        <f t="shared" si="34"/>
        <v/>
      </c>
      <c r="Q104" s="538"/>
      <c r="R104" s="579"/>
      <c r="S104" s="579"/>
      <c r="T104" s="578"/>
      <c r="U104" s="578" t="str">
        <f t="shared" si="45"/>
        <v/>
      </c>
      <c r="V104" s="590"/>
      <c r="W104" s="445" t="str">
        <f t="shared" si="35"/>
        <v/>
      </c>
      <c r="X104" s="445" t="str">
        <f t="shared" si="36"/>
        <v/>
      </c>
      <c r="Y104" s="538"/>
      <c r="Z104" s="578" t="str">
        <f t="shared" si="42"/>
        <v/>
      </c>
      <c r="AA104" s="445" t="str">
        <f t="shared" si="37"/>
        <v/>
      </c>
      <c r="AB104" s="595"/>
      <c r="AC104" s="596"/>
      <c r="AK104" s="484"/>
      <c r="AL104" s="485"/>
      <c r="AM104" s="561"/>
      <c r="AN104" s="487"/>
      <c r="AO104" s="487"/>
    </row>
    <row r="105" spans="1:41" s="495" customFormat="1" ht="45" customHeight="1">
      <c r="A105" s="488"/>
      <c r="B105" s="593"/>
      <c r="C105" s="594"/>
      <c r="D105" s="577"/>
      <c r="E105" s="578"/>
      <c r="F105" s="578" t="str">
        <f t="shared" si="43"/>
        <v/>
      </c>
      <c r="G105" s="590"/>
      <c r="H105" s="445" t="str">
        <f t="shared" si="31"/>
        <v/>
      </c>
      <c r="I105" s="445" t="str">
        <f t="shared" si="32"/>
        <v/>
      </c>
      <c r="J105" s="538"/>
      <c r="K105" s="579"/>
      <c r="L105" s="578"/>
      <c r="M105" s="578" t="str">
        <f t="shared" si="44"/>
        <v/>
      </c>
      <c r="N105" s="590"/>
      <c r="O105" s="445" t="str">
        <f t="shared" si="33"/>
        <v/>
      </c>
      <c r="P105" s="445" t="str">
        <f t="shared" si="34"/>
        <v/>
      </c>
      <c r="Q105" s="538"/>
      <c r="R105" s="579"/>
      <c r="S105" s="579"/>
      <c r="T105" s="578"/>
      <c r="U105" s="578" t="str">
        <f t="shared" si="45"/>
        <v/>
      </c>
      <c r="V105" s="590"/>
      <c r="W105" s="445" t="str">
        <f t="shared" si="35"/>
        <v/>
      </c>
      <c r="X105" s="445" t="str">
        <f t="shared" si="36"/>
        <v/>
      </c>
      <c r="Y105" s="538"/>
      <c r="Z105" s="578" t="str">
        <f t="shared" si="42"/>
        <v/>
      </c>
      <c r="AA105" s="445" t="str">
        <f t="shared" si="37"/>
        <v/>
      </c>
      <c r="AB105" s="595"/>
      <c r="AC105" s="596"/>
      <c r="AK105" s="484"/>
      <c r="AL105" s="485"/>
      <c r="AM105" s="561"/>
      <c r="AN105" s="487"/>
      <c r="AO105" s="487"/>
    </row>
    <row r="106" spans="1:41" s="495" customFormat="1" ht="45" customHeight="1">
      <c r="A106" s="488"/>
      <c r="B106" s="593"/>
      <c r="C106" s="594"/>
      <c r="D106" s="577"/>
      <c r="E106" s="578"/>
      <c r="F106" s="578" t="str">
        <f t="shared" si="43"/>
        <v/>
      </c>
      <c r="G106" s="590"/>
      <c r="H106" s="445" t="str">
        <f t="shared" si="31"/>
        <v/>
      </c>
      <c r="I106" s="445" t="str">
        <f t="shared" si="32"/>
        <v/>
      </c>
      <c r="J106" s="538"/>
      <c r="K106" s="579"/>
      <c r="L106" s="578"/>
      <c r="M106" s="578" t="str">
        <f t="shared" si="44"/>
        <v/>
      </c>
      <c r="N106" s="590"/>
      <c r="O106" s="445" t="str">
        <f t="shared" si="33"/>
        <v/>
      </c>
      <c r="P106" s="445" t="str">
        <f t="shared" si="34"/>
        <v/>
      </c>
      <c r="Q106" s="538"/>
      <c r="R106" s="579"/>
      <c r="S106" s="579"/>
      <c r="T106" s="578"/>
      <c r="U106" s="578" t="str">
        <f t="shared" si="45"/>
        <v/>
      </c>
      <c r="V106" s="590"/>
      <c r="W106" s="445" t="str">
        <f t="shared" si="35"/>
        <v/>
      </c>
      <c r="X106" s="445" t="str">
        <f t="shared" si="36"/>
        <v/>
      </c>
      <c r="Y106" s="538"/>
      <c r="Z106" s="578" t="str">
        <f t="shared" si="42"/>
        <v/>
      </c>
      <c r="AA106" s="445" t="str">
        <f t="shared" si="37"/>
        <v/>
      </c>
      <c r="AB106" s="595"/>
      <c r="AC106" s="596"/>
      <c r="AK106" s="484"/>
      <c r="AL106" s="485"/>
      <c r="AM106" s="561"/>
      <c r="AN106" s="487"/>
      <c r="AO106" s="487"/>
    </row>
    <row r="107" spans="1:41" s="495" customFormat="1" ht="45" customHeight="1">
      <c r="A107" s="488"/>
      <c r="B107" s="593"/>
      <c r="C107" s="594"/>
      <c r="D107" s="577"/>
      <c r="E107" s="578"/>
      <c r="F107" s="578" t="str">
        <f t="shared" si="43"/>
        <v/>
      </c>
      <c r="G107" s="590"/>
      <c r="H107" s="445" t="str">
        <f t="shared" si="31"/>
        <v/>
      </c>
      <c r="I107" s="445" t="str">
        <f t="shared" si="32"/>
        <v/>
      </c>
      <c r="J107" s="538"/>
      <c r="K107" s="579"/>
      <c r="L107" s="578"/>
      <c r="M107" s="578" t="str">
        <f t="shared" si="44"/>
        <v/>
      </c>
      <c r="N107" s="590"/>
      <c r="O107" s="445" t="str">
        <f t="shared" si="33"/>
        <v/>
      </c>
      <c r="P107" s="445" t="str">
        <f t="shared" si="34"/>
        <v/>
      </c>
      <c r="Q107" s="538"/>
      <c r="R107" s="579"/>
      <c r="S107" s="579"/>
      <c r="T107" s="578"/>
      <c r="U107" s="578" t="str">
        <f t="shared" si="45"/>
        <v/>
      </c>
      <c r="V107" s="590"/>
      <c r="W107" s="445" t="str">
        <f t="shared" si="35"/>
        <v/>
      </c>
      <c r="X107" s="445" t="str">
        <f t="shared" si="36"/>
        <v/>
      </c>
      <c r="Y107" s="538"/>
      <c r="Z107" s="578" t="str">
        <f t="shared" si="42"/>
        <v/>
      </c>
      <c r="AA107" s="445" t="str">
        <f t="shared" si="37"/>
        <v/>
      </c>
      <c r="AB107" s="595"/>
      <c r="AC107" s="596"/>
      <c r="AK107" s="484"/>
      <c r="AL107" s="485"/>
      <c r="AM107" s="561"/>
      <c r="AN107" s="487"/>
      <c r="AO107" s="562"/>
    </row>
    <row r="108" spans="1:41" s="495" customFormat="1" ht="45" customHeight="1">
      <c r="A108" s="488"/>
      <c r="B108" s="593"/>
      <c r="C108" s="594"/>
      <c r="D108" s="577"/>
      <c r="E108" s="578"/>
      <c r="F108" s="578" t="str">
        <f t="shared" si="43"/>
        <v/>
      </c>
      <c r="G108" s="590"/>
      <c r="H108" s="445" t="str">
        <f t="shared" si="31"/>
        <v/>
      </c>
      <c r="I108" s="445" t="str">
        <f t="shared" si="32"/>
        <v/>
      </c>
      <c r="J108" s="538"/>
      <c r="K108" s="579"/>
      <c r="L108" s="578"/>
      <c r="M108" s="578" t="str">
        <f t="shared" si="44"/>
        <v/>
      </c>
      <c r="N108" s="590"/>
      <c r="O108" s="445" t="str">
        <f t="shared" si="33"/>
        <v/>
      </c>
      <c r="P108" s="445" t="str">
        <f t="shared" si="34"/>
        <v/>
      </c>
      <c r="Q108" s="538"/>
      <c r="R108" s="579"/>
      <c r="S108" s="579"/>
      <c r="T108" s="578"/>
      <c r="U108" s="578" t="str">
        <f t="shared" si="45"/>
        <v/>
      </c>
      <c r="V108" s="590"/>
      <c r="W108" s="445" t="str">
        <f t="shared" si="35"/>
        <v/>
      </c>
      <c r="X108" s="445" t="str">
        <f t="shared" si="36"/>
        <v/>
      </c>
      <c r="Y108" s="538"/>
      <c r="Z108" s="578" t="str">
        <f t="shared" si="42"/>
        <v/>
      </c>
      <c r="AA108" s="445" t="str">
        <f t="shared" si="37"/>
        <v/>
      </c>
      <c r="AB108" s="595"/>
      <c r="AC108" s="596"/>
      <c r="AK108" s="484"/>
      <c r="AL108" s="485"/>
      <c r="AM108" s="591"/>
      <c r="AN108" s="487"/>
      <c r="AO108" s="487"/>
    </row>
    <row r="109" spans="1:41" s="495" customFormat="1" ht="45" customHeight="1">
      <c r="A109" s="488"/>
      <c r="B109" s="597"/>
      <c r="C109" s="594"/>
      <c r="D109" s="577"/>
      <c r="E109" s="578"/>
      <c r="F109" s="578" t="str">
        <f t="shared" si="43"/>
        <v/>
      </c>
      <c r="G109" s="590"/>
      <c r="H109" s="445" t="str">
        <f t="shared" si="31"/>
        <v/>
      </c>
      <c r="I109" s="445" t="str">
        <f t="shared" si="32"/>
        <v/>
      </c>
      <c r="J109" s="538"/>
      <c r="K109" s="579"/>
      <c r="L109" s="578"/>
      <c r="M109" s="578" t="str">
        <f t="shared" si="44"/>
        <v/>
      </c>
      <c r="N109" s="590"/>
      <c r="O109" s="445" t="str">
        <f t="shared" si="33"/>
        <v/>
      </c>
      <c r="P109" s="445" t="str">
        <f t="shared" si="34"/>
        <v/>
      </c>
      <c r="Q109" s="538"/>
      <c r="R109" s="579"/>
      <c r="S109" s="579"/>
      <c r="T109" s="578"/>
      <c r="U109" s="578" t="str">
        <f t="shared" si="45"/>
        <v/>
      </c>
      <c r="V109" s="590"/>
      <c r="W109" s="445" t="str">
        <f t="shared" si="35"/>
        <v/>
      </c>
      <c r="X109" s="445" t="str">
        <f t="shared" si="36"/>
        <v/>
      </c>
      <c r="Y109" s="538"/>
      <c r="Z109" s="578" t="str">
        <f t="shared" si="42"/>
        <v/>
      </c>
      <c r="AA109" s="445" t="str">
        <f t="shared" si="37"/>
        <v/>
      </c>
      <c r="AB109" s="595"/>
      <c r="AC109" s="596"/>
      <c r="AK109" s="496"/>
      <c r="AL109" s="485"/>
      <c r="AM109" s="497"/>
      <c r="AN109" s="487"/>
      <c r="AO109" s="487"/>
    </row>
    <row r="110" spans="1:41" s="495" customFormat="1" ht="45" customHeight="1">
      <c r="A110" s="592"/>
      <c r="B110" s="567"/>
      <c r="C110" s="502"/>
      <c r="D110" s="535">
        <f>SUM(D99:D109)</f>
        <v>0</v>
      </c>
      <c r="E110" s="536"/>
      <c r="F110" s="536"/>
      <c r="G110" s="537"/>
      <c r="H110" s="445" t="str">
        <f t="shared" si="31"/>
        <v/>
      </c>
      <c r="I110" s="445">
        <f>SUM(I99:I109)</f>
        <v>0</v>
      </c>
      <c r="J110" s="538"/>
      <c r="K110" s="539">
        <f>SUM(K99:K109)</f>
        <v>0</v>
      </c>
      <c r="L110" s="536"/>
      <c r="M110" s="536"/>
      <c r="N110" s="537"/>
      <c r="O110" s="445" t="str">
        <f t="shared" si="33"/>
        <v/>
      </c>
      <c r="P110" s="445">
        <f>SUM(P99:P109)</f>
        <v>0</v>
      </c>
      <c r="Q110" s="538"/>
      <c r="R110" s="540"/>
      <c r="S110" s="540"/>
      <c r="T110" s="536"/>
      <c r="U110" s="536"/>
      <c r="V110" s="537"/>
      <c r="W110" s="445" t="str">
        <f t="shared" si="35"/>
        <v/>
      </c>
      <c r="X110" s="445">
        <f>SUM(X99:X109)</f>
        <v>0</v>
      </c>
      <c r="Y110" s="538"/>
      <c r="Z110" s="536">
        <f>SUM(Z99:Z109)</f>
        <v>0</v>
      </c>
      <c r="AA110" s="445">
        <f>SUM(AA99:AA109)</f>
        <v>0</v>
      </c>
      <c r="AB110" s="541">
        <f>Z110</f>
        <v>0</v>
      </c>
      <c r="AC110" s="569"/>
      <c r="AK110" s="496"/>
      <c r="AL110" s="485"/>
      <c r="AM110" s="497"/>
      <c r="AN110" s="487"/>
      <c r="AO110" s="487"/>
    </row>
    <row r="111" spans="1:41" s="495" customFormat="1" ht="45" customHeight="1">
      <c r="A111" s="544"/>
      <c r="B111" s="598"/>
      <c r="C111" s="502"/>
      <c r="D111" s="572" t="s">
        <v>37</v>
      </c>
      <c r="E111" s="573"/>
      <c r="F111" s="573"/>
      <c r="G111" s="574"/>
      <c r="H111" s="445" t="str">
        <f t="shared" si="31"/>
        <v/>
      </c>
      <c r="I111" s="445"/>
      <c r="J111" s="575"/>
      <c r="K111" s="576"/>
      <c r="L111" s="573"/>
      <c r="M111" s="573"/>
      <c r="N111" s="574"/>
      <c r="O111" s="445" t="str">
        <f t="shared" si="33"/>
        <v/>
      </c>
      <c r="P111" s="445"/>
      <c r="Q111" s="575"/>
      <c r="R111" s="576"/>
      <c r="S111" s="576"/>
      <c r="T111" s="573"/>
      <c r="U111" s="573"/>
      <c r="V111" s="574"/>
      <c r="W111" s="445" t="str">
        <f t="shared" si="35"/>
        <v/>
      </c>
      <c r="X111" s="445"/>
      <c r="Y111" s="575"/>
      <c r="Z111" s="573"/>
      <c r="AA111" s="445"/>
      <c r="AB111" s="551"/>
      <c r="AC111" s="525"/>
      <c r="AK111" s="496"/>
      <c r="AL111" s="485"/>
      <c r="AM111" s="497"/>
      <c r="AN111" s="487"/>
      <c r="AO111" s="487"/>
    </row>
    <row r="112" spans="1:41" s="495" customFormat="1" ht="45" customHeight="1">
      <c r="A112" s="488"/>
      <c r="B112" s="593"/>
      <c r="C112" s="594"/>
      <c r="D112" s="577"/>
      <c r="E112" s="578"/>
      <c r="F112" s="578" t="str">
        <f>IF(D112="","",D112*E112)</f>
        <v/>
      </c>
      <c r="G112" s="590"/>
      <c r="H112" s="445" t="str">
        <f t="shared" si="31"/>
        <v/>
      </c>
      <c r="I112" s="445" t="str">
        <f t="shared" si="32"/>
        <v/>
      </c>
      <c r="J112" s="538"/>
      <c r="K112" s="579"/>
      <c r="L112" s="578"/>
      <c r="M112" s="578" t="str">
        <f>IF(K112="","",K112*L112)</f>
        <v/>
      </c>
      <c r="N112" s="590"/>
      <c r="O112" s="445" t="str">
        <f t="shared" si="33"/>
        <v/>
      </c>
      <c r="P112" s="445" t="str">
        <f t="shared" si="34"/>
        <v/>
      </c>
      <c r="Q112" s="538"/>
      <c r="R112" s="579"/>
      <c r="S112" s="579"/>
      <c r="T112" s="578"/>
      <c r="U112" s="578" t="str">
        <f>IF(R112="","",R112*T112)</f>
        <v/>
      </c>
      <c r="V112" s="590"/>
      <c r="W112" s="445" t="str">
        <f t="shared" si="35"/>
        <v/>
      </c>
      <c r="X112" s="445" t="str">
        <f t="shared" si="36"/>
        <v/>
      </c>
      <c r="Y112" s="538"/>
      <c r="Z112" s="578" t="str">
        <f t="shared" ref="Z112:Z125" si="46">IF(F112="","",F112+M112+U112)</f>
        <v/>
      </c>
      <c r="AA112" s="445" t="str">
        <f t="shared" si="37"/>
        <v/>
      </c>
      <c r="AB112" s="595"/>
      <c r="AC112" s="596"/>
      <c r="AK112" s="496"/>
      <c r="AL112" s="485"/>
      <c r="AM112" s="497"/>
      <c r="AN112" s="487"/>
      <c r="AO112" s="487"/>
    </row>
    <row r="113" spans="1:41" s="495" customFormat="1" ht="45" customHeight="1">
      <c r="A113" s="599"/>
      <c r="B113" s="593"/>
      <c r="C113" s="594"/>
      <c r="D113" s="577"/>
      <c r="E113" s="578"/>
      <c r="F113" s="578" t="str">
        <f t="shared" ref="F113:F125" si="47">IF(D113="","",D113*E113)</f>
        <v/>
      </c>
      <c r="G113" s="590"/>
      <c r="H113" s="445" t="str">
        <f t="shared" si="31"/>
        <v/>
      </c>
      <c r="I113" s="445" t="str">
        <f t="shared" si="32"/>
        <v/>
      </c>
      <c r="J113" s="538"/>
      <c r="K113" s="579"/>
      <c r="L113" s="578"/>
      <c r="M113" s="578" t="str">
        <f t="shared" ref="M113:M125" si="48">IF(K113="","",K113*L113)</f>
        <v/>
      </c>
      <c r="N113" s="590"/>
      <c r="O113" s="445" t="str">
        <f t="shared" si="33"/>
        <v/>
      </c>
      <c r="P113" s="445" t="str">
        <f t="shared" si="34"/>
        <v/>
      </c>
      <c r="Q113" s="538"/>
      <c r="R113" s="579"/>
      <c r="S113" s="579"/>
      <c r="T113" s="578"/>
      <c r="U113" s="578" t="str">
        <f t="shared" ref="U113:U125" si="49">IF(R113="","",R113*T113)</f>
        <v/>
      </c>
      <c r="V113" s="590"/>
      <c r="W113" s="445" t="str">
        <f t="shared" si="35"/>
        <v/>
      </c>
      <c r="X113" s="445" t="str">
        <f t="shared" si="36"/>
        <v/>
      </c>
      <c r="Y113" s="538"/>
      <c r="Z113" s="578" t="str">
        <f t="shared" si="46"/>
        <v/>
      </c>
      <c r="AA113" s="445" t="str">
        <f t="shared" si="37"/>
        <v/>
      </c>
      <c r="AB113" s="595"/>
      <c r="AC113" s="596"/>
      <c r="AK113" s="496"/>
      <c r="AL113" s="485"/>
      <c r="AM113" s="497"/>
      <c r="AN113" s="487"/>
      <c r="AO113" s="487"/>
    </row>
    <row r="114" spans="1:41" s="495" customFormat="1" ht="45" customHeight="1">
      <c r="A114" s="599"/>
      <c r="B114" s="593"/>
      <c r="C114" s="594"/>
      <c r="D114" s="577"/>
      <c r="E114" s="578"/>
      <c r="F114" s="578" t="str">
        <f t="shared" si="47"/>
        <v/>
      </c>
      <c r="G114" s="590"/>
      <c r="H114" s="445" t="str">
        <f t="shared" si="31"/>
        <v/>
      </c>
      <c r="I114" s="445" t="str">
        <f t="shared" si="32"/>
        <v/>
      </c>
      <c r="J114" s="538"/>
      <c r="K114" s="579"/>
      <c r="L114" s="578"/>
      <c r="M114" s="578" t="str">
        <f t="shared" si="48"/>
        <v/>
      </c>
      <c r="N114" s="590"/>
      <c r="O114" s="445" t="str">
        <f t="shared" si="33"/>
        <v/>
      </c>
      <c r="P114" s="445" t="str">
        <f t="shared" si="34"/>
        <v/>
      </c>
      <c r="Q114" s="538"/>
      <c r="R114" s="579"/>
      <c r="S114" s="579"/>
      <c r="T114" s="578"/>
      <c r="U114" s="578" t="str">
        <f t="shared" si="49"/>
        <v/>
      </c>
      <c r="V114" s="590"/>
      <c r="W114" s="445" t="str">
        <f t="shared" si="35"/>
        <v/>
      </c>
      <c r="X114" s="445" t="str">
        <f t="shared" si="36"/>
        <v/>
      </c>
      <c r="Y114" s="538"/>
      <c r="Z114" s="578" t="str">
        <f t="shared" si="46"/>
        <v/>
      </c>
      <c r="AA114" s="445" t="str">
        <f t="shared" si="37"/>
        <v/>
      </c>
      <c r="AB114" s="595"/>
      <c r="AC114" s="596"/>
      <c r="AK114" s="496"/>
      <c r="AL114" s="485"/>
      <c r="AM114" s="497"/>
      <c r="AN114" s="487"/>
      <c r="AO114" s="487"/>
    </row>
    <row r="115" spans="1:41" s="495" customFormat="1" ht="45" customHeight="1">
      <c r="A115" s="599"/>
      <c r="B115" s="593"/>
      <c r="C115" s="594"/>
      <c r="D115" s="577"/>
      <c r="E115" s="578"/>
      <c r="F115" s="578" t="str">
        <f t="shared" si="47"/>
        <v/>
      </c>
      <c r="G115" s="590"/>
      <c r="H115" s="445" t="str">
        <f t="shared" si="31"/>
        <v/>
      </c>
      <c r="I115" s="445" t="str">
        <f t="shared" si="32"/>
        <v/>
      </c>
      <c r="J115" s="538"/>
      <c r="K115" s="579"/>
      <c r="L115" s="578"/>
      <c r="M115" s="578" t="str">
        <f t="shared" si="48"/>
        <v/>
      </c>
      <c r="N115" s="590"/>
      <c r="O115" s="445" t="str">
        <f t="shared" si="33"/>
        <v/>
      </c>
      <c r="P115" s="445" t="str">
        <f t="shared" si="34"/>
        <v/>
      </c>
      <c r="Q115" s="538"/>
      <c r="R115" s="579"/>
      <c r="S115" s="579"/>
      <c r="T115" s="578"/>
      <c r="U115" s="578" t="str">
        <f t="shared" si="49"/>
        <v/>
      </c>
      <c r="V115" s="590"/>
      <c r="W115" s="445" t="str">
        <f t="shared" si="35"/>
        <v/>
      </c>
      <c r="X115" s="445" t="str">
        <f t="shared" si="36"/>
        <v/>
      </c>
      <c r="Y115" s="538"/>
      <c r="Z115" s="578" t="str">
        <f t="shared" si="46"/>
        <v/>
      </c>
      <c r="AA115" s="445" t="str">
        <f t="shared" si="37"/>
        <v/>
      </c>
      <c r="AB115" s="595"/>
      <c r="AC115" s="596"/>
      <c r="AK115" s="496"/>
      <c r="AL115" s="485"/>
      <c r="AM115" s="497"/>
      <c r="AN115" s="487"/>
      <c r="AO115" s="487"/>
    </row>
    <row r="116" spans="1:41" s="495" customFormat="1" ht="45" customHeight="1">
      <c r="A116" s="599"/>
      <c r="B116" s="593"/>
      <c r="C116" s="594"/>
      <c r="D116" s="577"/>
      <c r="E116" s="578"/>
      <c r="F116" s="578" t="str">
        <f t="shared" si="47"/>
        <v/>
      </c>
      <c r="G116" s="590"/>
      <c r="H116" s="445" t="str">
        <f t="shared" si="31"/>
        <v/>
      </c>
      <c r="I116" s="445" t="str">
        <f t="shared" si="32"/>
        <v/>
      </c>
      <c r="J116" s="538"/>
      <c r="K116" s="579"/>
      <c r="L116" s="578"/>
      <c r="M116" s="578" t="str">
        <f t="shared" si="48"/>
        <v/>
      </c>
      <c r="N116" s="590"/>
      <c r="O116" s="445" t="str">
        <f t="shared" si="33"/>
        <v/>
      </c>
      <c r="P116" s="445" t="str">
        <f t="shared" si="34"/>
        <v/>
      </c>
      <c r="Q116" s="538"/>
      <c r="R116" s="579"/>
      <c r="S116" s="579"/>
      <c r="T116" s="578"/>
      <c r="U116" s="578" t="str">
        <f t="shared" si="49"/>
        <v/>
      </c>
      <c r="V116" s="590"/>
      <c r="W116" s="445" t="str">
        <f t="shared" si="35"/>
        <v/>
      </c>
      <c r="X116" s="445" t="str">
        <f t="shared" si="36"/>
        <v/>
      </c>
      <c r="Y116" s="538"/>
      <c r="Z116" s="578" t="str">
        <f t="shared" si="46"/>
        <v/>
      </c>
      <c r="AA116" s="445" t="str">
        <f t="shared" si="37"/>
        <v/>
      </c>
      <c r="AB116" s="595"/>
      <c r="AC116" s="596"/>
      <c r="AK116" s="496"/>
      <c r="AL116" s="485"/>
      <c r="AM116" s="497"/>
      <c r="AN116" s="487"/>
      <c r="AO116" s="487"/>
    </row>
    <row r="117" spans="1:41" s="495" customFormat="1" ht="45" customHeight="1">
      <c r="A117" s="599"/>
      <c r="B117" s="593"/>
      <c r="C117" s="594"/>
      <c r="D117" s="577"/>
      <c r="E117" s="578"/>
      <c r="F117" s="578" t="str">
        <f t="shared" si="47"/>
        <v/>
      </c>
      <c r="G117" s="590"/>
      <c r="H117" s="445" t="str">
        <f t="shared" si="31"/>
        <v/>
      </c>
      <c r="I117" s="445" t="str">
        <f t="shared" si="32"/>
        <v/>
      </c>
      <c r="J117" s="538"/>
      <c r="K117" s="579"/>
      <c r="L117" s="578"/>
      <c r="M117" s="578" t="str">
        <f t="shared" si="48"/>
        <v/>
      </c>
      <c r="N117" s="590"/>
      <c r="O117" s="445" t="str">
        <f t="shared" si="33"/>
        <v/>
      </c>
      <c r="P117" s="445" t="str">
        <f t="shared" si="34"/>
        <v/>
      </c>
      <c r="Q117" s="538"/>
      <c r="R117" s="579"/>
      <c r="S117" s="579"/>
      <c r="T117" s="578"/>
      <c r="U117" s="578" t="str">
        <f t="shared" si="49"/>
        <v/>
      </c>
      <c r="V117" s="590"/>
      <c r="W117" s="445" t="str">
        <f t="shared" si="35"/>
        <v/>
      </c>
      <c r="X117" s="445" t="str">
        <f t="shared" si="36"/>
        <v/>
      </c>
      <c r="Y117" s="538"/>
      <c r="Z117" s="578" t="str">
        <f t="shared" si="46"/>
        <v/>
      </c>
      <c r="AA117" s="445" t="str">
        <f t="shared" si="37"/>
        <v/>
      </c>
      <c r="AB117" s="595"/>
      <c r="AC117" s="596"/>
      <c r="AK117" s="496"/>
      <c r="AL117" s="485"/>
      <c r="AM117" s="497"/>
      <c r="AN117" s="487"/>
      <c r="AO117" s="487"/>
    </row>
    <row r="118" spans="1:41" s="495" customFormat="1" ht="45" customHeight="1">
      <c r="A118" s="599"/>
      <c r="B118" s="593"/>
      <c r="C118" s="594"/>
      <c r="D118" s="577"/>
      <c r="E118" s="578"/>
      <c r="F118" s="578" t="str">
        <f t="shared" si="47"/>
        <v/>
      </c>
      <c r="G118" s="590"/>
      <c r="H118" s="445" t="str">
        <f t="shared" si="31"/>
        <v/>
      </c>
      <c r="I118" s="445" t="str">
        <f t="shared" si="32"/>
        <v/>
      </c>
      <c r="J118" s="538"/>
      <c r="K118" s="579"/>
      <c r="L118" s="578"/>
      <c r="M118" s="578" t="str">
        <f t="shared" si="48"/>
        <v/>
      </c>
      <c r="N118" s="590"/>
      <c r="O118" s="445" t="str">
        <f t="shared" si="33"/>
        <v/>
      </c>
      <c r="P118" s="445" t="str">
        <f t="shared" si="34"/>
        <v/>
      </c>
      <c r="Q118" s="538"/>
      <c r="R118" s="579"/>
      <c r="S118" s="579"/>
      <c r="T118" s="578"/>
      <c r="U118" s="578" t="str">
        <f t="shared" si="49"/>
        <v/>
      </c>
      <c r="V118" s="590"/>
      <c r="W118" s="445" t="str">
        <f t="shared" si="35"/>
        <v/>
      </c>
      <c r="X118" s="445" t="str">
        <f t="shared" si="36"/>
        <v/>
      </c>
      <c r="Y118" s="538"/>
      <c r="Z118" s="578" t="str">
        <f t="shared" si="46"/>
        <v/>
      </c>
      <c r="AA118" s="445" t="str">
        <f t="shared" si="37"/>
        <v/>
      </c>
      <c r="AB118" s="595"/>
      <c r="AC118" s="596"/>
      <c r="AK118" s="496"/>
      <c r="AL118" s="485"/>
      <c r="AM118" s="497"/>
      <c r="AN118" s="487"/>
      <c r="AO118" s="487"/>
    </row>
    <row r="119" spans="1:41" s="495" customFormat="1" ht="45" customHeight="1">
      <c r="A119" s="599"/>
      <c r="B119" s="593"/>
      <c r="C119" s="594"/>
      <c r="D119" s="577"/>
      <c r="E119" s="578"/>
      <c r="F119" s="578" t="str">
        <f t="shared" si="47"/>
        <v/>
      </c>
      <c r="G119" s="590"/>
      <c r="H119" s="445" t="str">
        <f t="shared" si="31"/>
        <v/>
      </c>
      <c r="I119" s="445" t="str">
        <f t="shared" si="32"/>
        <v/>
      </c>
      <c r="J119" s="538"/>
      <c r="K119" s="579"/>
      <c r="L119" s="578"/>
      <c r="M119" s="578" t="str">
        <f t="shared" si="48"/>
        <v/>
      </c>
      <c r="N119" s="590"/>
      <c r="O119" s="445" t="str">
        <f t="shared" si="33"/>
        <v/>
      </c>
      <c r="P119" s="445" t="str">
        <f t="shared" si="34"/>
        <v/>
      </c>
      <c r="Q119" s="538"/>
      <c r="R119" s="579"/>
      <c r="S119" s="579"/>
      <c r="T119" s="578"/>
      <c r="U119" s="578" t="str">
        <f t="shared" si="49"/>
        <v/>
      </c>
      <c r="V119" s="590"/>
      <c r="W119" s="445" t="str">
        <f t="shared" si="35"/>
        <v/>
      </c>
      <c r="X119" s="445" t="str">
        <f t="shared" si="36"/>
        <v/>
      </c>
      <c r="Y119" s="538"/>
      <c r="Z119" s="578" t="str">
        <f t="shared" si="46"/>
        <v/>
      </c>
      <c r="AA119" s="445" t="str">
        <f t="shared" si="37"/>
        <v/>
      </c>
      <c r="AB119" s="595"/>
      <c r="AC119" s="596"/>
      <c r="AK119" s="496"/>
      <c r="AL119" s="485"/>
      <c r="AM119" s="497"/>
      <c r="AN119" s="487"/>
      <c r="AO119" s="487"/>
    </row>
    <row r="120" spans="1:41" s="495" customFormat="1" ht="45" customHeight="1">
      <c r="A120" s="599"/>
      <c r="B120" s="593"/>
      <c r="C120" s="594"/>
      <c r="D120" s="577"/>
      <c r="E120" s="578"/>
      <c r="F120" s="578" t="str">
        <f t="shared" si="47"/>
        <v/>
      </c>
      <c r="G120" s="590"/>
      <c r="H120" s="445" t="str">
        <f t="shared" si="31"/>
        <v/>
      </c>
      <c r="I120" s="445" t="str">
        <f t="shared" si="32"/>
        <v/>
      </c>
      <c r="J120" s="538"/>
      <c r="K120" s="579"/>
      <c r="L120" s="578"/>
      <c r="M120" s="578" t="str">
        <f t="shared" si="48"/>
        <v/>
      </c>
      <c r="N120" s="590"/>
      <c r="O120" s="445" t="str">
        <f t="shared" si="33"/>
        <v/>
      </c>
      <c r="P120" s="445" t="str">
        <f t="shared" si="34"/>
        <v/>
      </c>
      <c r="Q120" s="538"/>
      <c r="R120" s="579"/>
      <c r="S120" s="579"/>
      <c r="T120" s="578"/>
      <c r="U120" s="578" t="str">
        <f t="shared" si="49"/>
        <v/>
      </c>
      <c r="V120" s="590"/>
      <c r="W120" s="445" t="str">
        <f t="shared" si="35"/>
        <v/>
      </c>
      <c r="X120" s="445" t="str">
        <f t="shared" si="36"/>
        <v/>
      </c>
      <c r="Y120" s="538"/>
      <c r="Z120" s="578" t="str">
        <f t="shared" si="46"/>
        <v/>
      </c>
      <c r="AA120" s="445" t="str">
        <f t="shared" si="37"/>
        <v/>
      </c>
      <c r="AB120" s="595"/>
      <c r="AC120" s="596"/>
      <c r="AK120" s="496"/>
      <c r="AL120" s="485"/>
      <c r="AM120" s="497"/>
      <c r="AN120" s="487"/>
      <c r="AO120" s="487"/>
    </row>
    <row r="121" spans="1:41" s="495" customFormat="1" ht="45" customHeight="1">
      <c r="A121" s="599"/>
      <c r="B121" s="593"/>
      <c r="C121" s="594"/>
      <c r="D121" s="577"/>
      <c r="E121" s="578"/>
      <c r="F121" s="578" t="str">
        <f t="shared" si="47"/>
        <v/>
      </c>
      <c r="G121" s="590"/>
      <c r="H121" s="445" t="str">
        <f t="shared" si="31"/>
        <v/>
      </c>
      <c r="I121" s="445" t="str">
        <f t="shared" si="32"/>
        <v/>
      </c>
      <c r="J121" s="538"/>
      <c r="K121" s="579"/>
      <c r="L121" s="578"/>
      <c r="M121" s="578" t="str">
        <f t="shared" si="48"/>
        <v/>
      </c>
      <c r="N121" s="590"/>
      <c r="O121" s="445" t="str">
        <f t="shared" si="33"/>
        <v/>
      </c>
      <c r="P121" s="445" t="str">
        <f t="shared" si="34"/>
        <v/>
      </c>
      <c r="Q121" s="538"/>
      <c r="R121" s="579"/>
      <c r="S121" s="579"/>
      <c r="T121" s="578"/>
      <c r="U121" s="578" t="str">
        <f t="shared" si="49"/>
        <v/>
      </c>
      <c r="V121" s="590"/>
      <c r="W121" s="445" t="str">
        <f t="shared" si="35"/>
        <v/>
      </c>
      <c r="X121" s="445" t="str">
        <f t="shared" si="36"/>
        <v/>
      </c>
      <c r="Y121" s="538"/>
      <c r="Z121" s="578" t="str">
        <f t="shared" si="46"/>
        <v/>
      </c>
      <c r="AA121" s="445" t="str">
        <f t="shared" si="37"/>
        <v/>
      </c>
      <c r="AB121" s="595"/>
      <c r="AC121" s="596"/>
      <c r="AK121" s="496"/>
      <c r="AL121" s="485"/>
      <c r="AM121" s="497"/>
      <c r="AN121" s="487"/>
      <c r="AO121" s="487"/>
    </row>
    <row r="122" spans="1:41" s="495" customFormat="1" ht="45" customHeight="1">
      <c r="A122" s="599"/>
      <c r="B122" s="593"/>
      <c r="C122" s="594"/>
      <c r="D122" s="577"/>
      <c r="E122" s="578"/>
      <c r="F122" s="578" t="str">
        <f t="shared" si="47"/>
        <v/>
      </c>
      <c r="G122" s="590"/>
      <c r="H122" s="445" t="str">
        <f t="shared" si="31"/>
        <v/>
      </c>
      <c r="I122" s="445" t="str">
        <f t="shared" si="32"/>
        <v/>
      </c>
      <c r="J122" s="538"/>
      <c r="K122" s="579"/>
      <c r="L122" s="578"/>
      <c r="M122" s="578" t="str">
        <f t="shared" si="48"/>
        <v/>
      </c>
      <c r="N122" s="590"/>
      <c r="O122" s="445" t="str">
        <f t="shared" si="33"/>
        <v/>
      </c>
      <c r="P122" s="445" t="str">
        <f t="shared" si="34"/>
        <v/>
      </c>
      <c r="Q122" s="538"/>
      <c r="R122" s="579"/>
      <c r="S122" s="579"/>
      <c r="T122" s="578"/>
      <c r="U122" s="578" t="str">
        <f t="shared" si="49"/>
        <v/>
      </c>
      <c r="V122" s="590"/>
      <c r="W122" s="445" t="str">
        <f t="shared" si="35"/>
        <v/>
      </c>
      <c r="X122" s="445" t="str">
        <f t="shared" si="36"/>
        <v/>
      </c>
      <c r="Y122" s="538"/>
      <c r="Z122" s="578" t="str">
        <f t="shared" si="46"/>
        <v/>
      </c>
      <c r="AA122" s="445" t="str">
        <f t="shared" si="37"/>
        <v/>
      </c>
      <c r="AB122" s="595"/>
      <c r="AC122" s="596"/>
      <c r="AK122" s="496"/>
      <c r="AL122" s="485"/>
      <c r="AM122" s="497"/>
      <c r="AN122" s="487"/>
      <c r="AO122" s="487"/>
    </row>
    <row r="123" spans="1:41" s="495" customFormat="1" ht="45" customHeight="1">
      <c r="A123" s="599"/>
      <c r="B123" s="593"/>
      <c r="C123" s="594"/>
      <c r="D123" s="577"/>
      <c r="E123" s="578"/>
      <c r="F123" s="578" t="str">
        <f t="shared" si="47"/>
        <v/>
      </c>
      <c r="G123" s="590"/>
      <c r="H123" s="445" t="str">
        <f t="shared" si="31"/>
        <v/>
      </c>
      <c r="I123" s="445" t="str">
        <f t="shared" si="32"/>
        <v/>
      </c>
      <c r="J123" s="538"/>
      <c r="K123" s="579"/>
      <c r="L123" s="578"/>
      <c r="M123" s="578" t="str">
        <f t="shared" si="48"/>
        <v/>
      </c>
      <c r="N123" s="590"/>
      <c r="O123" s="445" t="str">
        <f t="shared" si="33"/>
        <v/>
      </c>
      <c r="P123" s="445" t="str">
        <f t="shared" si="34"/>
        <v/>
      </c>
      <c r="Q123" s="538"/>
      <c r="R123" s="579"/>
      <c r="S123" s="579"/>
      <c r="T123" s="578"/>
      <c r="U123" s="578" t="str">
        <f t="shared" si="49"/>
        <v/>
      </c>
      <c r="V123" s="590"/>
      <c r="W123" s="445" t="str">
        <f t="shared" si="35"/>
        <v/>
      </c>
      <c r="X123" s="445" t="str">
        <f t="shared" si="36"/>
        <v/>
      </c>
      <c r="Y123" s="538"/>
      <c r="Z123" s="578" t="str">
        <f t="shared" si="46"/>
        <v/>
      </c>
      <c r="AA123" s="445" t="str">
        <f t="shared" si="37"/>
        <v/>
      </c>
      <c r="AB123" s="595"/>
      <c r="AC123" s="596"/>
      <c r="AK123" s="496"/>
      <c r="AL123" s="485"/>
      <c r="AM123" s="497"/>
      <c r="AN123" s="487"/>
      <c r="AO123" s="487"/>
    </row>
    <row r="124" spans="1:41" s="495" customFormat="1" ht="45" customHeight="1">
      <c r="A124" s="599"/>
      <c r="B124" s="593"/>
      <c r="C124" s="594"/>
      <c r="D124" s="577"/>
      <c r="E124" s="578"/>
      <c r="F124" s="578" t="str">
        <f t="shared" si="47"/>
        <v/>
      </c>
      <c r="G124" s="590"/>
      <c r="H124" s="445" t="str">
        <f t="shared" si="31"/>
        <v/>
      </c>
      <c r="I124" s="445" t="str">
        <f t="shared" si="32"/>
        <v/>
      </c>
      <c r="J124" s="538"/>
      <c r="K124" s="579"/>
      <c r="L124" s="578"/>
      <c r="M124" s="578" t="str">
        <f t="shared" si="48"/>
        <v/>
      </c>
      <c r="N124" s="590"/>
      <c r="O124" s="445" t="str">
        <f t="shared" si="33"/>
        <v/>
      </c>
      <c r="P124" s="445" t="str">
        <f t="shared" si="34"/>
        <v/>
      </c>
      <c r="Q124" s="538"/>
      <c r="R124" s="579"/>
      <c r="S124" s="579"/>
      <c r="T124" s="578"/>
      <c r="U124" s="578" t="str">
        <f t="shared" si="49"/>
        <v/>
      </c>
      <c r="V124" s="590"/>
      <c r="W124" s="445" t="str">
        <f t="shared" si="35"/>
        <v/>
      </c>
      <c r="X124" s="445" t="str">
        <f t="shared" si="36"/>
        <v/>
      </c>
      <c r="Y124" s="538"/>
      <c r="Z124" s="578" t="str">
        <f t="shared" si="46"/>
        <v/>
      </c>
      <c r="AA124" s="445" t="str">
        <f t="shared" si="37"/>
        <v/>
      </c>
      <c r="AB124" s="595"/>
      <c r="AC124" s="596"/>
      <c r="AK124" s="496"/>
      <c r="AL124" s="485"/>
      <c r="AM124" s="497"/>
      <c r="AN124" s="487"/>
      <c r="AO124" s="487"/>
    </row>
    <row r="125" spans="1:41" s="495" customFormat="1" ht="45" customHeight="1">
      <c r="A125" s="599"/>
      <c r="B125" s="593"/>
      <c r="C125" s="594"/>
      <c r="D125" s="600"/>
      <c r="E125" s="578"/>
      <c r="F125" s="578" t="str">
        <f t="shared" si="47"/>
        <v/>
      </c>
      <c r="G125" s="590"/>
      <c r="H125" s="445" t="str">
        <f t="shared" si="31"/>
        <v/>
      </c>
      <c r="I125" s="445" t="str">
        <f t="shared" si="32"/>
        <v/>
      </c>
      <c r="J125" s="538"/>
      <c r="K125" s="579"/>
      <c r="L125" s="578"/>
      <c r="M125" s="578" t="str">
        <f t="shared" si="48"/>
        <v/>
      </c>
      <c r="N125" s="590"/>
      <c r="O125" s="445" t="str">
        <f t="shared" si="33"/>
        <v/>
      </c>
      <c r="P125" s="445" t="str">
        <f t="shared" si="34"/>
        <v/>
      </c>
      <c r="Q125" s="538"/>
      <c r="R125" s="579"/>
      <c r="S125" s="579"/>
      <c r="T125" s="578"/>
      <c r="U125" s="578" t="str">
        <f t="shared" si="49"/>
        <v/>
      </c>
      <c r="V125" s="590"/>
      <c r="W125" s="445" t="str">
        <f t="shared" si="35"/>
        <v/>
      </c>
      <c r="X125" s="445" t="str">
        <f t="shared" si="36"/>
        <v/>
      </c>
      <c r="Y125" s="538"/>
      <c r="Z125" s="578" t="str">
        <f t="shared" si="46"/>
        <v/>
      </c>
      <c r="AA125" s="445" t="str">
        <f t="shared" si="37"/>
        <v/>
      </c>
      <c r="AB125" s="595"/>
      <c r="AC125" s="596"/>
      <c r="AK125" s="496"/>
      <c r="AL125" s="485"/>
      <c r="AM125" s="497"/>
      <c r="AN125" s="487"/>
      <c r="AO125" s="487"/>
    </row>
    <row r="126" spans="1:41" s="495" customFormat="1" ht="45" customHeight="1">
      <c r="A126" s="533"/>
      <c r="B126" s="567"/>
      <c r="C126" s="502"/>
      <c r="D126" s="601">
        <f>SUM(D112:D125)</f>
        <v>0</v>
      </c>
      <c r="E126" s="536"/>
      <c r="F126" s="536"/>
      <c r="G126" s="537"/>
      <c r="H126" s="445" t="str">
        <f t="shared" si="31"/>
        <v/>
      </c>
      <c r="I126" s="445">
        <f>SUM(I112:I125)</f>
        <v>0</v>
      </c>
      <c r="J126" s="538"/>
      <c r="K126" s="539">
        <f>SUM(K112:K125)</f>
        <v>0</v>
      </c>
      <c r="L126" s="536"/>
      <c r="M126" s="536"/>
      <c r="N126" s="537"/>
      <c r="O126" s="445" t="str">
        <f t="shared" si="33"/>
        <v/>
      </c>
      <c r="P126" s="445">
        <f>SUM(P112:P125)</f>
        <v>0</v>
      </c>
      <c r="Q126" s="538"/>
      <c r="R126" s="540"/>
      <c r="S126" s="540"/>
      <c r="T126" s="536"/>
      <c r="U126" s="536"/>
      <c r="V126" s="537"/>
      <c r="W126" s="445" t="str">
        <f t="shared" si="35"/>
        <v/>
      </c>
      <c r="X126" s="445">
        <f>SUM(X112:X125)</f>
        <v>0</v>
      </c>
      <c r="Y126" s="538"/>
      <c r="Z126" s="536">
        <f>SUM(Z112:Z125)</f>
        <v>0</v>
      </c>
      <c r="AA126" s="445">
        <f>SUM(AA112:AA125)</f>
        <v>0</v>
      </c>
      <c r="AB126" s="541">
        <f>Z126</f>
        <v>0</v>
      </c>
      <c r="AC126" s="569"/>
      <c r="AK126" s="496"/>
      <c r="AL126" s="485"/>
      <c r="AM126" s="497"/>
      <c r="AN126" s="487"/>
      <c r="AO126" s="487"/>
    </row>
    <row r="127" spans="1:41" s="495" customFormat="1" ht="45" customHeight="1">
      <c r="A127" s="571"/>
      <c r="B127" s="545"/>
      <c r="C127" s="502"/>
      <c r="D127" s="602" t="s">
        <v>38</v>
      </c>
      <c r="E127" s="573"/>
      <c r="F127" s="573"/>
      <c r="G127" s="574"/>
      <c r="H127" s="445" t="str">
        <f t="shared" si="31"/>
        <v/>
      </c>
      <c r="I127" s="445"/>
      <c r="J127" s="575"/>
      <c r="K127" s="576"/>
      <c r="L127" s="573"/>
      <c r="M127" s="573"/>
      <c r="N127" s="574"/>
      <c r="O127" s="445" t="str">
        <f t="shared" si="33"/>
        <v/>
      </c>
      <c r="P127" s="445"/>
      <c r="Q127" s="575"/>
      <c r="R127" s="576"/>
      <c r="S127" s="576"/>
      <c r="T127" s="573"/>
      <c r="U127" s="573"/>
      <c r="V127" s="574"/>
      <c r="W127" s="445" t="str">
        <f t="shared" si="35"/>
        <v/>
      </c>
      <c r="X127" s="445"/>
      <c r="Y127" s="575"/>
      <c r="Z127" s="573"/>
      <c r="AA127" s="445"/>
      <c r="AB127" s="551"/>
      <c r="AC127" s="525"/>
      <c r="AK127" s="496"/>
      <c r="AL127" s="485"/>
      <c r="AM127" s="497"/>
      <c r="AN127" s="487"/>
      <c r="AO127" s="487"/>
    </row>
    <row r="128" spans="1:41" s="495" customFormat="1" ht="45" customHeight="1">
      <c r="A128" s="599"/>
      <c r="B128" s="603"/>
      <c r="C128" s="594"/>
      <c r="D128" s="600"/>
      <c r="E128" s="578"/>
      <c r="F128" s="578" t="str">
        <f>IF(D128="","",D128*E128)</f>
        <v/>
      </c>
      <c r="G128" s="590"/>
      <c r="H128" s="445" t="str">
        <f t="shared" si="31"/>
        <v/>
      </c>
      <c r="I128" s="445" t="str">
        <f t="shared" si="32"/>
        <v/>
      </c>
      <c r="J128" s="538"/>
      <c r="K128" s="579"/>
      <c r="L128" s="578"/>
      <c r="M128" s="578" t="str">
        <f>IF(K128="","",K128*L128)</f>
        <v/>
      </c>
      <c r="N128" s="590"/>
      <c r="O128" s="445" t="str">
        <f t="shared" si="33"/>
        <v/>
      </c>
      <c r="P128" s="445" t="str">
        <f t="shared" si="34"/>
        <v/>
      </c>
      <c r="Q128" s="538"/>
      <c r="R128" s="579"/>
      <c r="S128" s="579"/>
      <c r="T128" s="578"/>
      <c r="U128" s="578" t="str">
        <f>IF(R128="","",R128*T128)</f>
        <v/>
      </c>
      <c r="V128" s="590"/>
      <c r="W128" s="445" t="str">
        <f t="shared" si="35"/>
        <v/>
      </c>
      <c r="X128" s="445" t="str">
        <f t="shared" si="36"/>
        <v/>
      </c>
      <c r="Y128" s="538"/>
      <c r="Z128" s="578" t="str">
        <f t="shared" ref="Z128:Z139" si="50">IF(F128="","",F128+M128+U128)</f>
        <v/>
      </c>
      <c r="AA128" s="445" t="str">
        <f t="shared" si="37"/>
        <v/>
      </c>
      <c r="AB128" s="595"/>
      <c r="AC128" s="596"/>
      <c r="AK128" s="496"/>
      <c r="AL128" s="485"/>
      <c r="AM128" s="497"/>
      <c r="AN128" s="487"/>
      <c r="AO128" s="487"/>
    </row>
    <row r="129" spans="1:41" s="495" customFormat="1" ht="45" customHeight="1">
      <c r="A129" s="599"/>
      <c r="B129" s="603"/>
      <c r="C129" s="594"/>
      <c r="D129" s="577"/>
      <c r="E129" s="578"/>
      <c r="F129" s="578" t="str">
        <f t="shared" ref="F129:F139" si="51">IF(D129="","",D129*E129)</f>
        <v/>
      </c>
      <c r="G129" s="590"/>
      <c r="H129" s="445" t="str">
        <f t="shared" si="31"/>
        <v/>
      </c>
      <c r="I129" s="445" t="str">
        <f t="shared" si="32"/>
        <v/>
      </c>
      <c r="J129" s="538"/>
      <c r="K129" s="579"/>
      <c r="L129" s="578"/>
      <c r="M129" s="578" t="str">
        <f t="shared" ref="M129:M139" si="52">IF(K129="","",K129*L129)</f>
        <v/>
      </c>
      <c r="N129" s="590"/>
      <c r="O129" s="445" t="str">
        <f t="shared" si="33"/>
        <v/>
      </c>
      <c r="P129" s="445" t="str">
        <f t="shared" si="34"/>
        <v/>
      </c>
      <c r="Q129" s="538"/>
      <c r="R129" s="579"/>
      <c r="S129" s="579"/>
      <c r="T129" s="578"/>
      <c r="U129" s="578" t="str">
        <f t="shared" ref="U129:U139" si="53">IF(R129="","",R129*T129)</f>
        <v/>
      </c>
      <c r="V129" s="590"/>
      <c r="W129" s="445" t="str">
        <f t="shared" si="35"/>
        <v/>
      </c>
      <c r="X129" s="445" t="str">
        <f t="shared" si="36"/>
        <v/>
      </c>
      <c r="Y129" s="538"/>
      <c r="Z129" s="578" t="str">
        <f t="shared" si="50"/>
        <v/>
      </c>
      <c r="AA129" s="445" t="str">
        <f t="shared" si="37"/>
        <v/>
      </c>
      <c r="AB129" s="595"/>
      <c r="AC129" s="596"/>
      <c r="AK129" s="496"/>
      <c r="AL129" s="485"/>
      <c r="AM129" s="497"/>
      <c r="AN129" s="487"/>
      <c r="AO129" s="487"/>
    </row>
    <row r="130" spans="1:41" s="495" customFormat="1" ht="45" customHeight="1">
      <c r="A130" s="599"/>
      <c r="B130" s="603"/>
      <c r="C130" s="594"/>
      <c r="D130" s="577"/>
      <c r="E130" s="578"/>
      <c r="F130" s="578" t="str">
        <f t="shared" si="51"/>
        <v/>
      </c>
      <c r="G130" s="590"/>
      <c r="H130" s="445" t="str">
        <f t="shared" si="31"/>
        <v/>
      </c>
      <c r="I130" s="445" t="str">
        <f t="shared" si="32"/>
        <v/>
      </c>
      <c r="J130" s="538"/>
      <c r="K130" s="579"/>
      <c r="L130" s="578"/>
      <c r="M130" s="578" t="str">
        <f t="shared" si="52"/>
        <v/>
      </c>
      <c r="N130" s="590"/>
      <c r="O130" s="445" t="str">
        <f t="shared" si="33"/>
        <v/>
      </c>
      <c r="P130" s="445" t="str">
        <f t="shared" si="34"/>
        <v/>
      </c>
      <c r="Q130" s="538"/>
      <c r="R130" s="579"/>
      <c r="S130" s="579"/>
      <c r="T130" s="578"/>
      <c r="U130" s="578" t="str">
        <f t="shared" si="53"/>
        <v/>
      </c>
      <c r="V130" s="590"/>
      <c r="W130" s="445" t="str">
        <f t="shared" si="35"/>
        <v/>
      </c>
      <c r="X130" s="445" t="str">
        <f t="shared" si="36"/>
        <v/>
      </c>
      <c r="Y130" s="538"/>
      <c r="Z130" s="578" t="str">
        <f t="shared" si="50"/>
        <v/>
      </c>
      <c r="AA130" s="445" t="str">
        <f t="shared" si="37"/>
        <v/>
      </c>
      <c r="AB130" s="595"/>
      <c r="AC130" s="596"/>
      <c r="AK130" s="496"/>
      <c r="AL130" s="485"/>
      <c r="AM130" s="497"/>
      <c r="AN130" s="487"/>
      <c r="AO130" s="487"/>
    </row>
    <row r="131" spans="1:41" s="495" customFormat="1" ht="45" customHeight="1">
      <c r="A131" s="599"/>
      <c r="B131" s="603"/>
      <c r="C131" s="594"/>
      <c r="D131" s="577"/>
      <c r="E131" s="578"/>
      <c r="F131" s="578" t="str">
        <f t="shared" si="51"/>
        <v/>
      </c>
      <c r="G131" s="590"/>
      <c r="H131" s="445" t="str">
        <f t="shared" si="31"/>
        <v/>
      </c>
      <c r="I131" s="445" t="str">
        <f t="shared" si="32"/>
        <v/>
      </c>
      <c r="J131" s="538"/>
      <c r="K131" s="579"/>
      <c r="L131" s="578"/>
      <c r="M131" s="578" t="str">
        <f t="shared" si="52"/>
        <v/>
      </c>
      <c r="N131" s="590"/>
      <c r="O131" s="445" t="str">
        <f t="shared" si="33"/>
        <v/>
      </c>
      <c r="P131" s="445" t="str">
        <f t="shared" si="34"/>
        <v/>
      </c>
      <c r="Q131" s="538"/>
      <c r="R131" s="579"/>
      <c r="S131" s="579"/>
      <c r="T131" s="578"/>
      <c r="U131" s="578" t="str">
        <f t="shared" si="53"/>
        <v/>
      </c>
      <c r="V131" s="590"/>
      <c r="W131" s="445" t="str">
        <f t="shared" si="35"/>
        <v/>
      </c>
      <c r="X131" s="445" t="str">
        <f t="shared" si="36"/>
        <v/>
      </c>
      <c r="Y131" s="538"/>
      <c r="Z131" s="578" t="str">
        <f t="shared" si="50"/>
        <v/>
      </c>
      <c r="AA131" s="445" t="str">
        <f t="shared" si="37"/>
        <v/>
      </c>
      <c r="AB131" s="595"/>
      <c r="AC131" s="596"/>
      <c r="AK131" s="496"/>
      <c r="AL131" s="485"/>
      <c r="AM131" s="497"/>
      <c r="AN131" s="487"/>
      <c r="AO131" s="487"/>
    </row>
    <row r="132" spans="1:41" s="495" customFormat="1" ht="45" customHeight="1">
      <c r="A132" s="599"/>
      <c r="B132" s="603"/>
      <c r="C132" s="594"/>
      <c r="D132" s="577"/>
      <c r="E132" s="578"/>
      <c r="F132" s="578" t="str">
        <f t="shared" si="51"/>
        <v/>
      </c>
      <c r="G132" s="590"/>
      <c r="H132" s="445" t="str">
        <f t="shared" si="31"/>
        <v/>
      </c>
      <c r="I132" s="445" t="str">
        <f t="shared" si="32"/>
        <v/>
      </c>
      <c r="J132" s="538"/>
      <c r="K132" s="579"/>
      <c r="L132" s="578"/>
      <c r="M132" s="578" t="str">
        <f t="shared" si="52"/>
        <v/>
      </c>
      <c r="N132" s="590"/>
      <c r="O132" s="445" t="str">
        <f t="shared" si="33"/>
        <v/>
      </c>
      <c r="P132" s="445" t="str">
        <f t="shared" si="34"/>
        <v/>
      </c>
      <c r="Q132" s="538"/>
      <c r="R132" s="579"/>
      <c r="S132" s="579"/>
      <c r="T132" s="578"/>
      <c r="U132" s="578" t="str">
        <f t="shared" si="53"/>
        <v/>
      </c>
      <c r="V132" s="590"/>
      <c r="W132" s="445" t="str">
        <f t="shared" si="35"/>
        <v/>
      </c>
      <c r="X132" s="445" t="str">
        <f t="shared" si="36"/>
        <v/>
      </c>
      <c r="Y132" s="538"/>
      <c r="Z132" s="578" t="str">
        <f t="shared" si="50"/>
        <v/>
      </c>
      <c r="AA132" s="445" t="str">
        <f t="shared" si="37"/>
        <v/>
      </c>
      <c r="AB132" s="595"/>
      <c r="AC132" s="596"/>
      <c r="AK132" s="496"/>
      <c r="AL132" s="485"/>
      <c r="AM132" s="497"/>
      <c r="AN132" s="487"/>
      <c r="AO132" s="487"/>
    </row>
    <row r="133" spans="1:41" s="495" customFormat="1" ht="45" customHeight="1">
      <c r="A133" s="599"/>
      <c r="B133" s="603"/>
      <c r="C133" s="594"/>
      <c r="D133" s="577"/>
      <c r="E133" s="578"/>
      <c r="F133" s="578" t="str">
        <f t="shared" si="51"/>
        <v/>
      </c>
      <c r="G133" s="590"/>
      <c r="H133" s="445" t="str">
        <f t="shared" si="31"/>
        <v/>
      </c>
      <c r="I133" s="445" t="str">
        <f t="shared" si="32"/>
        <v/>
      </c>
      <c r="J133" s="538"/>
      <c r="K133" s="579"/>
      <c r="L133" s="578"/>
      <c r="M133" s="578" t="str">
        <f t="shared" si="52"/>
        <v/>
      </c>
      <c r="N133" s="590"/>
      <c r="O133" s="445" t="str">
        <f t="shared" si="33"/>
        <v/>
      </c>
      <c r="P133" s="445" t="str">
        <f t="shared" si="34"/>
        <v/>
      </c>
      <c r="Q133" s="538"/>
      <c r="R133" s="579"/>
      <c r="S133" s="579"/>
      <c r="T133" s="578"/>
      <c r="U133" s="578" t="str">
        <f t="shared" si="53"/>
        <v/>
      </c>
      <c r="V133" s="590"/>
      <c r="W133" s="445" t="str">
        <f t="shared" si="35"/>
        <v/>
      </c>
      <c r="X133" s="445" t="str">
        <f t="shared" si="36"/>
        <v/>
      </c>
      <c r="Y133" s="538"/>
      <c r="Z133" s="578" t="str">
        <f t="shared" si="50"/>
        <v/>
      </c>
      <c r="AA133" s="445" t="str">
        <f t="shared" si="37"/>
        <v/>
      </c>
      <c r="AB133" s="595"/>
      <c r="AC133" s="596"/>
      <c r="AK133" s="496"/>
      <c r="AL133" s="485"/>
      <c r="AM133" s="497"/>
      <c r="AN133" s="487"/>
      <c r="AO133" s="487"/>
    </row>
    <row r="134" spans="1:41" s="495" customFormat="1" ht="45" customHeight="1">
      <c r="A134" s="599"/>
      <c r="B134" s="603"/>
      <c r="C134" s="594"/>
      <c r="D134" s="577"/>
      <c r="E134" s="578"/>
      <c r="F134" s="578" t="str">
        <f t="shared" si="51"/>
        <v/>
      </c>
      <c r="G134" s="590"/>
      <c r="H134" s="445" t="str">
        <f t="shared" si="31"/>
        <v/>
      </c>
      <c r="I134" s="445" t="str">
        <f t="shared" si="32"/>
        <v/>
      </c>
      <c r="J134" s="538"/>
      <c r="K134" s="579"/>
      <c r="L134" s="578"/>
      <c r="M134" s="578" t="str">
        <f t="shared" si="52"/>
        <v/>
      </c>
      <c r="N134" s="590"/>
      <c r="O134" s="445" t="str">
        <f t="shared" si="33"/>
        <v/>
      </c>
      <c r="P134" s="445" t="str">
        <f t="shared" si="34"/>
        <v/>
      </c>
      <c r="Q134" s="538"/>
      <c r="R134" s="579"/>
      <c r="S134" s="579"/>
      <c r="T134" s="578"/>
      <c r="U134" s="578" t="str">
        <f t="shared" si="53"/>
        <v/>
      </c>
      <c r="V134" s="590"/>
      <c r="W134" s="445" t="str">
        <f t="shared" si="35"/>
        <v/>
      </c>
      <c r="X134" s="445" t="str">
        <f t="shared" si="36"/>
        <v/>
      </c>
      <c r="Y134" s="538"/>
      <c r="Z134" s="578" t="str">
        <f t="shared" si="50"/>
        <v/>
      </c>
      <c r="AA134" s="445" t="str">
        <f t="shared" si="37"/>
        <v/>
      </c>
      <c r="AB134" s="595"/>
      <c r="AC134" s="596"/>
      <c r="AK134" s="496"/>
      <c r="AL134" s="485"/>
      <c r="AM134" s="497"/>
      <c r="AN134" s="487"/>
      <c r="AO134" s="487"/>
    </row>
    <row r="135" spans="1:41" s="495" customFormat="1" ht="45" customHeight="1">
      <c r="A135" s="599"/>
      <c r="B135" s="603"/>
      <c r="C135" s="594"/>
      <c r="D135" s="577"/>
      <c r="E135" s="578"/>
      <c r="F135" s="578" t="str">
        <f t="shared" si="51"/>
        <v/>
      </c>
      <c r="G135" s="590"/>
      <c r="H135" s="445" t="str">
        <f t="shared" si="31"/>
        <v/>
      </c>
      <c r="I135" s="445" t="str">
        <f t="shared" si="32"/>
        <v/>
      </c>
      <c r="J135" s="538"/>
      <c r="K135" s="579"/>
      <c r="L135" s="578"/>
      <c r="M135" s="578" t="str">
        <f t="shared" si="52"/>
        <v/>
      </c>
      <c r="N135" s="590"/>
      <c r="O135" s="445" t="str">
        <f t="shared" si="33"/>
        <v/>
      </c>
      <c r="P135" s="445" t="str">
        <f t="shared" si="34"/>
        <v/>
      </c>
      <c r="Q135" s="538"/>
      <c r="R135" s="579"/>
      <c r="S135" s="579"/>
      <c r="T135" s="578"/>
      <c r="U135" s="578" t="str">
        <f t="shared" si="53"/>
        <v/>
      </c>
      <c r="V135" s="590"/>
      <c r="W135" s="445" t="str">
        <f t="shared" si="35"/>
        <v/>
      </c>
      <c r="X135" s="445" t="str">
        <f t="shared" si="36"/>
        <v/>
      </c>
      <c r="Y135" s="538"/>
      <c r="Z135" s="578" t="str">
        <f t="shared" si="50"/>
        <v/>
      </c>
      <c r="AA135" s="445" t="str">
        <f t="shared" si="37"/>
        <v/>
      </c>
      <c r="AB135" s="595"/>
      <c r="AC135" s="596"/>
      <c r="AK135" s="496"/>
      <c r="AL135" s="485"/>
      <c r="AM135" s="497"/>
      <c r="AN135" s="487"/>
      <c r="AO135" s="487"/>
    </row>
    <row r="136" spans="1:41" s="495" customFormat="1" ht="45" customHeight="1">
      <c r="A136" s="599"/>
      <c r="B136" s="603"/>
      <c r="C136" s="594"/>
      <c r="D136" s="577"/>
      <c r="E136" s="578"/>
      <c r="F136" s="578" t="str">
        <f t="shared" si="51"/>
        <v/>
      </c>
      <c r="G136" s="590"/>
      <c r="H136" s="445" t="str">
        <f t="shared" si="31"/>
        <v/>
      </c>
      <c r="I136" s="445" t="str">
        <f t="shared" si="32"/>
        <v/>
      </c>
      <c r="J136" s="538"/>
      <c r="K136" s="579"/>
      <c r="L136" s="578"/>
      <c r="M136" s="578" t="str">
        <f t="shared" si="52"/>
        <v/>
      </c>
      <c r="N136" s="590"/>
      <c r="O136" s="445" t="str">
        <f t="shared" si="33"/>
        <v/>
      </c>
      <c r="P136" s="445" t="str">
        <f t="shared" si="34"/>
        <v/>
      </c>
      <c r="Q136" s="538"/>
      <c r="R136" s="579"/>
      <c r="S136" s="579"/>
      <c r="T136" s="578"/>
      <c r="U136" s="578" t="str">
        <f t="shared" si="53"/>
        <v/>
      </c>
      <c r="V136" s="590"/>
      <c r="W136" s="445" t="str">
        <f t="shared" si="35"/>
        <v/>
      </c>
      <c r="X136" s="445" t="str">
        <f t="shared" si="36"/>
        <v/>
      </c>
      <c r="Y136" s="538"/>
      <c r="Z136" s="578" t="str">
        <f t="shared" si="50"/>
        <v/>
      </c>
      <c r="AA136" s="445" t="str">
        <f t="shared" si="37"/>
        <v/>
      </c>
      <c r="AB136" s="595"/>
      <c r="AC136" s="596"/>
      <c r="AK136" s="496"/>
      <c r="AL136" s="485"/>
      <c r="AM136" s="497"/>
      <c r="AN136" s="487"/>
      <c r="AO136" s="487"/>
    </row>
    <row r="137" spans="1:41" s="495" customFormat="1" ht="45" customHeight="1">
      <c r="A137" s="488"/>
      <c r="B137" s="593"/>
      <c r="C137" s="594"/>
      <c r="D137" s="577"/>
      <c r="E137" s="578"/>
      <c r="F137" s="578" t="str">
        <f t="shared" si="51"/>
        <v/>
      </c>
      <c r="G137" s="590"/>
      <c r="H137" s="445" t="str">
        <f t="shared" si="31"/>
        <v/>
      </c>
      <c r="I137" s="445" t="str">
        <f t="shared" si="32"/>
        <v/>
      </c>
      <c r="J137" s="538"/>
      <c r="K137" s="579"/>
      <c r="L137" s="578"/>
      <c r="M137" s="578" t="str">
        <f t="shared" si="52"/>
        <v/>
      </c>
      <c r="N137" s="590"/>
      <c r="O137" s="445" t="str">
        <f t="shared" si="33"/>
        <v/>
      </c>
      <c r="P137" s="445" t="str">
        <f t="shared" si="34"/>
        <v/>
      </c>
      <c r="Q137" s="538"/>
      <c r="R137" s="579"/>
      <c r="S137" s="579"/>
      <c r="T137" s="578"/>
      <c r="U137" s="578" t="str">
        <f t="shared" si="53"/>
        <v/>
      </c>
      <c r="V137" s="590"/>
      <c r="W137" s="445" t="str">
        <f t="shared" si="35"/>
        <v/>
      </c>
      <c r="X137" s="445" t="str">
        <f t="shared" si="36"/>
        <v/>
      </c>
      <c r="Y137" s="538"/>
      <c r="Z137" s="578" t="str">
        <f t="shared" si="50"/>
        <v/>
      </c>
      <c r="AA137" s="445" t="str">
        <f t="shared" si="37"/>
        <v/>
      </c>
      <c r="AB137" s="595"/>
      <c r="AC137" s="596"/>
      <c r="AK137" s="496"/>
      <c r="AL137" s="485"/>
      <c r="AM137" s="497"/>
      <c r="AN137" s="487"/>
      <c r="AO137" s="487"/>
    </row>
    <row r="138" spans="1:41" s="495" customFormat="1" ht="45" customHeight="1">
      <c r="A138" s="488"/>
      <c r="B138" s="593"/>
      <c r="C138" s="594"/>
      <c r="D138" s="577"/>
      <c r="E138" s="578"/>
      <c r="F138" s="578" t="str">
        <f t="shared" si="51"/>
        <v/>
      </c>
      <c r="G138" s="590"/>
      <c r="H138" s="445" t="str">
        <f t="shared" si="31"/>
        <v/>
      </c>
      <c r="I138" s="445" t="str">
        <f t="shared" si="32"/>
        <v/>
      </c>
      <c r="J138" s="538"/>
      <c r="K138" s="579"/>
      <c r="L138" s="578"/>
      <c r="M138" s="578" t="str">
        <f t="shared" si="52"/>
        <v/>
      </c>
      <c r="N138" s="590"/>
      <c r="O138" s="445" t="str">
        <f t="shared" si="33"/>
        <v/>
      </c>
      <c r="P138" s="445" t="str">
        <f t="shared" si="34"/>
        <v/>
      </c>
      <c r="Q138" s="538"/>
      <c r="R138" s="579"/>
      <c r="S138" s="579"/>
      <c r="T138" s="578"/>
      <c r="U138" s="578" t="str">
        <f t="shared" si="53"/>
        <v/>
      </c>
      <c r="V138" s="590"/>
      <c r="W138" s="445" t="str">
        <f t="shared" si="35"/>
        <v/>
      </c>
      <c r="X138" s="445" t="str">
        <f t="shared" si="36"/>
        <v/>
      </c>
      <c r="Y138" s="538"/>
      <c r="Z138" s="578" t="str">
        <f t="shared" si="50"/>
        <v/>
      </c>
      <c r="AA138" s="445" t="str">
        <f t="shared" si="37"/>
        <v/>
      </c>
      <c r="AB138" s="595"/>
      <c r="AC138" s="596"/>
      <c r="AK138" s="496"/>
      <c r="AL138" s="485"/>
      <c r="AM138" s="497"/>
      <c r="AN138" s="487"/>
      <c r="AO138" s="487"/>
    </row>
    <row r="139" spans="1:41" s="495" customFormat="1" ht="45" customHeight="1">
      <c r="A139" s="599"/>
      <c r="B139" s="604"/>
      <c r="C139" s="594"/>
      <c r="D139" s="577"/>
      <c r="E139" s="578"/>
      <c r="F139" s="578" t="str">
        <f t="shared" si="51"/>
        <v/>
      </c>
      <c r="G139" s="590"/>
      <c r="H139" s="445" t="str">
        <f t="shared" si="31"/>
        <v/>
      </c>
      <c r="I139" s="445" t="str">
        <f t="shared" si="32"/>
        <v/>
      </c>
      <c r="J139" s="538"/>
      <c r="K139" s="579"/>
      <c r="L139" s="578"/>
      <c r="M139" s="578" t="str">
        <f t="shared" si="52"/>
        <v/>
      </c>
      <c r="N139" s="590"/>
      <c r="O139" s="445" t="str">
        <f t="shared" si="33"/>
        <v/>
      </c>
      <c r="P139" s="445" t="str">
        <f t="shared" si="34"/>
        <v/>
      </c>
      <c r="Q139" s="538"/>
      <c r="R139" s="579"/>
      <c r="S139" s="579"/>
      <c r="T139" s="578"/>
      <c r="U139" s="578" t="str">
        <f t="shared" si="53"/>
        <v/>
      </c>
      <c r="V139" s="590"/>
      <c r="W139" s="445" t="str">
        <f t="shared" si="35"/>
        <v/>
      </c>
      <c r="X139" s="445" t="str">
        <f t="shared" si="36"/>
        <v/>
      </c>
      <c r="Y139" s="538"/>
      <c r="Z139" s="578" t="str">
        <f t="shared" si="50"/>
        <v/>
      </c>
      <c r="AA139" s="445" t="str">
        <f t="shared" si="37"/>
        <v/>
      </c>
      <c r="AB139" s="595"/>
      <c r="AC139" s="596"/>
      <c r="AK139" s="496"/>
      <c r="AL139" s="485"/>
      <c r="AM139" s="497"/>
      <c r="AN139" s="487"/>
      <c r="AO139" s="487"/>
    </row>
    <row r="140" spans="1:41" s="495" customFormat="1" ht="45" customHeight="1">
      <c r="A140" s="533"/>
      <c r="B140" s="567"/>
      <c r="C140" s="502"/>
      <c r="D140" s="535">
        <f>SUM(D128:D139)</f>
        <v>0</v>
      </c>
      <c r="E140" s="536"/>
      <c r="F140" s="536"/>
      <c r="G140" s="537"/>
      <c r="H140" s="445" t="str">
        <f t="shared" si="31"/>
        <v/>
      </c>
      <c r="I140" s="445">
        <f>SUM(I128:I139)</f>
        <v>0</v>
      </c>
      <c r="J140" s="538"/>
      <c r="K140" s="539">
        <f>SUM(K128:K139)</f>
        <v>0</v>
      </c>
      <c r="L140" s="536"/>
      <c r="M140" s="536"/>
      <c r="N140" s="537"/>
      <c r="O140" s="445" t="str">
        <f t="shared" si="33"/>
        <v/>
      </c>
      <c r="P140" s="445">
        <f>SUM(P128:P139)</f>
        <v>0</v>
      </c>
      <c r="Q140" s="538"/>
      <c r="R140" s="540"/>
      <c r="S140" s="540"/>
      <c r="T140" s="536"/>
      <c r="U140" s="536"/>
      <c r="V140" s="537"/>
      <c r="W140" s="445" t="str">
        <f t="shared" si="35"/>
        <v/>
      </c>
      <c r="X140" s="445">
        <f>SUM(X128:X139)</f>
        <v>0</v>
      </c>
      <c r="Y140" s="538"/>
      <c r="Z140" s="536">
        <f>SUM(Z128:Z139)</f>
        <v>0</v>
      </c>
      <c r="AA140" s="445">
        <f>SUM(AA128:AA139)</f>
        <v>0</v>
      </c>
      <c r="AB140" s="541">
        <f>Z140</f>
        <v>0</v>
      </c>
      <c r="AC140" s="569"/>
      <c r="AK140" s="496"/>
      <c r="AL140" s="485"/>
      <c r="AM140" s="497"/>
      <c r="AN140" s="487"/>
      <c r="AO140" s="487"/>
    </row>
    <row r="141" spans="1:41" s="495" customFormat="1" ht="45" customHeight="1">
      <c r="A141" s="571"/>
      <c r="B141" s="477"/>
      <c r="C141" s="502"/>
      <c r="D141" s="572" t="s">
        <v>39</v>
      </c>
      <c r="E141" s="573"/>
      <c r="F141" s="573"/>
      <c r="G141" s="574"/>
      <c r="H141" s="445" t="str">
        <f t="shared" si="31"/>
        <v/>
      </c>
      <c r="I141" s="445"/>
      <c r="J141" s="575"/>
      <c r="K141" s="576"/>
      <c r="L141" s="573"/>
      <c r="M141" s="573"/>
      <c r="N141" s="574"/>
      <c r="O141" s="445" t="str">
        <f t="shared" si="33"/>
        <v/>
      </c>
      <c r="P141" s="445"/>
      <c r="Q141" s="575"/>
      <c r="R141" s="576"/>
      <c r="S141" s="576"/>
      <c r="T141" s="573"/>
      <c r="U141" s="573"/>
      <c r="V141" s="574"/>
      <c r="W141" s="445" t="str">
        <f t="shared" si="35"/>
        <v/>
      </c>
      <c r="X141" s="445"/>
      <c r="Y141" s="575"/>
      <c r="Z141" s="573"/>
      <c r="AA141" s="445"/>
      <c r="AB141" s="551"/>
      <c r="AC141" s="525"/>
      <c r="AK141" s="496"/>
      <c r="AL141" s="485"/>
      <c r="AM141" s="497"/>
      <c r="AN141" s="487"/>
      <c r="AO141" s="487"/>
    </row>
    <row r="142" spans="1:41" s="495" customFormat="1" ht="45" customHeight="1">
      <c r="A142" s="488" t="s">
        <v>137</v>
      </c>
      <c r="B142" s="593"/>
      <c r="C142" s="594"/>
      <c r="D142" s="892">
        <v>17</v>
      </c>
      <c r="E142" s="889">
        <v>3420</v>
      </c>
      <c r="F142" s="889">
        <f>IF(D142="","",D142*E142)</f>
        <v>58140</v>
      </c>
      <c r="G142" s="890">
        <v>3265</v>
      </c>
      <c r="H142" s="876">
        <f t="shared" si="31"/>
        <v>55505</v>
      </c>
      <c r="I142" s="876">
        <f t="shared" si="32"/>
        <v>2635</v>
      </c>
      <c r="J142" s="891"/>
      <c r="K142" s="893">
        <v>5</v>
      </c>
      <c r="L142" s="889">
        <v>7125</v>
      </c>
      <c r="M142" s="889">
        <f>IF(K142="","",K142*L142)</f>
        <v>35625</v>
      </c>
      <c r="N142" s="890">
        <v>6805</v>
      </c>
      <c r="O142" s="876">
        <f t="shared" si="33"/>
        <v>34025</v>
      </c>
      <c r="P142" s="876">
        <f t="shared" si="34"/>
        <v>1600</v>
      </c>
      <c r="Q142" s="891"/>
      <c r="R142" s="893">
        <v>0</v>
      </c>
      <c r="S142" s="893"/>
      <c r="T142" s="889"/>
      <c r="U142" s="889">
        <f>IF(R142="","",R142*T142)</f>
        <v>0</v>
      </c>
      <c r="V142" s="890"/>
      <c r="W142" s="876">
        <f t="shared" si="35"/>
        <v>0</v>
      </c>
      <c r="X142" s="876">
        <f t="shared" si="36"/>
        <v>0</v>
      </c>
      <c r="Y142" s="891"/>
      <c r="Z142" s="889">
        <f t="shared" ref="Z142:Z210" si="54">IF(F142="","",F142+M142+U142)</f>
        <v>93765</v>
      </c>
      <c r="AA142" s="876">
        <f t="shared" si="37"/>
        <v>4235</v>
      </c>
      <c r="AB142" s="595"/>
      <c r="AC142" s="596"/>
      <c r="AK142" s="496"/>
      <c r="AL142" s="485"/>
      <c r="AM142" s="497"/>
      <c r="AN142" s="487"/>
      <c r="AO142" s="487"/>
    </row>
    <row r="143" spans="1:41" s="495" customFormat="1" ht="45" customHeight="1">
      <c r="A143" s="488" t="s">
        <v>137</v>
      </c>
      <c r="B143" s="593"/>
      <c r="C143" s="594"/>
      <c r="D143" s="894">
        <v>5</v>
      </c>
      <c r="E143" s="895">
        <v>3600</v>
      </c>
      <c r="F143" s="896">
        <f t="shared" ref="F143:F210" si="55">IF(D143="","",D143*E143)</f>
        <v>18000</v>
      </c>
      <c r="G143" s="897">
        <v>3445</v>
      </c>
      <c r="H143" s="898">
        <f t="shared" ref="H143:H236" si="56">IF(A143="","",G143*D143)</f>
        <v>17225</v>
      </c>
      <c r="I143" s="898">
        <f t="shared" ref="I143:I236" si="57">IF(A143="","",F143-H143)</f>
        <v>775</v>
      </c>
      <c r="J143" s="899"/>
      <c r="K143" s="900">
        <v>6</v>
      </c>
      <c r="L143" s="895">
        <v>7500</v>
      </c>
      <c r="M143" s="896">
        <f t="shared" ref="M143:M210" si="58">IF(K143="","",K143*L143)</f>
        <v>45000</v>
      </c>
      <c r="N143" s="897">
        <v>7180</v>
      </c>
      <c r="O143" s="898">
        <f t="shared" ref="O143:O236" si="59">IF(A143="","",N143*K143)</f>
        <v>43080</v>
      </c>
      <c r="P143" s="898">
        <f t="shared" ref="P143:P236" si="60">IF(A143="","",M143-O143)</f>
        <v>1920</v>
      </c>
      <c r="Q143" s="899"/>
      <c r="R143" s="900">
        <v>0</v>
      </c>
      <c r="S143" s="900"/>
      <c r="T143" s="895"/>
      <c r="U143" s="896">
        <f t="shared" ref="U143:U210" si="61">IF(R143="","",R143*T143)</f>
        <v>0</v>
      </c>
      <c r="V143" s="897"/>
      <c r="W143" s="898">
        <f t="shared" ref="W143:W236" si="62">IF(R143="","",V143*R143)</f>
        <v>0</v>
      </c>
      <c r="X143" s="898">
        <f t="shared" ref="X143:X236" si="63">IF(A143="","",U143-W143)</f>
        <v>0</v>
      </c>
      <c r="Y143" s="899"/>
      <c r="Z143" s="896">
        <f t="shared" si="54"/>
        <v>63000</v>
      </c>
      <c r="AA143" s="898">
        <f t="shared" ref="AA143:AA236" si="64">IF(A143="","",I143+P143+X143)</f>
        <v>2695</v>
      </c>
      <c r="AB143" s="595"/>
      <c r="AC143" s="596"/>
      <c r="AK143" s="496"/>
      <c r="AL143" s="485"/>
      <c r="AM143" s="497"/>
      <c r="AN143" s="487"/>
      <c r="AO143" s="487"/>
    </row>
    <row r="144" spans="1:41" s="495" customFormat="1" ht="45" customHeight="1">
      <c r="A144" s="488" t="s">
        <v>146</v>
      </c>
      <c r="B144" s="593"/>
      <c r="C144" s="594"/>
      <c r="D144" s="610">
        <v>10</v>
      </c>
      <c r="E144" s="611">
        <v>3600</v>
      </c>
      <c r="F144" s="606">
        <f t="shared" si="55"/>
        <v>36000</v>
      </c>
      <c r="G144" s="607">
        <v>3445</v>
      </c>
      <c r="H144" s="445">
        <f t="shared" si="56"/>
        <v>34450</v>
      </c>
      <c r="I144" s="445">
        <f t="shared" si="57"/>
        <v>1550</v>
      </c>
      <c r="J144" s="608"/>
      <c r="K144" s="612">
        <v>7</v>
      </c>
      <c r="L144" s="611">
        <v>7500</v>
      </c>
      <c r="M144" s="606">
        <f t="shared" si="58"/>
        <v>52500</v>
      </c>
      <c r="N144" s="607">
        <v>7180</v>
      </c>
      <c r="O144" s="445">
        <f t="shared" si="59"/>
        <v>50260</v>
      </c>
      <c r="P144" s="445">
        <f t="shared" si="60"/>
        <v>2240</v>
      </c>
      <c r="Q144" s="608"/>
      <c r="R144" s="612">
        <v>0</v>
      </c>
      <c r="S144" s="612"/>
      <c r="T144" s="611"/>
      <c r="U144" s="606">
        <f t="shared" si="61"/>
        <v>0</v>
      </c>
      <c r="V144" s="607"/>
      <c r="W144" s="445">
        <f t="shared" si="62"/>
        <v>0</v>
      </c>
      <c r="X144" s="445">
        <f t="shared" si="63"/>
        <v>0</v>
      </c>
      <c r="Y144" s="608"/>
      <c r="Z144" s="606">
        <f t="shared" si="54"/>
        <v>88500</v>
      </c>
      <c r="AA144" s="445">
        <f t="shared" si="64"/>
        <v>3790</v>
      </c>
      <c r="AB144" s="595"/>
      <c r="AC144" s="596"/>
      <c r="AK144" s="496"/>
      <c r="AL144" s="485"/>
      <c r="AM144" s="497"/>
      <c r="AN144" s="487"/>
      <c r="AO144" s="487"/>
    </row>
    <row r="145" spans="1:41" s="495" customFormat="1" ht="45" customHeight="1">
      <c r="A145" s="488" t="s">
        <v>145</v>
      </c>
      <c r="B145" s="593"/>
      <c r="C145" s="594"/>
      <c r="D145" s="610">
        <v>6</v>
      </c>
      <c r="E145" s="611">
        <v>3600</v>
      </c>
      <c r="F145" s="606">
        <f t="shared" si="55"/>
        <v>21600</v>
      </c>
      <c r="G145" s="607">
        <v>3445</v>
      </c>
      <c r="H145" s="445">
        <f t="shared" si="56"/>
        <v>20670</v>
      </c>
      <c r="I145" s="445">
        <f t="shared" si="57"/>
        <v>930</v>
      </c>
      <c r="J145" s="608"/>
      <c r="K145" s="612">
        <v>6</v>
      </c>
      <c r="L145" s="611">
        <v>7500</v>
      </c>
      <c r="M145" s="606">
        <f t="shared" si="58"/>
        <v>45000</v>
      </c>
      <c r="N145" s="607">
        <v>7180</v>
      </c>
      <c r="O145" s="445">
        <f t="shared" si="59"/>
        <v>43080</v>
      </c>
      <c r="P145" s="445">
        <f t="shared" si="60"/>
        <v>1920</v>
      </c>
      <c r="Q145" s="608"/>
      <c r="R145" s="612">
        <v>0</v>
      </c>
      <c r="S145" s="612"/>
      <c r="T145" s="611"/>
      <c r="U145" s="606">
        <f t="shared" si="61"/>
        <v>0</v>
      </c>
      <c r="V145" s="607"/>
      <c r="W145" s="445">
        <f t="shared" si="62"/>
        <v>0</v>
      </c>
      <c r="X145" s="445">
        <f t="shared" si="63"/>
        <v>0</v>
      </c>
      <c r="Y145" s="608"/>
      <c r="Z145" s="606">
        <f t="shared" si="54"/>
        <v>66600</v>
      </c>
      <c r="AA145" s="445">
        <f t="shared" si="64"/>
        <v>2850</v>
      </c>
      <c r="AB145" s="595"/>
      <c r="AC145" s="596"/>
      <c r="AK145" s="496"/>
      <c r="AL145" s="485"/>
      <c r="AM145" s="497"/>
      <c r="AN145" s="487"/>
      <c r="AO145" s="487"/>
    </row>
    <row r="146" spans="1:41" s="495" customFormat="1" ht="45" customHeight="1">
      <c r="A146" s="488" t="s">
        <v>147</v>
      </c>
      <c r="B146" s="593"/>
      <c r="C146" s="594"/>
      <c r="D146" s="610">
        <v>6</v>
      </c>
      <c r="E146" s="611">
        <v>3600</v>
      </c>
      <c r="F146" s="606">
        <f t="shared" si="55"/>
        <v>21600</v>
      </c>
      <c r="G146" s="607">
        <v>3445</v>
      </c>
      <c r="H146" s="445">
        <f t="shared" si="56"/>
        <v>20670</v>
      </c>
      <c r="I146" s="445">
        <f t="shared" si="57"/>
        <v>930</v>
      </c>
      <c r="J146" s="608"/>
      <c r="K146" s="612">
        <v>1</v>
      </c>
      <c r="L146" s="611">
        <v>7500</v>
      </c>
      <c r="M146" s="606">
        <f t="shared" si="58"/>
        <v>7500</v>
      </c>
      <c r="N146" s="607">
        <v>7180</v>
      </c>
      <c r="O146" s="445">
        <f t="shared" si="59"/>
        <v>7180</v>
      </c>
      <c r="P146" s="445">
        <f t="shared" si="60"/>
        <v>320</v>
      </c>
      <c r="Q146" s="608"/>
      <c r="R146" s="612">
        <v>2</v>
      </c>
      <c r="S146" s="612" t="s">
        <v>148</v>
      </c>
      <c r="T146" s="611">
        <v>13000</v>
      </c>
      <c r="U146" s="606">
        <f t="shared" si="61"/>
        <v>26000</v>
      </c>
      <c r="V146" s="607">
        <v>12500</v>
      </c>
      <c r="W146" s="445">
        <f t="shared" si="62"/>
        <v>25000</v>
      </c>
      <c r="X146" s="445">
        <f t="shared" si="63"/>
        <v>1000</v>
      </c>
      <c r="Y146" s="608"/>
      <c r="Z146" s="606">
        <f t="shared" si="54"/>
        <v>55100</v>
      </c>
      <c r="AA146" s="445">
        <f t="shared" si="64"/>
        <v>2250</v>
      </c>
      <c r="AB146" s="595"/>
      <c r="AC146" s="596"/>
      <c r="AK146" s="496"/>
      <c r="AL146" s="485"/>
      <c r="AM146" s="497"/>
      <c r="AN146" s="487"/>
      <c r="AO146" s="487"/>
    </row>
    <row r="147" spans="1:41" s="495" customFormat="1" ht="45" customHeight="1">
      <c r="A147" s="488" t="s">
        <v>132</v>
      </c>
      <c r="B147" s="593"/>
      <c r="C147" s="594"/>
      <c r="D147" s="610">
        <v>0</v>
      </c>
      <c r="E147" s="611"/>
      <c r="F147" s="606">
        <f t="shared" si="55"/>
        <v>0</v>
      </c>
      <c r="G147" s="607"/>
      <c r="H147" s="445">
        <f t="shared" si="56"/>
        <v>0</v>
      </c>
      <c r="I147" s="445">
        <f t="shared" si="57"/>
        <v>0</v>
      </c>
      <c r="J147" s="608"/>
      <c r="K147" s="612">
        <v>0</v>
      </c>
      <c r="L147" s="611"/>
      <c r="M147" s="606">
        <f t="shared" si="58"/>
        <v>0</v>
      </c>
      <c r="N147" s="607"/>
      <c r="O147" s="445">
        <f t="shared" si="59"/>
        <v>0</v>
      </c>
      <c r="P147" s="445">
        <f t="shared" si="60"/>
        <v>0</v>
      </c>
      <c r="Q147" s="608"/>
      <c r="R147" s="612">
        <v>1</v>
      </c>
      <c r="S147" s="612" t="s">
        <v>149</v>
      </c>
      <c r="T147" s="611">
        <v>5000</v>
      </c>
      <c r="U147" s="606">
        <f t="shared" si="61"/>
        <v>5000</v>
      </c>
      <c r="V147" s="607">
        <v>4750</v>
      </c>
      <c r="W147" s="445">
        <f t="shared" si="62"/>
        <v>4750</v>
      </c>
      <c r="X147" s="445">
        <f t="shared" si="63"/>
        <v>250</v>
      </c>
      <c r="Y147" s="608"/>
      <c r="Z147" s="606">
        <f t="shared" si="54"/>
        <v>5000</v>
      </c>
      <c r="AA147" s="445">
        <f t="shared" si="64"/>
        <v>250</v>
      </c>
      <c r="AB147" s="595"/>
      <c r="AC147" s="596"/>
      <c r="AK147" s="496"/>
      <c r="AL147" s="485"/>
      <c r="AM147" s="497"/>
      <c r="AN147" s="487"/>
      <c r="AO147" s="487"/>
    </row>
    <row r="148" spans="1:41" s="495" customFormat="1" ht="45" customHeight="1">
      <c r="A148" s="488" t="s">
        <v>132</v>
      </c>
      <c r="B148" s="593"/>
      <c r="C148" s="594"/>
      <c r="D148" s="610">
        <v>0</v>
      </c>
      <c r="E148" s="611"/>
      <c r="F148" s="606">
        <f t="shared" si="55"/>
        <v>0</v>
      </c>
      <c r="G148" s="607"/>
      <c r="H148" s="445">
        <f t="shared" si="56"/>
        <v>0</v>
      </c>
      <c r="I148" s="445">
        <f t="shared" si="57"/>
        <v>0</v>
      </c>
      <c r="J148" s="608"/>
      <c r="K148" s="612">
        <v>0</v>
      </c>
      <c r="L148" s="611"/>
      <c r="M148" s="606">
        <f t="shared" si="58"/>
        <v>0</v>
      </c>
      <c r="N148" s="607"/>
      <c r="O148" s="445">
        <f t="shared" si="59"/>
        <v>0</v>
      </c>
      <c r="P148" s="445">
        <f t="shared" si="60"/>
        <v>0</v>
      </c>
      <c r="Q148" s="608"/>
      <c r="R148" s="612">
        <v>1</v>
      </c>
      <c r="S148" s="612" t="s">
        <v>150</v>
      </c>
      <c r="T148" s="611">
        <v>3500</v>
      </c>
      <c r="U148" s="606">
        <f t="shared" si="61"/>
        <v>3500</v>
      </c>
      <c r="V148" s="607">
        <v>2500</v>
      </c>
      <c r="W148" s="445">
        <f t="shared" si="62"/>
        <v>2500</v>
      </c>
      <c r="X148" s="445">
        <f t="shared" si="63"/>
        <v>1000</v>
      </c>
      <c r="Y148" s="608"/>
      <c r="Z148" s="606">
        <f t="shared" si="54"/>
        <v>3500</v>
      </c>
      <c r="AA148" s="445">
        <f t="shared" si="64"/>
        <v>1000</v>
      </c>
      <c r="AB148" s="595"/>
      <c r="AC148" s="596"/>
      <c r="AK148" s="496"/>
      <c r="AL148" s="485"/>
      <c r="AM148" s="497"/>
      <c r="AN148" s="487"/>
      <c r="AO148" s="487"/>
    </row>
    <row r="149" spans="1:41" s="495" customFormat="1" ht="45" customHeight="1">
      <c r="A149" s="488" t="s">
        <v>151</v>
      </c>
      <c r="B149" s="593"/>
      <c r="C149" s="594"/>
      <c r="D149" s="610">
        <v>4</v>
      </c>
      <c r="E149" s="611">
        <v>3600</v>
      </c>
      <c r="F149" s="606">
        <f t="shared" si="55"/>
        <v>14400</v>
      </c>
      <c r="G149" s="607">
        <v>3445</v>
      </c>
      <c r="H149" s="445">
        <f t="shared" si="56"/>
        <v>13780</v>
      </c>
      <c r="I149" s="445">
        <f t="shared" si="57"/>
        <v>620</v>
      </c>
      <c r="J149" s="608"/>
      <c r="K149" s="612">
        <v>6</v>
      </c>
      <c r="L149" s="611">
        <v>7500</v>
      </c>
      <c r="M149" s="606">
        <f t="shared" si="58"/>
        <v>45000</v>
      </c>
      <c r="N149" s="607">
        <v>7180</v>
      </c>
      <c r="O149" s="445">
        <f t="shared" si="59"/>
        <v>43080</v>
      </c>
      <c r="P149" s="445">
        <f t="shared" si="60"/>
        <v>1920</v>
      </c>
      <c r="Q149" s="608"/>
      <c r="R149" s="612">
        <v>3</v>
      </c>
      <c r="S149" s="612" t="s">
        <v>150</v>
      </c>
      <c r="T149" s="611">
        <v>3500</v>
      </c>
      <c r="U149" s="606">
        <f t="shared" si="61"/>
        <v>10500</v>
      </c>
      <c r="V149" s="607">
        <v>2500</v>
      </c>
      <c r="W149" s="445">
        <f t="shared" si="62"/>
        <v>7500</v>
      </c>
      <c r="X149" s="445">
        <f t="shared" si="63"/>
        <v>3000</v>
      </c>
      <c r="Y149" s="608"/>
      <c r="Z149" s="606">
        <f t="shared" si="54"/>
        <v>69900</v>
      </c>
      <c r="AA149" s="445">
        <f t="shared" si="64"/>
        <v>5540</v>
      </c>
      <c r="AB149" s="595"/>
      <c r="AC149" s="596"/>
      <c r="AK149" s="496"/>
      <c r="AL149" s="485"/>
      <c r="AM149" s="497"/>
      <c r="AN149" s="487"/>
      <c r="AO149" s="487"/>
    </row>
    <row r="150" spans="1:41" s="495" customFormat="1" ht="45" customHeight="1">
      <c r="A150" s="488" t="s">
        <v>213</v>
      </c>
      <c r="B150" s="593"/>
      <c r="C150" s="594"/>
      <c r="D150" s="610">
        <v>7</v>
      </c>
      <c r="E150" s="611">
        <v>3600</v>
      </c>
      <c r="F150" s="606">
        <f t="shared" si="55"/>
        <v>25200</v>
      </c>
      <c r="G150" s="607">
        <v>3445</v>
      </c>
      <c r="H150" s="445">
        <f t="shared" si="56"/>
        <v>24115</v>
      </c>
      <c r="I150" s="445">
        <f t="shared" si="57"/>
        <v>1085</v>
      </c>
      <c r="J150" s="608"/>
      <c r="K150" s="612">
        <v>4</v>
      </c>
      <c r="L150" s="611">
        <v>7500</v>
      </c>
      <c r="M150" s="606">
        <f t="shared" si="58"/>
        <v>30000</v>
      </c>
      <c r="N150" s="607">
        <v>7180</v>
      </c>
      <c r="O150" s="445">
        <f t="shared" si="59"/>
        <v>28720</v>
      </c>
      <c r="P150" s="445">
        <f t="shared" si="60"/>
        <v>1280</v>
      </c>
      <c r="Q150" s="608"/>
      <c r="R150" s="612"/>
      <c r="S150" s="612"/>
      <c r="T150" s="611"/>
      <c r="U150" s="606">
        <v>0</v>
      </c>
      <c r="V150" s="607"/>
      <c r="W150" s="445">
        <v>0</v>
      </c>
      <c r="X150" s="445">
        <v>0</v>
      </c>
      <c r="Y150" s="608"/>
      <c r="Z150" s="606">
        <f t="shared" si="54"/>
        <v>55200</v>
      </c>
      <c r="AA150" s="445">
        <f t="shared" si="64"/>
        <v>2365</v>
      </c>
      <c r="AB150" s="595"/>
      <c r="AC150" s="596"/>
      <c r="AK150" s="496"/>
      <c r="AL150" s="485"/>
      <c r="AM150" s="497"/>
      <c r="AN150" s="487"/>
      <c r="AO150" s="487"/>
    </row>
    <row r="151" spans="1:41" s="495" customFormat="1" ht="45" customHeight="1">
      <c r="A151" s="488" t="s">
        <v>214</v>
      </c>
      <c r="B151" s="593"/>
      <c r="C151" s="594"/>
      <c r="D151" s="610">
        <v>20</v>
      </c>
      <c r="E151" s="611">
        <v>3600</v>
      </c>
      <c r="F151" s="606">
        <f t="shared" si="55"/>
        <v>72000</v>
      </c>
      <c r="G151" s="607">
        <v>3445</v>
      </c>
      <c r="H151" s="445">
        <f t="shared" si="56"/>
        <v>68900</v>
      </c>
      <c r="I151" s="445">
        <f t="shared" si="57"/>
        <v>3100</v>
      </c>
      <c r="J151" s="608"/>
      <c r="K151" s="612">
        <v>6</v>
      </c>
      <c r="L151" s="611">
        <v>7500</v>
      </c>
      <c r="M151" s="606">
        <f t="shared" si="58"/>
        <v>45000</v>
      </c>
      <c r="N151" s="607">
        <v>7180</v>
      </c>
      <c r="O151" s="445">
        <f t="shared" si="59"/>
        <v>43080</v>
      </c>
      <c r="P151" s="445">
        <f t="shared" si="60"/>
        <v>1920</v>
      </c>
      <c r="Q151" s="608"/>
      <c r="R151" s="612"/>
      <c r="S151" s="612"/>
      <c r="T151" s="611"/>
      <c r="U151" s="606">
        <v>0</v>
      </c>
      <c r="V151" s="607"/>
      <c r="W151" s="445">
        <v>0</v>
      </c>
      <c r="X151" s="445">
        <f t="shared" si="63"/>
        <v>0</v>
      </c>
      <c r="Y151" s="608"/>
      <c r="Z151" s="606">
        <f t="shared" si="54"/>
        <v>117000</v>
      </c>
      <c r="AA151" s="445">
        <f t="shared" si="64"/>
        <v>5020</v>
      </c>
      <c r="AB151" s="595"/>
      <c r="AC151" s="596"/>
      <c r="AK151" s="496"/>
      <c r="AL151" s="485"/>
      <c r="AM151" s="497"/>
      <c r="AN151" s="487"/>
      <c r="AO151" s="487"/>
    </row>
    <row r="152" spans="1:41" s="495" customFormat="1" ht="45" customHeight="1">
      <c r="A152" s="488" t="s">
        <v>215</v>
      </c>
      <c r="B152" s="593"/>
      <c r="C152" s="594"/>
      <c r="D152" s="610">
        <v>3</v>
      </c>
      <c r="E152" s="611">
        <v>3600</v>
      </c>
      <c r="F152" s="606">
        <f t="shared" si="55"/>
        <v>10800</v>
      </c>
      <c r="G152" s="607">
        <v>3445</v>
      </c>
      <c r="H152" s="445">
        <f t="shared" si="56"/>
        <v>10335</v>
      </c>
      <c r="I152" s="445">
        <f t="shared" si="57"/>
        <v>465</v>
      </c>
      <c r="J152" s="608"/>
      <c r="K152" s="612">
        <v>8</v>
      </c>
      <c r="L152" s="611">
        <v>7500</v>
      </c>
      <c r="M152" s="606">
        <f t="shared" si="58"/>
        <v>60000</v>
      </c>
      <c r="N152" s="607">
        <v>7180</v>
      </c>
      <c r="O152" s="445">
        <f t="shared" si="59"/>
        <v>57440</v>
      </c>
      <c r="P152" s="445">
        <f t="shared" si="60"/>
        <v>2560</v>
      </c>
      <c r="Q152" s="608"/>
      <c r="R152" s="612"/>
      <c r="S152" s="612"/>
      <c r="T152" s="611"/>
      <c r="U152" s="606">
        <v>0</v>
      </c>
      <c r="V152" s="607"/>
      <c r="W152" s="445">
        <v>0</v>
      </c>
      <c r="X152" s="445">
        <f t="shared" si="63"/>
        <v>0</v>
      </c>
      <c r="Y152" s="608"/>
      <c r="Z152" s="606">
        <f t="shared" si="54"/>
        <v>70800</v>
      </c>
      <c r="AA152" s="445">
        <f t="shared" si="64"/>
        <v>3025</v>
      </c>
      <c r="AB152" s="595"/>
      <c r="AC152" s="596"/>
      <c r="AK152" s="496"/>
      <c r="AL152" s="485"/>
      <c r="AM152" s="497"/>
      <c r="AN152" s="487"/>
      <c r="AO152" s="487"/>
    </row>
    <row r="153" spans="1:41" s="495" customFormat="1" ht="45" customHeight="1">
      <c r="A153" s="488"/>
      <c r="B153" s="593"/>
      <c r="C153" s="594"/>
      <c r="D153" s="610"/>
      <c r="E153" s="611"/>
      <c r="F153" s="606" t="str">
        <f t="shared" si="55"/>
        <v/>
      </c>
      <c r="G153" s="607"/>
      <c r="H153" s="445" t="str">
        <f t="shared" si="56"/>
        <v/>
      </c>
      <c r="I153" s="445" t="str">
        <f t="shared" si="57"/>
        <v/>
      </c>
      <c r="J153" s="608"/>
      <c r="K153" s="612"/>
      <c r="L153" s="611"/>
      <c r="M153" s="606" t="str">
        <f t="shared" si="58"/>
        <v/>
      </c>
      <c r="N153" s="607"/>
      <c r="O153" s="445" t="str">
        <f t="shared" si="59"/>
        <v/>
      </c>
      <c r="P153" s="445" t="str">
        <f t="shared" si="60"/>
        <v/>
      </c>
      <c r="Q153" s="608"/>
      <c r="R153" s="612"/>
      <c r="S153" s="612"/>
      <c r="T153" s="611"/>
      <c r="U153" s="606" t="str">
        <f t="shared" si="61"/>
        <v/>
      </c>
      <c r="V153" s="607"/>
      <c r="W153" s="445" t="str">
        <f t="shared" si="62"/>
        <v/>
      </c>
      <c r="X153" s="445" t="str">
        <f t="shared" si="63"/>
        <v/>
      </c>
      <c r="Y153" s="608"/>
      <c r="Z153" s="606" t="str">
        <f t="shared" si="54"/>
        <v/>
      </c>
      <c r="AA153" s="445" t="str">
        <f t="shared" si="64"/>
        <v/>
      </c>
      <c r="AB153" s="595"/>
      <c r="AC153" s="596"/>
      <c r="AK153" s="496"/>
      <c r="AL153" s="485"/>
      <c r="AM153" s="497"/>
      <c r="AN153" s="487"/>
      <c r="AO153" s="487"/>
    </row>
    <row r="154" spans="1:41" s="495" customFormat="1" ht="45" customHeight="1">
      <c r="A154" s="488"/>
      <c r="B154" s="593"/>
      <c r="C154" s="594"/>
      <c r="D154" s="610"/>
      <c r="E154" s="611"/>
      <c r="F154" s="606" t="str">
        <f t="shared" si="55"/>
        <v/>
      </c>
      <c r="G154" s="607"/>
      <c r="H154" s="445" t="str">
        <f t="shared" si="56"/>
        <v/>
      </c>
      <c r="I154" s="445" t="str">
        <f t="shared" si="57"/>
        <v/>
      </c>
      <c r="J154" s="608"/>
      <c r="K154" s="612"/>
      <c r="L154" s="611"/>
      <c r="M154" s="606" t="str">
        <f t="shared" si="58"/>
        <v/>
      </c>
      <c r="N154" s="607"/>
      <c r="O154" s="445" t="str">
        <f t="shared" si="59"/>
        <v/>
      </c>
      <c r="P154" s="445" t="str">
        <f t="shared" si="60"/>
        <v/>
      </c>
      <c r="Q154" s="608"/>
      <c r="R154" s="612"/>
      <c r="S154" s="612"/>
      <c r="T154" s="611"/>
      <c r="U154" s="606" t="str">
        <f t="shared" si="61"/>
        <v/>
      </c>
      <c r="V154" s="607"/>
      <c r="W154" s="445" t="str">
        <f t="shared" si="62"/>
        <v/>
      </c>
      <c r="X154" s="445" t="str">
        <f t="shared" si="63"/>
        <v/>
      </c>
      <c r="Y154" s="608"/>
      <c r="Z154" s="606" t="str">
        <f t="shared" si="54"/>
        <v/>
      </c>
      <c r="AA154" s="445" t="str">
        <f t="shared" si="64"/>
        <v/>
      </c>
      <c r="AB154" s="595"/>
      <c r="AC154" s="596"/>
      <c r="AK154" s="496"/>
      <c r="AL154" s="485"/>
      <c r="AM154" s="497"/>
      <c r="AN154" s="487"/>
      <c r="AO154" s="487"/>
    </row>
    <row r="155" spans="1:41" s="495" customFormat="1" ht="45" customHeight="1">
      <c r="A155" s="488"/>
      <c r="B155" s="593"/>
      <c r="C155" s="594"/>
      <c r="D155" s="610"/>
      <c r="E155" s="611"/>
      <c r="F155" s="606" t="str">
        <f t="shared" si="55"/>
        <v/>
      </c>
      <c r="G155" s="607"/>
      <c r="H155" s="445" t="str">
        <f t="shared" si="56"/>
        <v/>
      </c>
      <c r="I155" s="445" t="str">
        <f t="shared" si="57"/>
        <v/>
      </c>
      <c r="J155" s="608"/>
      <c r="K155" s="612"/>
      <c r="L155" s="611"/>
      <c r="M155" s="606" t="str">
        <f t="shared" si="58"/>
        <v/>
      </c>
      <c r="N155" s="607"/>
      <c r="O155" s="445" t="str">
        <f t="shared" si="59"/>
        <v/>
      </c>
      <c r="P155" s="445" t="str">
        <f t="shared" si="60"/>
        <v/>
      </c>
      <c r="Q155" s="608"/>
      <c r="R155" s="612"/>
      <c r="S155" s="612"/>
      <c r="T155" s="611"/>
      <c r="U155" s="606" t="str">
        <f t="shared" si="61"/>
        <v/>
      </c>
      <c r="V155" s="607"/>
      <c r="W155" s="445" t="str">
        <f t="shared" si="62"/>
        <v/>
      </c>
      <c r="X155" s="445" t="str">
        <f t="shared" si="63"/>
        <v/>
      </c>
      <c r="Y155" s="608"/>
      <c r="Z155" s="606" t="str">
        <f t="shared" si="54"/>
        <v/>
      </c>
      <c r="AA155" s="445" t="str">
        <f t="shared" si="64"/>
        <v/>
      </c>
      <c r="AB155" s="595"/>
      <c r="AC155" s="596"/>
      <c r="AK155" s="496"/>
      <c r="AL155" s="485"/>
      <c r="AM155" s="497"/>
      <c r="AN155" s="487"/>
      <c r="AO155" s="487"/>
    </row>
    <row r="156" spans="1:41" s="495" customFormat="1" ht="45" customHeight="1">
      <c r="A156" s="488"/>
      <c r="B156" s="593"/>
      <c r="C156" s="594"/>
      <c r="D156" s="610"/>
      <c r="E156" s="611"/>
      <c r="F156" s="606" t="str">
        <f t="shared" si="55"/>
        <v/>
      </c>
      <c r="G156" s="607"/>
      <c r="H156" s="445" t="str">
        <f t="shared" si="56"/>
        <v/>
      </c>
      <c r="I156" s="445" t="str">
        <f t="shared" si="57"/>
        <v/>
      </c>
      <c r="J156" s="608"/>
      <c r="K156" s="612"/>
      <c r="L156" s="611"/>
      <c r="M156" s="606" t="str">
        <f t="shared" si="58"/>
        <v/>
      </c>
      <c r="N156" s="607"/>
      <c r="O156" s="445" t="str">
        <f t="shared" si="59"/>
        <v/>
      </c>
      <c r="P156" s="445" t="str">
        <f t="shared" si="60"/>
        <v/>
      </c>
      <c r="Q156" s="608"/>
      <c r="R156" s="612"/>
      <c r="S156" s="612"/>
      <c r="T156" s="611"/>
      <c r="U156" s="606" t="str">
        <f t="shared" si="61"/>
        <v/>
      </c>
      <c r="V156" s="607"/>
      <c r="W156" s="445" t="str">
        <f t="shared" si="62"/>
        <v/>
      </c>
      <c r="X156" s="445" t="str">
        <f t="shared" si="63"/>
        <v/>
      </c>
      <c r="Y156" s="608"/>
      <c r="Z156" s="606" t="str">
        <f t="shared" si="54"/>
        <v/>
      </c>
      <c r="AA156" s="445" t="str">
        <f t="shared" si="64"/>
        <v/>
      </c>
      <c r="AB156" s="595"/>
      <c r="AC156" s="596"/>
      <c r="AK156" s="496"/>
      <c r="AL156" s="485"/>
      <c r="AM156" s="497"/>
      <c r="AN156" s="487"/>
      <c r="AO156" s="487"/>
    </row>
    <row r="157" spans="1:41" s="495" customFormat="1" ht="45" customHeight="1">
      <c r="A157" s="488"/>
      <c r="B157" s="593"/>
      <c r="C157" s="594"/>
      <c r="D157" s="610"/>
      <c r="E157" s="611"/>
      <c r="F157" s="606" t="str">
        <f t="shared" si="55"/>
        <v/>
      </c>
      <c r="G157" s="607"/>
      <c r="H157" s="445" t="str">
        <f t="shared" si="56"/>
        <v/>
      </c>
      <c r="I157" s="445" t="str">
        <f t="shared" si="57"/>
        <v/>
      </c>
      <c r="J157" s="608"/>
      <c r="K157" s="612"/>
      <c r="L157" s="611"/>
      <c r="M157" s="606" t="str">
        <f t="shared" si="58"/>
        <v/>
      </c>
      <c r="N157" s="607"/>
      <c r="O157" s="445" t="str">
        <f t="shared" si="59"/>
        <v/>
      </c>
      <c r="P157" s="445" t="str">
        <f t="shared" si="60"/>
        <v/>
      </c>
      <c r="Q157" s="608"/>
      <c r="R157" s="612"/>
      <c r="S157" s="612"/>
      <c r="T157" s="611"/>
      <c r="U157" s="606" t="str">
        <f t="shared" si="61"/>
        <v/>
      </c>
      <c r="V157" s="607"/>
      <c r="W157" s="445" t="str">
        <f t="shared" si="62"/>
        <v/>
      </c>
      <c r="X157" s="445" t="str">
        <f t="shared" si="63"/>
        <v/>
      </c>
      <c r="Y157" s="608"/>
      <c r="Z157" s="606" t="str">
        <f t="shared" si="54"/>
        <v/>
      </c>
      <c r="AA157" s="445" t="str">
        <f t="shared" si="64"/>
        <v/>
      </c>
      <c r="AB157" s="595"/>
      <c r="AC157" s="596"/>
      <c r="AK157" s="496"/>
      <c r="AL157" s="485"/>
      <c r="AM157" s="497"/>
      <c r="AN157" s="487"/>
      <c r="AO157" s="487"/>
    </row>
    <row r="158" spans="1:41" s="495" customFormat="1" ht="45" customHeight="1">
      <c r="A158" s="488"/>
      <c r="B158" s="593"/>
      <c r="C158" s="594"/>
      <c r="D158" s="610"/>
      <c r="E158" s="611"/>
      <c r="F158" s="606" t="str">
        <f t="shared" si="55"/>
        <v/>
      </c>
      <c r="G158" s="607"/>
      <c r="H158" s="445" t="str">
        <f t="shared" si="56"/>
        <v/>
      </c>
      <c r="I158" s="445" t="str">
        <f t="shared" si="57"/>
        <v/>
      </c>
      <c r="J158" s="608"/>
      <c r="K158" s="612"/>
      <c r="L158" s="611"/>
      <c r="M158" s="606" t="str">
        <f t="shared" si="58"/>
        <v/>
      </c>
      <c r="N158" s="607"/>
      <c r="O158" s="445" t="str">
        <f t="shared" si="59"/>
        <v/>
      </c>
      <c r="P158" s="445" t="str">
        <f t="shared" si="60"/>
        <v/>
      </c>
      <c r="Q158" s="608"/>
      <c r="R158" s="612"/>
      <c r="S158" s="612"/>
      <c r="T158" s="611"/>
      <c r="U158" s="606" t="str">
        <f t="shared" si="61"/>
        <v/>
      </c>
      <c r="V158" s="607"/>
      <c r="W158" s="445" t="str">
        <f t="shared" si="62"/>
        <v/>
      </c>
      <c r="X158" s="445" t="str">
        <f t="shared" si="63"/>
        <v/>
      </c>
      <c r="Y158" s="608"/>
      <c r="Z158" s="606" t="str">
        <f t="shared" si="54"/>
        <v/>
      </c>
      <c r="AA158" s="445" t="str">
        <f t="shared" si="64"/>
        <v/>
      </c>
      <c r="AB158" s="595"/>
      <c r="AC158" s="596"/>
      <c r="AK158" s="496"/>
      <c r="AL158" s="485"/>
      <c r="AM158" s="497"/>
      <c r="AN158" s="487"/>
      <c r="AO158" s="487"/>
    </row>
    <row r="159" spans="1:41" s="495" customFormat="1" ht="45" customHeight="1">
      <c r="A159" s="488"/>
      <c r="B159" s="593"/>
      <c r="C159" s="594"/>
      <c r="D159" s="610"/>
      <c r="E159" s="611"/>
      <c r="F159" s="606" t="str">
        <f t="shared" si="55"/>
        <v/>
      </c>
      <c r="G159" s="607"/>
      <c r="H159" s="445" t="str">
        <f t="shared" si="56"/>
        <v/>
      </c>
      <c r="I159" s="445" t="str">
        <f t="shared" si="57"/>
        <v/>
      </c>
      <c r="J159" s="608"/>
      <c r="K159" s="612"/>
      <c r="L159" s="611"/>
      <c r="M159" s="606" t="str">
        <f t="shared" si="58"/>
        <v/>
      </c>
      <c r="N159" s="607"/>
      <c r="O159" s="445" t="str">
        <f t="shared" si="59"/>
        <v/>
      </c>
      <c r="P159" s="445" t="str">
        <f t="shared" si="60"/>
        <v/>
      </c>
      <c r="Q159" s="608"/>
      <c r="R159" s="612"/>
      <c r="S159" s="612"/>
      <c r="T159" s="611"/>
      <c r="U159" s="606" t="str">
        <f t="shared" si="61"/>
        <v/>
      </c>
      <c r="V159" s="607"/>
      <c r="W159" s="445" t="str">
        <f t="shared" si="62"/>
        <v/>
      </c>
      <c r="X159" s="445" t="str">
        <f t="shared" si="63"/>
        <v/>
      </c>
      <c r="Y159" s="608"/>
      <c r="Z159" s="606" t="str">
        <f t="shared" si="54"/>
        <v/>
      </c>
      <c r="AA159" s="445" t="str">
        <f t="shared" si="64"/>
        <v/>
      </c>
      <c r="AB159" s="595"/>
      <c r="AC159" s="596"/>
      <c r="AK159" s="496"/>
      <c r="AL159" s="485"/>
      <c r="AM159" s="497"/>
      <c r="AN159" s="487"/>
      <c r="AO159" s="487"/>
    </row>
    <row r="160" spans="1:41" s="495" customFormat="1" ht="45" customHeight="1">
      <c r="A160" s="488"/>
      <c r="B160" s="593"/>
      <c r="C160" s="594"/>
      <c r="D160" s="610"/>
      <c r="E160" s="611"/>
      <c r="F160" s="606" t="str">
        <f t="shared" si="55"/>
        <v/>
      </c>
      <c r="G160" s="607"/>
      <c r="H160" s="445" t="str">
        <f t="shared" si="56"/>
        <v/>
      </c>
      <c r="I160" s="445" t="str">
        <f t="shared" si="57"/>
        <v/>
      </c>
      <c r="J160" s="608"/>
      <c r="K160" s="612"/>
      <c r="L160" s="611"/>
      <c r="M160" s="606" t="str">
        <f t="shared" si="58"/>
        <v/>
      </c>
      <c r="N160" s="607"/>
      <c r="O160" s="445" t="str">
        <f t="shared" si="59"/>
        <v/>
      </c>
      <c r="P160" s="445" t="str">
        <f t="shared" si="60"/>
        <v/>
      </c>
      <c r="Q160" s="608"/>
      <c r="R160" s="612"/>
      <c r="S160" s="612"/>
      <c r="T160" s="611"/>
      <c r="U160" s="606" t="str">
        <f t="shared" si="61"/>
        <v/>
      </c>
      <c r="V160" s="607"/>
      <c r="W160" s="445" t="str">
        <f t="shared" si="62"/>
        <v/>
      </c>
      <c r="X160" s="445" t="str">
        <f t="shared" si="63"/>
        <v/>
      </c>
      <c r="Y160" s="608"/>
      <c r="Z160" s="606" t="str">
        <f t="shared" si="54"/>
        <v/>
      </c>
      <c r="AA160" s="445" t="str">
        <f t="shared" si="64"/>
        <v/>
      </c>
      <c r="AB160" s="595"/>
      <c r="AC160" s="596"/>
      <c r="AK160" s="496"/>
      <c r="AL160" s="485"/>
      <c r="AM160" s="497"/>
      <c r="AN160" s="487"/>
      <c r="AO160" s="487"/>
    </row>
    <row r="161" spans="1:41" s="495" customFormat="1" ht="45" customHeight="1">
      <c r="A161" s="488"/>
      <c r="B161" s="593"/>
      <c r="C161" s="594"/>
      <c r="D161" s="610"/>
      <c r="E161" s="611"/>
      <c r="F161" s="606" t="str">
        <f t="shared" si="55"/>
        <v/>
      </c>
      <c r="G161" s="607"/>
      <c r="H161" s="445" t="str">
        <f t="shared" si="56"/>
        <v/>
      </c>
      <c r="I161" s="445" t="str">
        <f t="shared" si="57"/>
        <v/>
      </c>
      <c r="J161" s="608"/>
      <c r="K161" s="612"/>
      <c r="L161" s="611"/>
      <c r="M161" s="606" t="str">
        <f t="shared" si="58"/>
        <v/>
      </c>
      <c r="N161" s="607"/>
      <c r="O161" s="445" t="str">
        <f t="shared" si="59"/>
        <v/>
      </c>
      <c r="P161" s="445" t="str">
        <f t="shared" si="60"/>
        <v/>
      </c>
      <c r="Q161" s="608"/>
      <c r="R161" s="612"/>
      <c r="S161" s="612"/>
      <c r="T161" s="611"/>
      <c r="U161" s="606" t="str">
        <f t="shared" si="61"/>
        <v/>
      </c>
      <c r="V161" s="607"/>
      <c r="W161" s="445" t="str">
        <f t="shared" si="62"/>
        <v/>
      </c>
      <c r="X161" s="445" t="str">
        <f t="shared" si="63"/>
        <v/>
      </c>
      <c r="Y161" s="608"/>
      <c r="Z161" s="606" t="str">
        <f t="shared" si="54"/>
        <v/>
      </c>
      <c r="AA161" s="445" t="str">
        <f t="shared" si="64"/>
        <v/>
      </c>
      <c r="AB161" s="595"/>
      <c r="AC161" s="596"/>
      <c r="AK161" s="496"/>
      <c r="AL161" s="485"/>
      <c r="AM161" s="497"/>
      <c r="AN161" s="487"/>
      <c r="AO161" s="487"/>
    </row>
    <row r="162" spans="1:41" s="495" customFormat="1" ht="45" customHeight="1">
      <c r="A162" s="488"/>
      <c r="B162" s="593"/>
      <c r="C162" s="594"/>
      <c r="D162" s="610"/>
      <c r="E162" s="611"/>
      <c r="F162" s="606" t="str">
        <f t="shared" si="55"/>
        <v/>
      </c>
      <c r="G162" s="607"/>
      <c r="H162" s="445" t="str">
        <f t="shared" si="56"/>
        <v/>
      </c>
      <c r="I162" s="445" t="str">
        <f t="shared" si="57"/>
        <v/>
      </c>
      <c r="J162" s="608"/>
      <c r="K162" s="612"/>
      <c r="L162" s="611"/>
      <c r="M162" s="606" t="str">
        <f t="shared" si="58"/>
        <v/>
      </c>
      <c r="N162" s="607"/>
      <c r="O162" s="445" t="str">
        <f t="shared" si="59"/>
        <v/>
      </c>
      <c r="P162" s="445" t="str">
        <f t="shared" si="60"/>
        <v/>
      </c>
      <c r="Q162" s="608"/>
      <c r="R162" s="612"/>
      <c r="S162" s="612"/>
      <c r="T162" s="611"/>
      <c r="U162" s="606" t="str">
        <f t="shared" si="61"/>
        <v/>
      </c>
      <c r="V162" s="607"/>
      <c r="W162" s="445" t="str">
        <f t="shared" si="62"/>
        <v/>
      </c>
      <c r="X162" s="445" t="str">
        <f t="shared" si="63"/>
        <v/>
      </c>
      <c r="Y162" s="608"/>
      <c r="Z162" s="606" t="str">
        <f t="shared" si="54"/>
        <v/>
      </c>
      <c r="AA162" s="445" t="str">
        <f t="shared" si="64"/>
        <v/>
      </c>
      <c r="AB162" s="595"/>
      <c r="AC162" s="596"/>
      <c r="AK162" s="496"/>
      <c r="AL162" s="485"/>
      <c r="AM162" s="497"/>
      <c r="AN162" s="487"/>
      <c r="AO162" s="487"/>
    </row>
    <row r="163" spans="1:41" s="495" customFormat="1" ht="45" customHeight="1">
      <c r="A163" s="488"/>
      <c r="B163" s="593"/>
      <c r="C163" s="594"/>
      <c r="D163" s="610"/>
      <c r="E163" s="611"/>
      <c r="F163" s="606" t="str">
        <f t="shared" si="55"/>
        <v/>
      </c>
      <c r="G163" s="607"/>
      <c r="H163" s="445" t="str">
        <f t="shared" si="56"/>
        <v/>
      </c>
      <c r="I163" s="445" t="str">
        <f t="shared" si="57"/>
        <v/>
      </c>
      <c r="J163" s="608"/>
      <c r="K163" s="612"/>
      <c r="L163" s="611"/>
      <c r="M163" s="606" t="str">
        <f t="shared" si="58"/>
        <v/>
      </c>
      <c r="N163" s="607"/>
      <c r="O163" s="445" t="str">
        <f t="shared" si="59"/>
        <v/>
      </c>
      <c r="P163" s="445" t="str">
        <f t="shared" si="60"/>
        <v/>
      </c>
      <c r="Q163" s="608"/>
      <c r="R163" s="612"/>
      <c r="S163" s="612"/>
      <c r="T163" s="611"/>
      <c r="U163" s="606" t="str">
        <f t="shared" si="61"/>
        <v/>
      </c>
      <c r="V163" s="607"/>
      <c r="W163" s="445" t="str">
        <f t="shared" si="62"/>
        <v/>
      </c>
      <c r="X163" s="445" t="str">
        <f t="shared" si="63"/>
        <v/>
      </c>
      <c r="Y163" s="608"/>
      <c r="Z163" s="606" t="str">
        <f t="shared" si="54"/>
        <v/>
      </c>
      <c r="AA163" s="445" t="str">
        <f t="shared" si="64"/>
        <v/>
      </c>
      <c r="AB163" s="595"/>
      <c r="AC163" s="596"/>
      <c r="AK163" s="496"/>
      <c r="AL163" s="485"/>
      <c r="AM163" s="497"/>
      <c r="AN163" s="487"/>
      <c r="AO163" s="487"/>
    </row>
    <row r="164" spans="1:41" s="495" customFormat="1" ht="45" customHeight="1">
      <c r="A164" s="488"/>
      <c r="B164" s="593"/>
      <c r="C164" s="594"/>
      <c r="D164" s="610"/>
      <c r="E164" s="611"/>
      <c r="F164" s="606" t="str">
        <f t="shared" si="55"/>
        <v/>
      </c>
      <c r="G164" s="607"/>
      <c r="H164" s="445" t="str">
        <f t="shared" si="56"/>
        <v/>
      </c>
      <c r="I164" s="445" t="str">
        <f t="shared" si="57"/>
        <v/>
      </c>
      <c r="J164" s="608"/>
      <c r="K164" s="612"/>
      <c r="L164" s="611"/>
      <c r="M164" s="606" t="str">
        <f t="shared" si="58"/>
        <v/>
      </c>
      <c r="N164" s="607"/>
      <c r="O164" s="445" t="str">
        <f t="shared" si="59"/>
        <v/>
      </c>
      <c r="P164" s="445" t="str">
        <f t="shared" si="60"/>
        <v/>
      </c>
      <c r="Q164" s="608"/>
      <c r="R164" s="612"/>
      <c r="S164" s="612"/>
      <c r="T164" s="611"/>
      <c r="U164" s="606" t="str">
        <f t="shared" si="61"/>
        <v/>
      </c>
      <c r="V164" s="607"/>
      <c r="W164" s="445" t="str">
        <f t="shared" si="62"/>
        <v/>
      </c>
      <c r="X164" s="445" t="str">
        <f t="shared" si="63"/>
        <v/>
      </c>
      <c r="Y164" s="608"/>
      <c r="Z164" s="606" t="str">
        <f t="shared" si="54"/>
        <v/>
      </c>
      <c r="AA164" s="445" t="str">
        <f t="shared" si="64"/>
        <v/>
      </c>
      <c r="AB164" s="595"/>
      <c r="AC164" s="596"/>
      <c r="AK164" s="496"/>
      <c r="AL164" s="485"/>
      <c r="AM164" s="497"/>
      <c r="AN164" s="487"/>
      <c r="AO164" s="487"/>
    </row>
    <row r="165" spans="1:41" s="495" customFormat="1" ht="45" customHeight="1">
      <c r="A165" s="488"/>
      <c r="B165" s="593"/>
      <c r="C165" s="594"/>
      <c r="D165" s="610"/>
      <c r="E165" s="611"/>
      <c r="F165" s="606" t="str">
        <f t="shared" si="55"/>
        <v/>
      </c>
      <c r="G165" s="607"/>
      <c r="H165" s="445" t="str">
        <f t="shared" si="56"/>
        <v/>
      </c>
      <c r="I165" s="445" t="str">
        <f t="shared" si="57"/>
        <v/>
      </c>
      <c r="J165" s="608"/>
      <c r="K165" s="612"/>
      <c r="L165" s="611"/>
      <c r="M165" s="606" t="str">
        <f t="shared" si="58"/>
        <v/>
      </c>
      <c r="N165" s="607"/>
      <c r="O165" s="445" t="str">
        <f t="shared" si="59"/>
        <v/>
      </c>
      <c r="P165" s="445" t="str">
        <f t="shared" si="60"/>
        <v/>
      </c>
      <c r="Q165" s="608"/>
      <c r="R165" s="612"/>
      <c r="S165" s="612"/>
      <c r="T165" s="611"/>
      <c r="U165" s="606" t="str">
        <f t="shared" si="61"/>
        <v/>
      </c>
      <c r="V165" s="607"/>
      <c r="W165" s="445" t="str">
        <f t="shared" si="62"/>
        <v/>
      </c>
      <c r="X165" s="445" t="str">
        <f t="shared" si="63"/>
        <v/>
      </c>
      <c r="Y165" s="608"/>
      <c r="Z165" s="606" t="str">
        <f t="shared" si="54"/>
        <v/>
      </c>
      <c r="AA165" s="445" t="str">
        <f t="shared" si="64"/>
        <v/>
      </c>
      <c r="AB165" s="595"/>
      <c r="AC165" s="596"/>
      <c r="AK165" s="496"/>
      <c r="AL165" s="485"/>
      <c r="AM165" s="497"/>
      <c r="AN165" s="487"/>
      <c r="AO165" s="487"/>
    </row>
    <row r="166" spans="1:41" s="495" customFormat="1" ht="45" customHeight="1">
      <c r="A166" s="488"/>
      <c r="B166" s="593"/>
      <c r="C166" s="594"/>
      <c r="D166" s="610"/>
      <c r="E166" s="611"/>
      <c r="F166" s="606" t="str">
        <f t="shared" si="55"/>
        <v/>
      </c>
      <c r="G166" s="607"/>
      <c r="H166" s="445" t="str">
        <f t="shared" si="56"/>
        <v/>
      </c>
      <c r="I166" s="445" t="str">
        <f t="shared" si="57"/>
        <v/>
      </c>
      <c r="J166" s="608"/>
      <c r="K166" s="612"/>
      <c r="L166" s="611"/>
      <c r="M166" s="606" t="str">
        <f t="shared" si="58"/>
        <v/>
      </c>
      <c r="N166" s="607"/>
      <c r="O166" s="445" t="str">
        <f t="shared" si="59"/>
        <v/>
      </c>
      <c r="P166" s="445" t="str">
        <f t="shared" si="60"/>
        <v/>
      </c>
      <c r="Q166" s="608"/>
      <c r="R166" s="612"/>
      <c r="S166" s="612"/>
      <c r="T166" s="611"/>
      <c r="U166" s="606" t="str">
        <f t="shared" si="61"/>
        <v/>
      </c>
      <c r="V166" s="607"/>
      <c r="W166" s="445" t="str">
        <f t="shared" si="62"/>
        <v/>
      </c>
      <c r="X166" s="445" t="str">
        <f t="shared" si="63"/>
        <v/>
      </c>
      <c r="Y166" s="608"/>
      <c r="Z166" s="606" t="str">
        <f t="shared" si="54"/>
        <v/>
      </c>
      <c r="AA166" s="445" t="str">
        <f t="shared" si="64"/>
        <v/>
      </c>
      <c r="AB166" s="595"/>
      <c r="AC166" s="596"/>
      <c r="AK166" s="496"/>
      <c r="AL166" s="485"/>
      <c r="AM166" s="497"/>
      <c r="AN166" s="487"/>
      <c r="AO166" s="487"/>
    </row>
    <row r="167" spans="1:41" s="495" customFormat="1" ht="45" customHeight="1">
      <c r="A167" s="488"/>
      <c r="B167" s="593"/>
      <c r="C167" s="594"/>
      <c r="D167" s="610"/>
      <c r="E167" s="611"/>
      <c r="F167" s="606" t="str">
        <f t="shared" si="55"/>
        <v/>
      </c>
      <c r="G167" s="607"/>
      <c r="H167" s="445" t="str">
        <f t="shared" si="56"/>
        <v/>
      </c>
      <c r="I167" s="445" t="str">
        <f t="shared" si="57"/>
        <v/>
      </c>
      <c r="J167" s="608"/>
      <c r="K167" s="612"/>
      <c r="L167" s="611"/>
      <c r="M167" s="606" t="str">
        <f t="shared" si="58"/>
        <v/>
      </c>
      <c r="N167" s="607"/>
      <c r="O167" s="445" t="str">
        <f t="shared" si="59"/>
        <v/>
      </c>
      <c r="P167" s="445" t="str">
        <f t="shared" si="60"/>
        <v/>
      </c>
      <c r="Q167" s="608"/>
      <c r="R167" s="612"/>
      <c r="S167" s="612"/>
      <c r="T167" s="611"/>
      <c r="U167" s="606" t="str">
        <f t="shared" si="61"/>
        <v/>
      </c>
      <c r="V167" s="607"/>
      <c r="W167" s="445" t="str">
        <f t="shared" si="62"/>
        <v/>
      </c>
      <c r="X167" s="445" t="str">
        <f t="shared" si="63"/>
        <v/>
      </c>
      <c r="Y167" s="608"/>
      <c r="Z167" s="606" t="str">
        <f t="shared" si="54"/>
        <v/>
      </c>
      <c r="AA167" s="445" t="str">
        <f t="shared" si="64"/>
        <v/>
      </c>
      <c r="AB167" s="595"/>
      <c r="AC167" s="596"/>
      <c r="AK167" s="496"/>
      <c r="AL167" s="485"/>
      <c r="AM167" s="497"/>
      <c r="AN167" s="487"/>
      <c r="AO167" s="487"/>
    </row>
    <row r="168" spans="1:41" s="495" customFormat="1" ht="45" customHeight="1">
      <c r="A168" s="488"/>
      <c r="B168" s="593"/>
      <c r="C168" s="594"/>
      <c r="D168" s="610"/>
      <c r="E168" s="611"/>
      <c r="F168" s="606" t="str">
        <f t="shared" si="55"/>
        <v/>
      </c>
      <c r="G168" s="607"/>
      <c r="H168" s="445" t="str">
        <f t="shared" si="56"/>
        <v/>
      </c>
      <c r="I168" s="445" t="str">
        <f t="shared" si="57"/>
        <v/>
      </c>
      <c r="J168" s="608"/>
      <c r="K168" s="612"/>
      <c r="L168" s="611"/>
      <c r="M168" s="606" t="str">
        <f t="shared" si="58"/>
        <v/>
      </c>
      <c r="N168" s="607"/>
      <c r="O168" s="445" t="str">
        <f t="shared" si="59"/>
        <v/>
      </c>
      <c r="P168" s="445" t="str">
        <f t="shared" si="60"/>
        <v/>
      </c>
      <c r="Q168" s="608"/>
      <c r="R168" s="612"/>
      <c r="S168" s="612"/>
      <c r="T168" s="611"/>
      <c r="U168" s="606" t="str">
        <f t="shared" si="61"/>
        <v/>
      </c>
      <c r="V168" s="607"/>
      <c r="W168" s="445" t="str">
        <f t="shared" si="62"/>
        <v/>
      </c>
      <c r="X168" s="445" t="str">
        <f t="shared" si="63"/>
        <v/>
      </c>
      <c r="Y168" s="608"/>
      <c r="Z168" s="606" t="str">
        <f t="shared" si="54"/>
        <v/>
      </c>
      <c r="AA168" s="445" t="str">
        <f t="shared" si="64"/>
        <v/>
      </c>
      <c r="AB168" s="595"/>
      <c r="AC168" s="596"/>
      <c r="AK168" s="496"/>
      <c r="AL168" s="485"/>
      <c r="AM168" s="497"/>
      <c r="AN168" s="487"/>
      <c r="AO168" s="487"/>
    </row>
    <row r="169" spans="1:41" s="495" customFormat="1" ht="45" customHeight="1">
      <c r="A169" s="488"/>
      <c r="B169" s="593"/>
      <c r="C169" s="594"/>
      <c r="D169" s="610"/>
      <c r="E169" s="611"/>
      <c r="F169" s="606" t="str">
        <f t="shared" si="55"/>
        <v/>
      </c>
      <c r="G169" s="607"/>
      <c r="H169" s="445" t="str">
        <f t="shared" si="56"/>
        <v/>
      </c>
      <c r="I169" s="445" t="str">
        <f t="shared" si="57"/>
        <v/>
      </c>
      <c r="J169" s="608"/>
      <c r="K169" s="612"/>
      <c r="L169" s="611"/>
      <c r="M169" s="606" t="str">
        <f t="shared" si="58"/>
        <v/>
      </c>
      <c r="N169" s="607"/>
      <c r="O169" s="445" t="str">
        <f t="shared" si="59"/>
        <v/>
      </c>
      <c r="P169" s="445" t="str">
        <f t="shared" si="60"/>
        <v/>
      </c>
      <c r="Q169" s="608"/>
      <c r="R169" s="612"/>
      <c r="S169" s="612"/>
      <c r="T169" s="611"/>
      <c r="U169" s="606" t="str">
        <f t="shared" si="61"/>
        <v/>
      </c>
      <c r="V169" s="607"/>
      <c r="W169" s="445" t="str">
        <f t="shared" si="62"/>
        <v/>
      </c>
      <c r="X169" s="445" t="str">
        <f t="shared" si="63"/>
        <v/>
      </c>
      <c r="Y169" s="608"/>
      <c r="Z169" s="606" t="str">
        <f t="shared" si="54"/>
        <v/>
      </c>
      <c r="AA169" s="445" t="str">
        <f t="shared" si="64"/>
        <v/>
      </c>
      <c r="AB169" s="595"/>
      <c r="AC169" s="596"/>
      <c r="AK169" s="496"/>
      <c r="AL169" s="485"/>
      <c r="AM169" s="497"/>
      <c r="AN169" s="487"/>
      <c r="AO169" s="487"/>
    </row>
    <row r="170" spans="1:41" s="495" customFormat="1" ht="45" customHeight="1">
      <c r="A170" s="488"/>
      <c r="B170" s="593"/>
      <c r="C170" s="594"/>
      <c r="D170" s="610"/>
      <c r="E170" s="611"/>
      <c r="F170" s="606" t="str">
        <f t="shared" si="55"/>
        <v/>
      </c>
      <c r="G170" s="607"/>
      <c r="H170" s="445" t="str">
        <f t="shared" si="56"/>
        <v/>
      </c>
      <c r="I170" s="445" t="str">
        <f t="shared" si="57"/>
        <v/>
      </c>
      <c r="J170" s="608"/>
      <c r="K170" s="612"/>
      <c r="L170" s="611"/>
      <c r="M170" s="606" t="str">
        <f t="shared" si="58"/>
        <v/>
      </c>
      <c r="N170" s="607"/>
      <c r="O170" s="445" t="str">
        <f t="shared" si="59"/>
        <v/>
      </c>
      <c r="P170" s="445" t="str">
        <f t="shared" si="60"/>
        <v/>
      </c>
      <c r="Q170" s="608"/>
      <c r="R170" s="612"/>
      <c r="S170" s="612"/>
      <c r="T170" s="611"/>
      <c r="U170" s="606" t="str">
        <f t="shared" si="61"/>
        <v/>
      </c>
      <c r="V170" s="607"/>
      <c r="W170" s="445" t="str">
        <f t="shared" si="62"/>
        <v/>
      </c>
      <c r="X170" s="445" t="str">
        <f t="shared" si="63"/>
        <v/>
      </c>
      <c r="Y170" s="608"/>
      <c r="Z170" s="606" t="str">
        <f t="shared" si="54"/>
        <v/>
      </c>
      <c r="AA170" s="445" t="str">
        <f t="shared" si="64"/>
        <v/>
      </c>
      <c r="AB170" s="595"/>
      <c r="AC170" s="596"/>
      <c r="AK170" s="496"/>
      <c r="AL170" s="485"/>
      <c r="AM170" s="497"/>
      <c r="AN170" s="487"/>
      <c r="AO170" s="487"/>
    </row>
    <row r="171" spans="1:41" s="495" customFormat="1" ht="45" customHeight="1">
      <c r="A171" s="488"/>
      <c r="B171" s="593"/>
      <c r="C171" s="594"/>
      <c r="D171" s="610"/>
      <c r="E171" s="611"/>
      <c r="F171" s="606" t="str">
        <f t="shared" si="55"/>
        <v/>
      </c>
      <c r="G171" s="607"/>
      <c r="H171" s="445" t="str">
        <f t="shared" si="56"/>
        <v/>
      </c>
      <c r="I171" s="445" t="str">
        <f t="shared" si="57"/>
        <v/>
      </c>
      <c r="J171" s="608"/>
      <c r="K171" s="612"/>
      <c r="L171" s="611"/>
      <c r="M171" s="606" t="str">
        <f t="shared" si="58"/>
        <v/>
      </c>
      <c r="N171" s="607"/>
      <c r="O171" s="445" t="str">
        <f t="shared" si="59"/>
        <v/>
      </c>
      <c r="P171" s="445" t="str">
        <f t="shared" si="60"/>
        <v/>
      </c>
      <c r="Q171" s="608"/>
      <c r="R171" s="612"/>
      <c r="S171" s="612"/>
      <c r="T171" s="611"/>
      <c r="U171" s="606" t="str">
        <f t="shared" si="61"/>
        <v/>
      </c>
      <c r="V171" s="607"/>
      <c r="W171" s="445" t="str">
        <f t="shared" si="62"/>
        <v/>
      </c>
      <c r="X171" s="445" t="str">
        <f t="shared" si="63"/>
        <v/>
      </c>
      <c r="Y171" s="608"/>
      <c r="Z171" s="606" t="str">
        <f t="shared" si="54"/>
        <v/>
      </c>
      <c r="AA171" s="445" t="str">
        <f t="shared" si="64"/>
        <v/>
      </c>
      <c r="AB171" s="595"/>
      <c r="AC171" s="596"/>
      <c r="AK171" s="496"/>
      <c r="AL171" s="485"/>
      <c r="AM171" s="497"/>
      <c r="AN171" s="487"/>
      <c r="AO171" s="487"/>
    </row>
    <row r="172" spans="1:41" s="495" customFormat="1" ht="45" customHeight="1">
      <c r="A172" s="488"/>
      <c r="B172" s="593"/>
      <c r="C172" s="594"/>
      <c r="D172" s="610"/>
      <c r="E172" s="611"/>
      <c r="F172" s="606" t="str">
        <f t="shared" si="55"/>
        <v/>
      </c>
      <c r="G172" s="607"/>
      <c r="H172" s="445" t="str">
        <f t="shared" si="56"/>
        <v/>
      </c>
      <c r="I172" s="445" t="str">
        <f t="shared" si="57"/>
        <v/>
      </c>
      <c r="J172" s="608"/>
      <c r="K172" s="612"/>
      <c r="L172" s="611"/>
      <c r="M172" s="606" t="str">
        <f t="shared" si="58"/>
        <v/>
      </c>
      <c r="N172" s="607"/>
      <c r="O172" s="445" t="str">
        <f t="shared" si="59"/>
        <v/>
      </c>
      <c r="P172" s="445" t="str">
        <f t="shared" si="60"/>
        <v/>
      </c>
      <c r="Q172" s="608"/>
      <c r="R172" s="612"/>
      <c r="S172" s="612"/>
      <c r="T172" s="611"/>
      <c r="U172" s="606" t="str">
        <f t="shared" si="61"/>
        <v/>
      </c>
      <c r="V172" s="607"/>
      <c r="W172" s="445" t="str">
        <f t="shared" si="62"/>
        <v/>
      </c>
      <c r="X172" s="445" t="str">
        <f t="shared" si="63"/>
        <v/>
      </c>
      <c r="Y172" s="608"/>
      <c r="Z172" s="606" t="str">
        <f t="shared" si="54"/>
        <v/>
      </c>
      <c r="AA172" s="445" t="str">
        <f t="shared" si="64"/>
        <v/>
      </c>
      <c r="AB172" s="595"/>
      <c r="AC172" s="596"/>
      <c r="AK172" s="496"/>
      <c r="AL172" s="485"/>
      <c r="AM172" s="497"/>
      <c r="AN172" s="487"/>
      <c r="AO172" s="487"/>
    </row>
    <row r="173" spans="1:41" s="495" customFormat="1" ht="45" customHeight="1">
      <c r="A173" s="488"/>
      <c r="B173" s="593"/>
      <c r="C173" s="594"/>
      <c r="D173" s="610"/>
      <c r="E173" s="611"/>
      <c r="F173" s="606" t="str">
        <f t="shared" si="55"/>
        <v/>
      </c>
      <c r="G173" s="607"/>
      <c r="H173" s="445" t="str">
        <f t="shared" si="56"/>
        <v/>
      </c>
      <c r="I173" s="445" t="str">
        <f t="shared" si="57"/>
        <v/>
      </c>
      <c r="J173" s="608"/>
      <c r="K173" s="612"/>
      <c r="L173" s="611"/>
      <c r="M173" s="606" t="str">
        <f t="shared" si="58"/>
        <v/>
      </c>
      <c r="N173" s="607"/>
      <c r="O173" s="445" t="str">
        <f t="shared" si="59"/>
        <v/>
      </c>
      <c r="P173" s="445" t="str">
        <f t="shared" si="60"/>
        <v/>
      </c>
      <c r="Q173" s="608"/>
      <c r="R173" s="612"/>
      <c r="S173" s="612"/>
      <c r="T173" s="611"/>
      <c r="U173" s="606" t="str">
        <f t="shared" si="61"/>
        <v/>
      </c>
      <c r="V173" s="607"/>
      <c r="W173" s="445" t="str">
        <f t="shared" si="62"/>
        <v/>
      </c>
      <c r="X173" s="445" t="str">
        <f t="shared" si="63"/>
        <v/>
      </c>
      <c r="Y173" s="608"/>
      <c r="Z173" s="606" t="str">
        <f t="shared" si="54"/>
        <v/>
      </c>
      <c r="AA173" s="445" t="str">
        <f t="shared" si="64"/>
        <v/>
      </c>
      <c r="AB173" s="595"/>
      <c r="AC173" s="596"/>
      <c r="AK173" s="496"/>
      <c r="AL173" s="485"/>
      <c r="AM173" s="497"/>
      <c r="AN173" s="487"/>
      <c r="AO173" s="487"/>
    </row>
    <row r="174" spans="1:41" s="495" customFormat="1" ht="45" customHeight="1">
      <c r="A174" s="488"/>
      <c r="B174" s="593"/>
      <c r="C174" s="594"/>
      <c r="D174" s="610"/>
      <c r="E174" s="611"/>
      <c r="F174" s="606" t="str">
        <f t="shared" si="55"/>
        <v/>
      </c>
      <c r="G174" s="607"/>
      <c r="H174" s="445" t="str">
        <f t="shared" si="56"/>
        <v/>
      </c>
      <c r="I174" s="445" t="str">
        <f t="shared" si="57"/>
        <v/>
      </c>
      <c r="J174" s="608"/>
      <c r="K174" s="612"/>
      <c r="L174" s="611"/>
      <c r="M174" s="606" t="str">
        <f t="shared" si="58"/>
        <v/>
      </c>
      <c r="N174" s="607"/>
      <c r="O174" s="445" t="str">
        <f t="shared" si="59"/>
        <v/>
      </c>
      <c r="P174" s="445" t="str">
        <f t="shared" si="60"/>
        <v/>
      </c>
      <c r="Q174" s="608"/>
      <c r="R174" s="612"/>
      <c r="S174" s="612"/>
      <c r="T174" s="611"/>
      <c r="U174" s="606" t="str">
        <f t="shared" si="61"/>
        <v/>
      </c>
      <c r="V174" s="607"/>
      <c r="W174" s="445" t="str">
        <f t="shared" si="62"/>
        <v/>
      </c>
      <c r="X174" s="445" t="str">
        <f t="shared" si="63"/>
        <v/>
      </c>
      <c r="Y174" s="608"/>
      <c r="Z174" s="606" t="str">
        <f t="shared" si="54"/>
        <v/>
      </c>
      <c r="AA174" s="445" t="str">
        <f t="shared" si="64"/>
        <v/>
      </c>
      <c r="AB174" s="595"/>
      <c r="AC174" s="596"/>
      <c r="AK174" s="496"/>
      <c r="AL174" s="485"/>
      <c r="AM174" s="497"/>
      <c r="AN174" s="487"/>
      <c r="AO174" s="487"/>
    </row>
    <row r="175" spans="1:41" s="495" customFormat="1" ht="45" customHeight="1">
      <c r="A175" s="488"/>
      <c r="B175" s="593"/>
      <c r="C175" s="594"/>
      <c r="D175" s="610"/>
      <c r="E175" s="611"/>
      <c r="F175" s="606" t="str">
        <f t="shared" si="55"/>
        <v/>
      </c>
      <c r="G175" s="607"/>
      <c r="H175" s="445" t="str">
        <f t="shared" si="56"/>
        <v/>
      </c>
      <c r="I175" s="445" t="str">
        <f t="shared" si="57"/>
        <v/>
      </c>
      <c r="J175" s="608"/>
      <c r="K175" s="612"/>
      <c r="L175" s="611"/>
      <c r="M175" s="606" t="str">
        <f t="shared" si="58"/>
        <v/>
      </c>
      <c r="N175" s="607"/>
      <c r="O175" s="445" t="str">
        <f t="shared" si="59"/>
        <v/>
      </c>
      <c r="P175" s="445" t="str">
        <f t="shared" si="60"/>
        <v/>
      </c>
      <c r="Q175" s="608"/>
      <c r="R175" s="612"/>
      <c r="S175" s="612"/>
      <c r="T175" s="611"/>
      <c r="U175" s="606" t="str">
        <f t="shared" si="61"/>
        <v/>
      </c>
      <c r="V175" s="607"/>
      <c r="W175" s="445" t="str">
        <f t="shared" si="62"/>
        <v/>
      </c>
      <c r="X175" s="445" t="str">
        <f t="shared" si="63"/>
        <v/>
      </c>
      <c r="Y175" s="608"/>
      <c r="Z175" s="606" t="str">
        <f t="shared" si="54"/>
        <v/>
      </c>
      <c r="AA175" s="445" t="str">
        <f t="shared" si="64"/>
        <v/>
      </c>
      <c r="AB175" s="595"/>
      <c r="AC175" s="596"/>
      <c r="AK175" s="496"/>
      <c r="AL175" s="485"/>
      <c r="AM175" s="497"/>
      <c r="AN175" s="487"/>
      <c r="AO175" s="487"/>
    </row>
    <row r="176" spans="1:41" s="495" customFormat="1" ht="45" customHeight="1">
      <c r="A176" s="488"/>
      <c r="B176" s="593"/>
      <c r="C176" s="594"/>
      <c r="D176" s="610"/>
      <c r="E176" s="611"/>
      <c r="F176" s="606" t="str">
        <f t="shared" si="55"/>
        <v/>
      </c>
      <c r="G176" s="607"/>
      <c r="H176" s="445" t="str">
        <f t="shared" si="56"/>
        <v/>
      </c>
      <c r="I176" s="445" t="str">
        <f t="shared" si="57"/>
        <v/>
      </c>
      <c r="J176" s="608"/>
      <c r="K176" s="612"/>
      <c r="L176" s="611"/>
      <c r="M176" s="606" t="str">
        <f t="shared" si="58"/>
        <v/>
      </c>
      <c r="N176" s="607"/>
      <c r="O176" s="445" t="str">
        <f t="shared" si="59"/>
        <v/>
      </c>
      <c r="P176" s="445" t="str">
        <f t="shared" si="60"/>
        <v/>
      </c>
      <c r="Q176" s="608"/>
      <c r="R176" s="612"/>
      <c r="S176" s="612"/>
      <c r="T176" s="611"/>
      <c r="U176" s="606" t="str">
        <f t="shared" si="61"/>
        <v/>
      </c>
      <c r="V176" s="607"/>
      <c r="W176" s="445" t="str">
        <f t="shared" si="62"/>
        <v/>
      </c>
      <c r="X176" s="445" t="str">
        <f t="shared" si="63"/>
        <v/>
      </c>
      <c r="Y176" s="608"/>
      <c r="Z176" s="606" t="str">
        <f t="shared" si="54"/>
        <v/>
      </c>
      <c r="AA176" s="445" t="str">
        <f t="shared" si="64"/>
        <v/>
      </c>
      <c r="AB176" s="595"/>
      <c r="AC176" s="596"/>
      <c r="AK176" s="496"/>
      <c r="AL176" s="485"/>
      <c r="AM176" s="497"/>
      <c r="AN176" s="487"/>
      <c r="AO176" s="487"/>
    </row>
    <row r="177" spans="1:41" s="495" customFormat="1" ht="45" customHeight="1">
      <c r="A177" s="488"/>
      <c r="B177" s="593"/>
      <c r="C177" s="594"/>
      <c r="D177" s="610"/>
      <c r="E177" s="611"/>
      <c r="F177" s="606" t="str">
        <f t="shared" si="55"/>
        <v/>
      </c>
      <c r="G177" s="607"/>
      <c r="H177" s="445" t="str">
        <f t="shared" si="56"/>
        <v/>
      </c>
      <c r="I177" s="445" t="str">
        <f t="shared" si="57"/>
        <v/>
      </c>
      <c r="J177" s="608"/>
      <c r="K177" s="612"/>
      <c r="L177" s="611"/>
      <c r="M177" s="606" t="str">
        <f t="shared" si="58"/>
        <v/>
      </c>
      <c r="N177" s="607"/>
      <c r="O177" s="445" t="str">
        <f t="shared" si="59"/>
        <v/>
      </c>
      <c r="P177" s="445" t="str">
        <f t="shared" si="60"/>
        <v/>
      </c>
      <c r="Q177" s="608"/>
      <c r="R177" s="612"/>
      <c r="S177" s="612"/>
      <c r="T177" s="611"/>
      <c r="U177" s="606" t="str">
        <f t="shared" si="61"/>
        <v/>
      </c>
      <c r="V177" s="607"/>
      <c r="W177" s="445" t="str">
        <f t="shared" si="62"/>
        <v/>
      </c>
      <c r="X177" s="445" t="str">
        <f t="shared" si="63"/>
        <v/>
      </c>
      <c r="Y177" s="608"/>
      <c r="Z177" s="606" t="str">
        <f t="shared" si="54"/>
        <v/>
      </c>
      <c r="AA177" s="445" t="str">
        <f t="shared" si="64"/>
        <v/>
      </c>
      <c r="AB177" s="595"/>
      <c r="AC177" s="596"/>
      <c r="AK177" s="496"/>
      <c r="AL177" s="485"/>
      <c r="AM177" s="497"/>
      <c r="AN177" s="487"/>
      <c r="AO177" s="487"/>
    </row>
    <row r="178" spans="1:41" s="495" customFormat="1" ht="45" customHeight="1">
      <c r="A178" s="488"/>
      <c r="B178" s="593"/>
      <c r="C178" s="594"/>
      <c r="D178" s="610"/>
      <c r="E178" s="611"/>
      <c r="F178" s="606" t="str">
        <f t="shared" si="55"/>
        <v/>
      </c>
      <c r="G178" s="607"/>
      <c r="H178" s="445" t="str">
        <f t="shared" si="56"/>
        <v/>
      </c>
      <c r="I178" s="445" t="str">
        <f t="shared" si="57"/>
        <v/>
      </c>
      <c r="J178" s="608"/>
      <c r="K178" s="612"/>
      <c r="L178" s="611"/>
      <c r="M178" s="606" t="str">
        <f t="shared" si="58"/>
        <v/>
      </c>
      <c r="N178" s="607"/>
      <c r="O178" s="445" t="str">
        <f t="shared" si="59"/>
        <v/>
      </c>
      <c r="P178" s="445" t="str">
        <f t="shared" si="60"/>
        <v/>
      </c>
      <c r="Q178" s="608"/>
      <c r="R178" s="612"/>
      <c r="S178" s="612"/>
      <c r="T178" s="611"/>
      <c r="U178" s="606" t="str">
        <f t="shared" si="61"/>
        <v/>
      </c>
      <c r="V178" s="607"/>
      <c r="W178" s="445" t="str">
        <f t="shared" si="62"/>
        <v/>
      </c>
      <c r="X178" s="445" t="str">
        <f t="shared" si="63"/>
        <v/>
      </c>
      <c r="Y178" s="608"/>
      <c r="Z178" s="606" t="str">
        <f t="shared" si="54"/>
        <v/>
      </c>
      <c r="AA178" s="445" t="str">
        <f t="shared" si="64"/>
        <v/>
      </c>
      <c r="AB178" s="595"/>
      <c r="AC178" s="596"/>
      <c r="AK178" s="496"/>
      <c r="AL178" s="485"/>
      <c r="AM178" s="497"/>
      <c r="AN178" s="487"/>
      <c r="AO178" s="487"/>
    </row>
    <row r="179" spans="1:41" s="495" customFormat="1" ht="45" customHeight="1">
      <c r="A179" s="488"/>
      <c r="B179" s="593"/>
      <c r="C179" s="594"/>
      <c r="D179" s="610"/>
      <c r="E179" s="611"/>
      <c r="F179" s="606" t="str">
        <f t="shared" si="55"/>
        <v/>
      </c>
      <c r="G179" s="607"/>
      <c r="H179" s="445" t="str">
        <f t="shared" si="56"/>
        <v/>
      </c>
      <c r="I179" s="445" t="str">
        <f t="shared" si="57"/>
        <v/>
      </c>
      <c r="J179" s="608"/>
      <c r="K179" s="612"/>
      <c r="L179" s="611"/>
      <c r="M179" s="606" t="str">
        <f t="shared" si="58"/>
        <v/>
      </c>
      <c r="N179" s="607"/>
      <c r="O179" s="445" t="str">
        <f t="shared" si="59"/>
        <v/>
      </c>
      <c r="P179" s="445" t="str">
        <f t="shared" si="60"/>
        <v/>
      </c>
      <c r="Q179" s="608"/>
      <c r="R179" s="612"/>
      <c r="S179" s="612"/>
      <c r="T179" s="611"/>
      <c r="U179" s="606" t="str">
        <f t="shared" si="61"/>
        <v/>
      </c>
      <c r="V179" s="607"/>
      <c r="W179" s="445" t="str">
        <f t="shared" si="62"/>
        <v/>
      </c>
      <c r="X179" s="445" t="str">
        <f t="shared" si="63"/>
        <v/>
      </c>
      <c r="Y179" s="608"/>
      <c r="Z179" s="606" t="str">
        <f t="shared" si="54"/>
        <v/>
      </c>
      <c r="AA179" s="445" t="str">
        <f t="shared" si="64"/>
        <v/>
      </c>
      <c r="AB179" s="595"/>
      <c r="AC179" s="596"/>
      <c r="AK179" s="496"/>
      <c r="AL179" s="485"/>
      <c r="AM179" s="497"/>
      <c r="AN179" s="487"/>
      <c r="AO179" s="487"/>
    </row>
    <row r="180" spans="1:41" s="495" customFormat="1" ht="45" customHeight="1">
      <c r="A180" s="488"/>
      <c r="B180" s="593"/>
      <c r="C180" s="594"/>
      <c r="D180" s="610"/>
      <c r="E180" s="611"/>
      <c r="F180" s="606" t="str">
        <f t="shared" si="55"/>
        <v/>
      </c>
      <c r="G180" s="607"/>
      <c r="H180" s="445" t="str">
        <f t="shared" si="56"/>
        <v/>
      </c>
      <c r="I180" s="445" t="str">
        <f t="shared" si="57"/>
        <v/>
      </c>
      <c r="J180" s="608"/>
      <c r="K180" s="612"/>
      <c r="L180" s="611"/>
      <c r="M180" s="606" t="str">
        <f t="shared" si="58"/>
        <v/>
      </c>
      <c r="N180" s="607"/>
      <c r="O180" s="445" t="str">
        <f t="shared" si="59"/>
        <v/>
      </c>
      <c r="P180" s="445" t="str">
        <f t="shared" si="60"/>
        <v/>
      </c>
      <c r="Q180" s="608"/>
      <c r="R180" s="612"/>
      <c r="S180" s="612"/>
      <c r="T180" s="611"/>
      <c r="U180" s="606" t="str">
        <f t="shared" si="61"/>
        <v/>
      </c>
      <c r="V180" s="607"/>
      <c r="W180" s="445" t="str">
        <f t="shared" si="62"/>
        <v/>
      </c>
      <c r="X180" s="445" t="str">
        <f t="shared" si="63"/>
        <v/>
      </c>
      <c r="Y180" s="608"/>
      <c r="Z180" s="606" t="str">
        <f t="shared" si="54"/>
        <v/>
      </c>
      <c r="AA180" s="445" t="str">
        <f t="shared" si="64"/>
        <v/>
      </c>
      <c r="AB180" s="595"/>
      <c r="AC180" s="596"/>
      <c r="AK180" s="496"/>
      <c r="AL180" s="485"/>
      <c r="AM180" s="497"/>
      <c r="AN180" s="487"/>
      <c r="AO180" s="487"/>
    </row>
    <row r="181" spans="1:41" s="495" customFormat="1" ht="45" customHeight="1">
      <c r="A181" s="488"/>
      <c r="B181" s="593"/>
      <c r="C181" s="594"/>
      <c r="D181" s="610"/>
      <c r="E181" s="611"/>
      <c r="F181" s="606" t="str">
        <f t="shared" si="55"/>
        <v/>
      </c>
      <c r="G181" s="607"/>
      <c r="H181" s="445" t="str">
        <f t="shared" si="56"/>
        <v/>
      </c>
      <c r="I181" s="445" t="str">
        <f t="shared" si="57"/>
        <v/>
      </c>
      <c r="J181" s="608"/>
      <c r="K181" s="612"/>
      <c r="L181" s="611"/>
      <c r="M181" s="606" t="str">
        <f t="shared" si="58"/>
        <v/>
      </c>
      <c r="N181" s="607"/>
      <c r="O181" s="445" t="str">
        <f t="shared" si="59"/>
        <v/>
      </c>
      <c r="P181" s="445" t="str">
        <f t="shared" si="60"/>
        <v/>
      </c>
      <c r="Q181" s="608"/>
      <c r="R181" s="612"/>
      <c r="S181" s="612"/>
      <c r="T181" s="611"/>
      <c r="U181" s="606" t="str">
        <f t="shared" si="61"/>
        <v/>
      </c>
      <c r="V181" s="607"/>
      <c r="W181" s="445" t="str">
        <f t="shared" si="62"/>
        <v/>
      </c>
      <c r="X181" s="445" t="str">
        <f t="shared" si="63"/>
        <v/>
      </c>
      <c r="Y181" s="608"/>
      <c r="Z181" s="606" t="str">
        <f t="shared" si="54"/>
        <v/>
      </c>
      <c r="AA181" s="445" t="str">
        <f t="shared" si="64"/>
        <v/>
      </c>
      <c r="AB181" s="595"/>
      <c r="AC181" s="596"/>
      <c r="AK181" s="496"/>
      <c r="AL181" s="485"/>
      <c r="AM181" s="497"/>
      <c r="AN181" s="487"/>
      <c r="AO181" s="487"/>
    </row>
    <row r="182" spans="1:41" s="495" customFormat="1" ht="45" customHeight="1">
      <c r="A182" s="488"/>
      <c r="B182" s="593"/>
      <c r="C182" s="594"/>
      <c r="D182" s="610"/>
      <c r="E182" s="611"/>
      <c r="F182" s="606" t="str">
        <f t="shared" si="55"/>
        <v/>
      </c>
      <c r="G182" s="607"/>
      <c r="H182" s="445" t="str">
        <f t="shared" si="56"/>
        <v/>
      </c>
      <c r="I182" s="445" t="str">
        <f t="shared" si="57"/>
        <v/>
      </c>
      <c r="J182" s="608"/>
      <c r="K182" s="612"/>
      <c r="L182" s="611"/>
      <c r="M182" s="606" t="str">
        <f t="shared" si="58"/>
        <v/>
      </c>
      <c r="N182" s="607"/>
      <c r="O182" s="445" t="str">
        <f t="shared" si="59"/>
        <v/>
      </c>
      <c r="P182" s="445" t="str">
        <f t="shared" si="60"/>
        <v/>
      </c>
      <c r="Q182" s="608"/>
      <c r="R182" s="612"/>
      <c r="S182" s="612"/>
      <c r="T182" s="611"/>
      <c r="U182" s="606" t="str">
        <f t="shared" si="61"/>
        <v/>
      </c>
      <c r="V182" s="607"/>
      <c r="W182" s="445" t="str">
        <f t="shared" si="62"/>
        <v/>
      </c>
      <c r="X182" s="445" t="str">
        <f t="shared" si="63"/>
        <v/>
      </c>
      <c r="Y182" s="608"/>
      <c r="Z182" s="606" t="str">
        <f t="shared" si="54"/>
        <v/>
      </c>
      <c r="AA182" s="445" t="str">
        <f t="shared" si="64"/>
        <v/>
      </c>
      <c r="AB182" s="595"/>
      <c r="AC182" s="596"/>
      <c r="AK182" s="496"/>
      <c r="AL182" s="485"/>
      <c r="AM182" s="497"/>
      <c r="AN182" s="487"/>
      <c r="AO182" s="487"/>
    </row>
    <row r="183" spans="1:41" s="495" customFormat="1" ht="45" customHeight="1">
      <c r="A183" s="488"/>
      <c r="B183" s="593"/>
      <c r="C183" s="594"/>
      <c r="D183" s="610"/>
      <c r="E183" s="611"/>
      <c r="F183" s="606" t="str">
        <f t="shared" si="55"/>
        <v/>
      </c>
      <c r="G183" s="607"/>
      <c r="H183" s="445" t="str">
        <f t="shared" si="56"/>
        <v/>
      </c>
      <c r="I183" s="445" t="str">
        <f t="shared" si="57"/>
        <v/>
      </c>
      <c r="J183" s="608"/>
      <c r="K183" s="612"/>
      <c r="L183" s="611"/>
      <c r="M183" s="606" t="str">
        <f t="shared" si="58"/>
        <v/>
      </c>
      <c r="N183" s="607"/>
      <c r="O183" s="445" t="str">
        <f t="shared" si="59"/>
        <v/>
      </c>
      <c r="P183" s="445" t="str">
        <f t="shared" si="60"/>
        <v/>
      </c>
      <c r="Q183" s="608"/>
      <c r="R183" s="612"/>
      <c r="S183" s="612"/>
      <c r="T183" s="611"/>
      <c r="U183" s="606" t="str">
        <f t="shared" si="61"/>
        <v/>
      </c>
      <c r="V183" s="607"/>
      <c r="W183" s="445" t="str">
        <f t="shared" si="62"/>
        <v/>
      </c>
      <c r="X183" s="445" t="str">
        <f t="shared" si="63"/>
        <v/>
      </c>
      <c r="Y183" s="608"/>
      <c r="Z183" s="606" t="str">
        <f t="shared" si="54"/>
        <v/>
      </c>
      <c r="AA183" s="445" t="str">
        <f t="shared" si="64"/>
        <v/>
      </c>
      <c r="AB183" s="595"/>
      <c r="AC183" s="596"/>
      <c r="AK183" s="496"/>
      <c r="AL183" s="485"/>
      <c r="AM183" s="497"/>
      <c r="AN183" s="487"/>
      <c r="AO183" s="487"/>
    </row>
    <row r="184" spans="1:41" s="495" customFormat="1" ht="45" customHeight="1">
      <c r="A184" s="488"/>
      <c r="B184" s="593"/>
      <c r="C184" s="594"/>
      <c r="D184" s="610"/>
      <c r="E184" s="611"/>
      <c r="F184" s="606" t="str">
        <f t="shared" si="55"/>
        <v/>
      </c>
      <c r="G184" s="607"/>
      <c r="H184" s="445" t="str">
        <f t="shared" si="56"/>
        <v/>
      </c>
      <c r="I184" s="445" t="str">
        <f t="shared" si="57"/>
        <v/>
      </c>
      <c r="J184" s="608"/>
      <c r="K184" s="612"/>
      <c r="L184" s="611"/>
      <c r="M184" s="606" t="str">
        <f t="shared" si="58"/>
        <v/>
      </c>
      <c r="N184" s="607"/>
      <c r="O184" s="445" t="str">
        <f t="shared" si="59"/>
        <v/>
      </c>
      <c r="P184" s="445" t="str">
        <f t="shared" si="60"/>
        <v/>
      </c>
      <c r="Q184" s="608"/>
      <c r="R184" s="612"/>
      <c r="S184" s="612"/>
      <c r="T184" s="611"/>
      <c r="U184" s="606" t="str">
        <f t="shared" si="61"/>
        <v/>
      </c>
      <c r="V184" s="607"/>
      <c r="W184" s="445" t="str">
        <f t="shared" si="62"/>
        <v/>
      </c>
      <c r="X184" s="445" t="str">
        <f t="shared" si="63"/>
        <v/>
      </c>
      <c r="Y184" s="608"/>
      <c r="Z184" s="606" t="str">
        <f t="shared" si="54"/>
        <v/>
      </c>
      <c r="AA184" s="445" t="str">
        <f t="shared" si="64"/>
        <v/>
      </c>
      <c r="AB184" s="595"/>
      <c r="AC184" s="596"/>
      <c r="AK184" s="496"/>
      <c r="AL184" s="485"/>
      <c r="AM184" s="497"/>
      <c r="AN184" s="487"/>
      <c r="AO184" s="487"/>
    </row>
    <row r="185" spans="1:41" s="495" customFormat="1" ht="45" customHeight="1">
      <c r="A185" s="488"/>
      <c r="B185" s="593"/>
      <c r="C185" s="594"/>
      <c r="D185" s="610"/>
      <c r="E185" s="611"/>
      <c r="F185" s="606" t="str">
        <f t="shared" si="55"/>
        <v/>
      </c>
      <c r="G185" s="607"/>
      <c r="H185" s="445" t="str">
        <f t="shared" si="56"/>
        <v/>
      </c>
      <c r="I185" s="445" t="str">
        <f t="shared" si="57"/>
        <v/>
      </c>
      <c r="J185" s="608"/>
      <c r="K185" s="612"/>
      <c r="L185" s="611"/>
      <c r="M185" s="606" t="str">
        <f t="shared" si="58"/>
        <v/>
      </c>
      <c r="N185" s="607"/>
      <c r="O185" s="445" t="str">
        <f t="shared" si="59"/>
        <v/>
      </c>
      <c r="P185" s="445" t="str">
        <f t="shared" si="60"/>
        <v/>
      </c>
      <c r="Q185" s="608"/>
      <c r="R185" s="612"/>
      <c r="S185" s="612"/>
      <c r="T185" s="611"/>
      <c r="U185" s="606" t="str">
        <f t="shared" si="61"/>
        <v/>
      </c>
      <c r="V185" s="607"/>
      <c r="W185" s="445" t="str">
        <f t="shared" si="62"/>
        <v/>
      </c>
      <c r="X185" s="445" t="str">
        <f t="shared" si="63"/>
        <v/>
      </c>
      <c r="Y185" s="608"/>
      <c r="Z185" s="606" t="str">
        <f t="shared" si="54"/>
        <v/>
      </c>
      <c r="AA185" s="445" t="str">
        <f t="shared" si="64"/>
        <v/>
      </c>
      <c r="AB185" s="595"/>
      <c r="AC185" s="596"/>
      <c r="AK185" s="496"/>
      <c r="AL185" s="485"/>
      <c r="AM185" s="497"/>
      <c r="AN185" s="487"/>
      <c r="AO185" s="487"/>
    </row>
    <row r="186" spans="1:41" s="495" customFormat="1" ht="45" customHeight="1">
      <c r="A186" s="488"/>
      <c r="B186" s="593"/>
      <c r="C186" s="594"/>
      <c r="D186" s="610"/>
      <c r="E186" s="611"/>
      <c r="F186" s="606" t="str">
        <f t="shared" si="55"/>
        <v/>
      </c>
      <c r="G186" s="607"/>
      <c r="H186" s="445" t="str">
        <f t="shared" si="56"/>
        <v/>
      </c>
      <c r="I186" s="445" t="str">
        <f t="shared" si="57"/>
        <v/>
      </c>
      <c r="J186" s="608"/>
      <c r="K186" s="612"/>
      <c r="L186" s="611"/>
      <c r="M186" s="606" t="str">
        <f t="shared" si="58"/>
        <v/>
      </c>
      <c r="N186" s="607"/>
      <c r="O186" s="445" t="str">
        <f t="shared" si="59"/>
        <v/>
      </c>
      <c r="P186" s="445" t="str">
        <f t="shared" si="60"/>
        <v/>
      </c>
      <c r="Q186" s="608"/>
      <c r="R186" s="612"/>
      <c r="S186" s="612"/>
      <c r="T186" s="611"/>
      <c r="U186" s="606" t="str">
        <f t="shared" si="61"/>
        <v/>
      </c>
      <c r="V186" s="607"/>
      <c r="W186" s="445" t="str">
        <f t="shared" si="62"/>
        <v/>
      </c>
      <c r="X186" s="445" t="str">
        <f t="shared" si="63"/>
        <v/>
      </c>
      <c r="Y186" s="608"/>
      <c r="Z186" s="606" t="str">
        <f t="shared" si="54"/>
        <v/>
      </c>
      <c r="AA186" s="445" t="str">
        <f t="shared" si="64"/>
        <v/>
      </c>
      <c r="AB186" s="595"/>
      <c r="AC186" s="596"/>
      <c r="AK186" s="496"/>
      <c r="AL186" s="485"/>
      <c r="AM186" s="497"/>
      <c r="AN186" s="487"/>
      <c r="AO186" s="487"/>
    </row>
    <row r="187" spans="1:41" s="495" customFormat="1" ht="45" customHeight="1">
      <c r="A187" s="488"/>
      <c r="B187" s="593"/>
      <c r="C187" s="594"/>
      <c r="D187" s="610"/>
      <c r="E187" s="611"/>
      <c r="F187" s="606" t="str">
        <f t="shared" si="55"/>
        <v/>
      </c>
      <c r="G187" s="607"/>
      <c r="H187" s="445" t="str">
        <f t="shared" si="56"/>
        <v/>
      </c>
      <c r="I187" s="445" t="str">
        <f t="shared" si="57"/>
        <v/>
      </c>
      <c r="J187" s="608"/>
      <c r="K187" s="612"/>
      <c r="L187" s="611"/>
      <c r="M187" s="606" t="str">
        <f t="shared" si="58"/>
        <v/>
      </c>
      <c r="N187" s="607"/>
      <c r="O187" s="445" t="str">
        <f t="shared" si="59"/>
        <v/>
      </c>
      <c r="P187" s="445" t="str">
        <f t="shared" si="60"/>
        <v/>
      </c>
      <c r="Q187" s="608"/>
      <c r="R187" s="612"/>
      <c r="S187" s="612"/>
      <c r="T187" s="611"/>
      <c r="U187" s="606" t="str">
        <f t="shared" si="61"/>
        <v/>
      </c>
      <c r="V187" s="607"/>
      <c r="W187" s="445" t="str">
        <f t="shared" si="62"/>
        <v/>
      </c>
      <c r="X187" s="445" t="str">
        <f t="shared" si="63"/>
        <v/>
      </c>
      <c r="Y187" s="608"/>
      <c r="Z187" s="606" t="str">
        <f t="shared" si="54"/>
        <v/>
      </c>
      <c r="AA187" s="445" t="str">
        <f t="shared" si="64"/>
        <v/>
      </c>
      <c r="AB187" s="595"/>
      <c r="AC187" s="596"/>
      <c r="AK187" s="496"/>
      <c r="AL187" s="485"/>
      <c r="AM187" s="497"/>
      <c r="AN187" s="487"/>
      <c r="AO187" s="487"/>
    </row>
    <row r="188" spans="1:41" s="495" customFormat="1" ht="45" customHeight="1">
      <c r="A188" s="488"/>
      <c r="B188" s="593"/>
      <c r="C188" s="594"/>
      <c r="D188" s="610"/>
      <c r="E188" s="611"/>
      <c r="F188" s="606" t="str">
        <f t="shared" si="55"/>
        <v/>
      </c>
      <c r="G188" s="607"/>
      <c r="H188" s="445" t="str">
        <f t="shared" si="56"/>
        <v/>
      </c>
      <c r="I188" s="445" t="str">
        <f t="shared" si="57"/>
        <v/>
      </c>
      <c r="J188" s="608"/>
      <c r="K188" s="612"/>
      <c r="L188" s="611"/>
      <c r="M188" s="606" t="str">
        <f t="shared" si="58"/>
        <v/>
      </c>
      <c r="N188" s="607"/>
      <c r="O188" s="445" t="str">
        <f t="shared" si="59"/>
        <v/>
      </c>
      <c r="P188" s="445" t="str">
        <f t="shared" si="60"/>
        <v/>
      </c>
      <c r="Q188" s="608"/>
      <c r="R188" s="612"/>
      <c r="S188" s="612"/>
      <c r="T188" s="611"/>
      <c r="U188" s="606" t="str">
        <f t="shared" si="61"/>
        <v/>
      </c>
      <c r="V188" s="607"/>
      <c r="W188" s="445" t="str">
        <f t="shared" si="62"/>
        <v/>
      </c>
      <c r="X188" s="445" t="str">
        <f t="shared" si="63"/>
        <v/>
      </c>
      <c r="Y188" s="608"/>
      <c r="Z188" s="606" t="str">
        <f t="shared" si="54"/>
        <v/>
      </c>
      <c r="AA188" s="445" t="str">
        <f t="shared" si="64"/>
        <v/>
      </c>
      <c r="AB188" s="595"/>
      <c r="AC188" s="596"/>
      <c r="AK188" s="496"/>
      <c r="AL188" s="485"/>
      <c r="AM188" s="497"/>
      <c r="AN188" s="487"/>
      <c r="AO188" s="487"/>
    </row>
    <row r="189" spans="1:41" s="495" customFormat="1" ht="45" customHeight="1">
      <c r="A189" s="488"/>
      <c r="B189" s="593"/>
      <c r="C189" s="594"/>
      <c r="D189" s="610"/>
      <c r="E189" s="611"/>
      <c r="F189" s="606" t="str">
        <f t="shared" si="55"/>
        <v/>
      </c>
      <c r="G189" s="607"/>
      <c r="H189" s="445" t="str">
        <f t="shared" si="56"/>
        <v/>
      </c>
      <c r="I189" s="445" t="str">
        <f t="shared" si="57"/>
        <v/>
      </c>
      <c r="J189" s="608"/>
      <c r="K189" s="612"/>
      <c r="L189" s="611"/>
      <c r="M189" s="606" t="str">
        <f t="shared" si="58"/>
        <v/>
      </c>
      <c r="N189" s="607"/>
      <c r="O189" s="445" t="str">
        <f t="shared" si="59"/>
        <v/>
      </c>
      <c r="P189" s="445" t="str">
        <f t="shared" si="60"/>
        <v/>
      </c>
      <c r="Q189" s="608"/>
      <c r="R189" s="612"/>
      <c r="S189" s="612"/>
      <c r="T189" s="611"/>
      <c r="U189" s="606" t="str">
        <f t="shared" si="61"/>
        <v/>
      </c>
      <c r="V189" s="607"/>
      <c r="W189" s="445" t="str">
        <f t="shared" si="62"/>
        <v/>
      </c>
      <c r="X189" s="445" t="str">
        <f t="shared" si="63"/>
        <v/>
      </c>
      <c r="Y189" s="608"/>
      <c r="Z189" s="606" t="str">
        <f t="shared" si="54"/>
        <v/>
      </c>
      <c r="AA189" s="445" t="str">
        <f t="shared" si="64"/>
        <v/>
      </c>
      <c r="AB189" s="595"/>
      <c r="AC189" s="596"/>
      <c r="AK189" s="496"/>
      <c r="AL189" s="485"/>
      <c r="AM189" s="497"/>
      <c r="AN189" s="487"/>
      <c r="AO189" s="487"/>
    </row>
    <row r="190" spans="1:41" s="495" customFormat="1" ht="45" customHeight="1">
      <c r="A190" s="488"/>
      <c r="B190" s="593"/>
      <c r="C190" s="594"/>
      <c r="D190" s="610"/>
      <c r="E190" s="611"/>
      <c r="F190" s="606" t="str">
        <f t="shared" si="55"/>
        <v/>
      </c>
      <c r="G190" s="607"/>
      <c r="H190" s="445" t="str">
        <f t="shared" si="56"/>
        <v/>
      </c>
      <c r="I190" s="445" t="str">
        <f t="shared" si="57"/>
        <v/>
      </c>
      <c r="J190" s="608"/>
      <c r="K190" s="612"/>
      <c r="L190" s="611"/>
      <c r="M190" s="606" t="str">
        <f t="shared" si="58"/>
        <v/>
      </c>
      <c r="N190" s="607"/>
      <c r="O190" s="445" t="str">
        <f t="shared" si="59"/>
        <v/>
      </c>
      <c r="P190" s="445" t="str">
        <f t="shared" si="60"/>
        <v/>
      </c>
      <c r="Q190" s="608"/>
      <c r="R190" s="612"/>
      <c r="S190" s="612"/>
      <c r="T190" s="611"/>
      <c r="U190" s="606" t="str">
        <f t="shared" si="61"/>
        <v/>
      </c>
      <c r="V190" s="607"/>
      <c r="W190" s="445" t="str">
        <f t="shared" si="62"/>
        <v/>
      </c>
      <c r="X190" s="445" t="str">
        <f t="shared" si="63"/>
        <v/>
      </c>
      <c r="Y190" s="608"/>
      <c r="Z190" s="606" t="str">
        <f t="shared" si="54"/>
        <v/>
      </c>
      <c r="AA190" s="445" t="str">
        <f t="shared" si="64"/>
        <v/>
      </c>
      <c r="AB190" s="595"/>
      <c r="AC190" s="596"/>
      <c r="AK190" s="496"/>
      <c r="AL190" s="485"/>
      <c r="AM190" s="497"/>
      <c r="AN190" s="487"/>
      <c r="AO190" s="487"/>
    </row>
    <row r="191" spans="1:41" s="495" customFormat="1" ht="45" customHeight="1">
      <c r="A191" s="488"/>
      <c r="B191" s="593"/>
      <c r="C191" s="594"/>
      <c r="D191" s="610"/>
      <c r="E191" s="611"/>
      <c r="F191" s="606" t="str">
        <f t="shared" si="55"/>
        <v/>
      </c>
      <c r="G191" s="607"/>
      <c r="H191" s="445" t="str">
        <f t="shared" si="56"/>
        <v/>
      </c>
      <c r="I191" s="445" t="str">
        <f t="shared" si="57"/>
        <v/>
      </c>
      <c r="J191" s="608"/>
      <c r="K191" s="612"/>
      <c r="L191" s="611"/>
      <c r="M191" s="606" t="str">
        <f t="shared" si="58"/>
        <v/>
      </c>
      <c r="N191" s="607"/>
      <c r="O191" s="445" t="str">
        <f t="shared" si="59"/>
        <v/>
      </c>
      <c r="P191" s="445" t="str">
        <f t="shared" si="60"/>
        <v/>
      </c>
      <c r="Q191" s="608"/>
      <c r="R191" s="612"/>
      <c r="S191" s="612"/>
      <c r="T191" s="611"/>
      <c r="U191" s="606" t="str">
        <f t="shared" si="61"/>
        <v/>
      </c>
      <c r="V191" s="607"/>
      <c r="W191" s="445" t="str">
        <f t="shared" si="62"/>
        <v/>
      </c>
      <c r="X191" s="445" t="str">
        <f t="shared" si="63"/>
        <v/>
      </c>
      <c r="Y191" s="608"/>
      <c r="Z191" s="606" t="str">
        <f t="shared" si="54"/>
        <v/>
      </c>
      <c r="AA191" s="445" t="str">
        <f t="shared" si="64"/>
        <v/>
      </c>
      <c r="AB191" s="595"/>
      <c r="AC191" s="596"/>
      <c r="AK191" s="496"/>
      <c r="AL191" s="485"/>
      <c r="AM191" s="497"/>
      <c r="AN191" s="487"/>
      <c r="AO191" s="487"/>
    </row>
    <row r="192" spans="1:41" s="495" customFormat="1" ht="45" customHeight="1">
      <c r="A192" s="488"/>
      <c r="B192" s="593"/>
      <c r="C192" s="594"/>
      <c r="D192" s="610"/>
      <c r="E192" s="611"/>
      <c r="F192" s="606" t="str">
        <f t="shared" si="55"/>
        <v/>
      </c>
      <c r="G192" s="607"/>
      <c r="H192" s="445" t="str">
        <f t="shared" si="56"/>
        <v/>
      </c>
      <c r="I192" s="445" t="str">
        <f t="shared" si="57"/>
        <v/>
      </c>
      <c r="J192" s="608"/>
      <c r="K192" s="612"/>
      <c r="L192" s="611"/>
      <c r="M192" s="606" t="str">
        <f t="shared" si="58"/>
        <v/>
      </c>
      <c r="N192" s="607"/>
      <c r="O192" s="445" t="str">
        <f t="shared" si="59"/>
        <v/>
      </c>
      <c r="P192" s="445" t="str">
        <f t="shared" si="60"/>
        <v/>
      </c>
      <c r="Q192" s="608"/>
      <c r="R192" s="612"/>
      <c r="S192" s="612"/>
      <c r="T192" s="611"/>
      <c r="U192" s="606" t="str">
        <f t="shared" si="61"/>
        <v/>
      </c>
      <c r="V192" s="607"/>
      <c r="W192" s="445" t="str">
        <f t="shared" si="62"/>
        <v/>
      </c>
      <c r="X192" s="445" t="str">
        <f t="shared" si="63"/>
        <v/>
      </c>
      <c r="Y192" s="608"/>
      <c r="Z192" s="606" t="str">
        <f t="shared" si="54"/>
        <v/>
      </c>
      <c r="AA192" s="445" t="str">
        <f t="shared" si="64"/>
        <v/>
      </c>
      <c r="AB192" s="595"/>
      <c r="AC192" s="596"/>
      <c r="AK192" s="496"/>
      <c r="AL192" s="485"/>
      <c r="AM192" s="497"/>
      <c r="AN192" s="487"/>
      <c r="AO192" s="487"/>
    </row>
    <row r="193" spans="1:41" s="495" customFormat="1" ht="45" customHeight="1">
      <c r="A193" s="488"/>
      <c r="B193" s="593"/>
      <c r="C193" s="594"/>
      <c r="D193" s="610"/>
      <c r="E193" s="611"/>
      <c r="F193" s="606" t="str">
        <f t="shared" si="55"/>
        <v/>
      </c>
      <c r="G193" s="607"/>
      <c r="H193" s="445" t="str">
        <f t="shared" si="56"/>
        <v/>
      </c>
      <c r="I193" s="445" t="str">
        <f t="shared" si="57"/>
        <v/>
      </c>
      <c r="J193" s="608"/>
      <c r="K193" s="612"/>
      <c r="L193" s="611"/>
      <c r="M193" s="606" t="str">
        <f t="shared" si="58"/>
        <v/>
      </c>
      <c r="N193" s="607"/>
      <c r="O193" s="445" t="str">
        <f t="shared" si="59"/>
        <v/>
      </c>
      <c r="P193" s="445" t="str">
        <f t="shared" si="60"/>
        <v/>
      </c>
      <c r="Q193" s="608"/>
      <c r="R193" s="612"/>
      <c r="S193" s="612"/>
      <c r="T193" s="611"/>
      <c r="U193" s="606" t="str">
        <f t="shared" si="61"/>
        <v/>
      </c>
      <c r="V193" s="607"/>
      <c r="W193" s="445" t="str">
        <f t="shared" si="62"/>
        <v/>
      </c>
      <c r="X193" s="445" t="str">
        <f t="shared" si="63"/>
        <v/>
      </c>
      <c r="Y193" s="608"/>
      <c r="Z193" s="606" t="str">
        <f t="shared" si="54"/>
        <v/>
      </c>
      <c r="AA193" s="445" t="str">
        <f t="shared" si="64"/>
        <v/>
      </c>
      <c r="AB193" s="595"/>
      <c r="AC193" s="596"/>
      <c r="AK193" s="496"/>
      <c r="AL193" s="485"/>
      <c r="AM193" s="497"/>
      <c r="AN193" s="487"/>
      <c r="AO193" s="487"/>
    </row>
    <row r="194" spans="1:41" s="495" customFormat="1" ht="45" customHeight="1">
      <c r="A194" s="488"/>
      <c r="B194" s="593"/>
      <c r="C194" s="594"/>
      <c r="D194" s="610"/>
      <c r="E194" s="611"/>
      <c r="F194" s="606" t="str">
        <f t="shared" si="55"/>
        <v/>
      </c>
      <c r="G194" s="607"/>
      <c r="H194" s="445" t="str">
        <f t="shared" si="56"/>
        <v/>
      </c>
      <c r="I194" s="445" t="str">
        <f t="shared" si="57"/>
        <v/>
      </c>
      <c r="J194" s="608"/>
      <c r="K194" s="612"/>
      <c r="L194" s="611"/>
      <c r="M194" s="606" t="str">
        <f t="shared" si="58"/>
        <v/>
      </c>
      <c r="N194" s="607"/>
      <c r="O194" s="445" t="str">
        <f t="shared" si="59"/>
        <v/>
      </c>
      <c r="P194" s="445" t="str">
        <f t="shared" si="60"/>
        <v/>
      </c>
      <c r="Q194" s="608"/>
      <c r="R194" s="612"/>
      <c r="S194" s="612"/>
      <c r="T194" s="611"/>
      <c r="U194" s="606" t="str">
        <f t="shared" si="61"/>
        <v/>
      </c>
      <c r="V194" s="607"/>
      <c r="W194" s="445" t="str">
        <f t="shared" si="62"/>
        <v/>
      </c>
      <c r="X194" s="445" t="str">
        <f t="shared" si="63"/>
        <v/>
      </c>
      <c r="Y194" s="608"/>
      <c r="Z194" s="606" t="str">
        <f t="shared" si="54"/>
        <v/>
      </c>
      <c r="AA194" s="445" t="str">
        <f t="shared" si="64"/>
        <v/>
      </c>
      <c r="AB194" s="595"/>
      <c r="AC194" s="596"/>
      <c r="AK194" s="496"/>
      <c r="AL194" s="485"/>
      <c r="AM194" s="497"/>
      <c r="AN194" s="487"/>
      <c r="AO194" s="487"/>
    </row>
    <row r="195" spans="1:41" s="495" customFormat="1" ht="45" customHeight="1">
      <c r="A195" s="488"/>
      <c r="B195" s="593"/>
      <c r="C195" s="594"/>
      <c r="D195" s="610"/>
      <c r="E195" s="611"/>
      <c r="F195" s="606" t="str">
        <f t="shared" si="55"/>
        <v/>
      </c>
      <c r="G195" s="607"/>
      <c r="H195" s="445" t="str">
        <f t="shared" si="56"/>
        <v/>
      </c>
      <c r="I195" s="445" t="str">
        <f t="shared" si="57"/>
        <v/>
      </c>
      <c r="J195" s="608"/>
      <c r="K195" s="612"/>
      <c r="L195" s="611"/>
      <c r="M195" s="606" t="str">
        <f t="shared" si="58"/>
        <v/>
      </c>
      <c r="N195" s="607"/>
      <c r="O195" s="445" t="str">
        <f t="shared" si="59"/>
        <v/>
      </c>
      <c r="P195" s="445" t="str">
        <f t="shared" si="60"/>
        <v/>
      </c>
      <c r="Q195" s="608"/>
      <c r="R195" s="612"/>
      <c r="S195" s="612"/>
      <c r="T195" s="611"/>
      <c r="U195" s="606" t="str">
        <f t="shared" si="61"/>
        <v/>
      </c>
      <c r="V195" s="607"/>
      <c r="W195" s="445" t="str">
        <f t="shared" si="62"/>
        <v/>
      </c>
      <c r="X195" s="445" t="str">
        <f t="shared" si="63"/>
        <v/>
      </c>
      <c r="Y195" s="608"/>
      <c r="Z195" s="606" t="str">
        <f t="shared" si="54"/>
        <v/>
      </c>
      <c r="AA195" s="445" t="str">
        <f t="shared" si="64"/>
        <v/>
      </c>
      <c r="AB195" s="595"/>
      <c r="AC195" s="596"/>
      <c r="AK195" s="496"/>
      <c r="AL195" s="485"/>
      <c r="AM195" s="497"/>
      <c r="AN195" s="487"/>
      <c r="AO195" s="487"/>
    </row>
    <row r="196" spans="1:41" s="495" customFormat="1" ht="45" customHeight="1">
      <c r="A196" s="488"/>
      <c r="B196" s="593"/>
      <c r="C196" s="594"/>
      <c r="D196" s="610"/>
      <c r="E196" s="611"/>
      <c r="F196" s="606" t="str">
        <f t="shared" si="55"/>
        <v/>
      </c>
      <c r="G196" s="607"/>
      <c r="H196" s="445" t="str">
        <f t="shared" si="56"/>
        <v/>
      </c>
      <c r="I196" s="445" t="str">
        <f t="shared" si="57"/>
        <v/>
      </c>
      <c r="J196" s="608"/>
      <c r="K196" s="612"/>
      <c r="L196" s="611"/>
      <c r="M196" s="606" t="str">
        <f t="shared" si="58"/>
        <v/>
      </c>
      <c r="N196" s="607"/>
      <c r="O196" s="445" t="str">
        <f t="shared" si="59"/>
        <v/>
      </c>
      <c r="P196" s="445" t="str">
        <f t="shared" si="60"/>
        <v/>
      </c>
      <c r="Q196" s="608"/>
      <c r="R196" s="612"/>
      <c r="S196" s="612"/>
      <c r="T196" s="611"/>
      <c r="U196" s="606" t="str">
        <f t="shared" si="61"/>
        <v/>
      </c>
      <c r="V196" s="607"/>
      <c r="W196" s="445" t="str">
        <f t="shared" si="62"/>
        <v/>
      </c>
      <c r="X196" s="445" t="str">
        <f t="shared" si="63"/>
        <v/>
      </c>
      <c r="Y196" s="608"/>
      <c r="Z196" s="606" t="str">
        <f t="shared" si="54"/>
        <v/>
      </c>
      <c r="AA196" s="445" t="str">
        <f t="shared" si="64"/>
        <v/>
      </c>
      <c r="AB196" s="595"/>
      <c r="AC196" s="596"/>
      <c r="AK196" s="496"/>
      <c r="AL196" s="485"/>
      <c r="AM196" s="497"/>
      <c r="AN196" s="487"/>
      <c r="AO196" s="487"/>
    </row>
    <row r="197" spans="1:41" s="495" customFormat="1" ht="45" customHeight="1">
      <c r="A197" s="488"/>
      <c r="B197" s="593"/>
      <c r="C197" s="594"/>
      <c r="D197" s="610"/>
      <c r="E197" s="611"/>
      <c r="F197" s="606" t="str">
        <f t="shared" si="55"/>
        <v/>
      </c>
      <c r="G197" s="607"/>
      <c r="H197" s="445" t="str">
        <f t="shared" si="56"/>
        <v/>
      </c>
      <c r="I197" s="445" t="str">
        <f t="shared" si="57"/>
        <v/>
      </c>
      <c r="J197" s="608"/>
      <c r="K197" s="612"/>
      <c r="L197" s="611"/>
      <c r="M197" s="606" t="str">
        <f t="shared" si="58"/>
        <v/>
      </c>
      <c r="N197" s="607"/>
      <c r="O197" s="445" t="str">
        <f t="shared" si="59"/>
        <v/>
      </c>
      <c r="P197" s="445" t="str">
        <f t="shared" si="60"/>
        <v/>
      </c>
      <c r="Q197" s="608"/>
      <c r="R197" s="612"/>
      <c r="S197" s="612"/>
      <c r="T197" s="611"/>
      <c r="U197" s="606" t="str">
        <f t="shared" si="61"/>
        <v/>
      </c>
      <c r="V197" s="607"/>
      <c r="W197" s="445" t="str">
        <f t="shared" si="62"/>
        <v/>
      </c>
      <c r="X197" s="445" t="str">
        <f t="shared" si="63"/>
        <v/>
      </c>
      <c r="Y197" s="608"/>
      <c r="Z197" s="606" t="str">
        <f t="shared" si="54"/>
        <v/>
      </c>
      <c r="AA197" s="445" t="str">
        <f t="shared" si="64"/>
        <v/>
      </c>
      <c r="AB197" s="595"/>
      <c r="AC197" s="596"/>
      <c r="AK197" s="496"/>
      <c r="AL197" s="485"/>
      <c r="AM197" s="497"/>
      <c r="AN197" s="487"/>
      <c r="AO197" s="487"/>
    </row>
    <row r="198" spans="1:41" s="495" customFormat="1" ht="45" customHeight="1">
      <c r="A198" s="488"/>
      <c r="B198" s="593"/>
      <c r="C198" s="594"/>
      <c r="D198" s="610"/>
      <c r="E198" s="611"/>
      <c r="F198" s="606" t="str">
        <f t="shared" si="55"/>
        <v/>
      </c>
      <c r="G198" s="607"/>
      <c r="H198" s="445" t="str">
        <f t="shared" si="56"/>
        <v/>
      </c>
      <c r="I198" s="445" t="str">
        <f t="shared" si="57"/>
        <v/>
      </c>
      <c r="J198" s="608"/>
      <c r="K198" s="612"/>
      <c r="L198" s="611"/>
      <c r="M198" s="606" t="str">
        <f t="shared" si="58"/>
        <v/>
      </c>
      <c r="N198" s="607"/>
      <c r="O198" s="445" t="str">
        <f t="shared" si="59"/>
        <v/>
      </c>
      <c r="P198" s="445" t="str">
        <f t="shared" si="60"/>
        <v/>
      </c>
      <c r="Q198" s="608"/>
      <c r="R198" s="612"/>
      <c r="S198" s="612"/>
      <c r="T198" s="611"/>
      <c r="U198" s="606" t="str">
        <f t="shared" si="61"/>
        <v/>
      </c>
      <c r="V198" s="607"/>
      <c r="W198" s="445" t="str">
        <f t="shared" si="62"/>
        <v/>
      </c>
      <c r="X198" s="445" t="str">
        <f t="shared" si="63"/>
        <v/>
      </c>
      <c r="Y198" s="608"/>
      <c r="Z198" s="606" t="str">
        <f t="shared" si="54"/>
        <v/>
      </c>
      <c r="AA198" s="445" t="str">
        <f t="shared" si="64"/>
        <v/>
      </c>
      <c r="AB198" s="595"/>
      <c r="AC198" s="596"/>
      <c r="AK198" s="496"/>
      <c r="AL198" s="485"/>
      <c r="AM198" s="497"/>
      <c r="AN198" s="487"/>
      <c r="AO198" s="487"/>
    </row>
    <row r="199" spans="1:41" s="495" customFormat="1" ht="45" customHeight="1">
      <c r="A199" s="488"/>
      <c r="B199" s="593"/>
      <c r="C199" s="594"/>
      <c r="D199" s="610"/>
      <c r="E199" s="611"/>
      <c r="F199" s="606" t="str">
        <f t="shared" si="55"/>
        <v/>
      </c>
      <c r="G199" s="607"/>
      <c r="H199" s="445" t="str">
        <f t="shared" si="56"/>
        <v/>
      </c>
      <c r="I199" s="445" t="str">
        <f t="shared" si="57"/>
        <v/>
      </c>
      <c r="J199" s="608"/>
      <c r="K199" s="612"/>
      <c r="L199" s="611"/>
      <c r="M199" s="606" t="str">
        <f t="shared" si="58"/>
        <v/>
      </c>
      <c r="N199" s="607"/>
      <c r="O199" s="445" t="str">
        <f t="shared" si="59"/>
        <v/>
      </c>
      <c r="P199" s="445" t="str">
        <f t="shared" si="60"/>
        <v/>
      </c>
      <c r="Q199" s="608"/>
      <c r="R199" s="612"/>
      <c r="S199" s="612"/>
      <c r="T199" s="611"/>
      <c r="U199" s="606" t="str">
        <f t="shared" si="61"/>
        <v/>
      </c>
      <c r="V199" s="607"/>
      <c r="W199" s="445" t="str">
        <f t="shared" si="62"/>
        <v/>
      </c>
      <c r="X199" s="445" t="str">
        <f t="shared" si="63"/>
        <v/>
      </c>
      <c r="Y199" s="608"/>
      <c r="Z199" s="606" t="str">
        <f t="shared" si="54"/>
        <v/>
      </c>
      <c r="AA199" s="445" t="str">
        <f t="shared" si="64"/>
        <v/>
      </c>
      <c r="AB199" s="595"/>
      <c r="AC199" s="596"/>
      <c r="AK199" s="496"/>
      <c r="AL199" s="485"/>
      <c r="AM199" s="497"/>
      <c r="AN199" s="487"/>
      <c r="AO199" s="487"/>
    </row>
    <row r="200" spans="1:41" s="495" customFormat="1" ht="45" customHeight="1">
      <c r="A200" s="488"/>
      <c r="B200" s="593"/>
      <c r="C200" s="594"/>
      <c r="D200" s="610"/>
      <c r="E200" s="611"/>
      <c r="F200" s="606" t="str">
        <f t="shared" si="55"/>
        <v/>
      </c>
      <c r="G200" s="607"/>
      <c r="H200" s="445" t="str">
        <f t="shared" si="56"/>
        <v/>
      </c>
      <c r="I200" s="445" t="str">
        <f t="shared" si="57"/>
        <v/>
      </c>
      <c r="J200" s="608"/>
      <c r="K200" s="612"/>
      <c r="L200" s="611"/>
      <c r="M200" s="606" t="str">
        <f t="shared" si="58"/>
        <v/>
      </c>
      <c r="N200" s="607"/>
      <c r="O200" s="445" t="str">
        <f t="shared" si="59"/>
        <v/>
      </c>
      <c r="P200" s="445" t="str">
        <f t="shared" si="60"/>
        <v/>
      </c>
      <c r="Q200" s="608"/>
      <c r="R200" s="612"/>
      <c r="S200" s="612"/>
      <c r="T200" s="611"/>
      <c r="U200" s="606" t="str">
        <f t="shared" si="61"/>
        <v/>
      </c>
      <c r="V200" s="607"/>
      <c r="W200" s="445" t="str">
        <f t="shared" si="62"/>
        <v/>
      </c>
      <c r="X200" s="445" t="str">
        <f t="shared" si="63"/>
        <v/>
      </c>
      <c r="Y200" s="608"/>
      <c r="Z200" s="606" t="str">
        <f t="shared" si="54"/>
        <v/>
      </c>
      <c r="AA200" s="445" t="str">
        <f t="shared" si="64"/>
        <v/>
      </c>
      <c r="AB200" s="595"/>
      <c r="AC200" s="596"/>
      <c r="AK200" s="496"/>
      <c r="AL200" s="485"/>
      <c r="AM200" s="497"/>
      <c r="AN200" s="487"/>
      <c r="AO200" s="487"/>
    </row>
    <row r="201" spans="1:41" s="495" customFormat="1" ht="45" customHeight="1">
      <c r="A201" s="488"/>
      <c r="B201" s="593"/>
      <c r="C201" s="594"/>
      <c r="D201" s="610"/>
      <c r="E201" s="611"/>
      <c r="F201" s="606" t="str">
        <f t="shared" si="55"/>
        <v/>
      </c>
      <c r="G201" s="607"/>
      <c r="H201" s="445" t="str">
        <f t="shared" si="56"/>
        <v/>
      </c>
      <c r="I201" s="445" t="str">
        <f t="shared" si="57"/>
        <v/>
      </c>
      <c r="J201" s="608"/>
      <c r="K201" s="612"/>
      <c r="L201" s="611"/>
      <c r="M201" s="606" t="str">
        <f t="shared" si="58"/>
        <v/>
      </c>
      <c r="N201" s="607"/>
      <c r="O201" s="445" t="str">
        <f t="shared" si="59"/>
        <v/>
      </c>
      <c r="P201" s="445" t="str">
        <f t="shared" si="60"/>
        <v/>
      </c>
      <c r="Q201" s="608"/>
      <c r="R201" s="612"/>
      <c r="S201" s="612"/>
      <c r="T201" s="611"/>
      <c r="U201" s="606" t="str">
        <f t="shared" si="61"/>
        <v/>
      </c>
      <c r="V201" s="607"/>
      <c r="W201" s="445" t="str">
        <f t="shared" si="62"/>
        <v/>
      </c>
      <c r="X201" s="445" t="str">
        <f t="shared" si="63"/>
        <v/>
      </c>
      <c r="Y201" s="608"/>
      <c r="Z201" s="606" t="str">
        <f t="shared" si="54"/>
        <v/>
      </c>
      <c r="AA201" s="445" t="str">
        <f t="shared" si="64"/>
        <v/>
      </c>
      <c r="AB201" s="595"/>
      <c r="AC201" s="596"/>
      <c r="AK201" s="496"/>
      <c r="AL201" s="485"/>
      <c r="AM201" s="497"/>
      <c r="AN201" s="487"/>
      <c r="AO201" s="487"/>
    </row>
    <row r="202" spans="1:41" s="495" customFormat="1" ht="45" customHeight="1">
      <c r="A202" s="488"/>
      <c r="B202" s="593"/>
      <c r="C202" s="594"/>
      <c r="D202" s="610"/>
      <c r="E202" s="611"/>
      <c r="F202" s="606" t="str">
        <f t="shared" si="55"/>
        <v/>
      </c>
      <c r="G202" s="607"/>
      <c r="H202" s="445" t="str">
        <f t="shared" si="56"/>
        <v/>
      </c>
      <c r="I202" s="445" t="str">
        <f t="shared" si="57"/>
        <v/>
      </c>
      <c r="J202" s="608"/>
      <c r="K202" s="612"/>
      <c r="L202" s="611"/>
      <c r="M202" s="606" t="str">
        <f t="shared" si="58"/>
        <v/>
      </c>
      <c r="N202" s="607"/>
      <c r="O202" s="445" t="str">
        <f t="shared" si="59"/>
        <v/>
      </c>
      <c r="P202" s="445" t="str">
        <f t="shared" si="60"/>
        <v/>
      </c>
      <c r="Q202" s="608"/>
      <c r="R202" s="612"/>
      <c r="S202" s="612"/>
      <c r="T202" s="611"/>
      <c r="U202" s="606" t="str">
        <f t="shared" si="61"/>
        <v/>
      </c>
      <c r="V202" s="607"/>
      <c r="W202" s="445" t="str">
        <f t="shared" si="62"/>
        <v/>
      </c>
      <c r="X202" s="445" t="str">
        <f t="shared" si="63"/>
        <v/>
      </c>
      <c r="Y202" s="608"/>
      <c r="Z202" s="606" t="str">
        <f t="shared" si="54"/>
        <v/>
      </c>
      <c r="AA202" s="445" t="str">
        <f t="shared" si="64"/>
        <v/>
      </c>
      <c r="AB202" s="595"/>
      <c r="AC202" s="596"/>
      <c r="AK202" s="496"/>
      <c r="AL202" s="485"/>
      <c r="AM202" s="497"/>
      <c r="AN202" s="487"/>
      <c r="AO202" s="487"/>
    </row>
    <row r="203" spans="1:41" s="495" customFormat="1" ht="45" customHeight="1">
      <c r="A203" s="488"/>
      <c r="B203" s="593"/>
      <c r="C203" s="594"/>
      <c r="D203" s="610"/>
      <c r="E203" s="611"/>
      <c r="F203" s="606" t="str">
        <f t="shared" si="55"/>
        <v/>
      </c>
      <c r="G203" s="607"/>
      <c r="H203" s="445" t="str">
        <f t="shared" si="56"/>
        <v/>
      </c>
      <c r="I203" s="445" t="str">
        <f t="shared" si="57"/>
        <v/>
      </c>
      <c r="J203" s="608"/>
      <c r="K203" s="612"/>
      <c r="L203" s="611"/>
      <c r="M203" s="606" t="str">
        <f t="shared" si="58"/>
        <v/>
      </c>
      <c r="N203" s="607"/>
      <c r="O203" s="445" t="str">
        <f t="shared" si="59"/>
        <v/>
      </c>
      <c r="P203" s="445" t="str">
        <f t="shared" si="60"/>
        <v/>
      </c>
      <c r="Q203" s="608"/>
      <c r="R203" s="612"/>
      <c r="S203" s="612"/>
      <c r="T203" s="611"/>
      <c r="U203" s="606" t="str">
        <f t="shared" si="61"/>
        <v/>
      </c>
      <c r="V203" s="607"/>
      <c r="W203" s="445" t="str">
        <f t="shared" si="62"/>
        <v/>
      </c>
      <c r="X203" s="445" t="str">
        <f t="shared" si="63"/>
        <v/>
      </c>
      <c r="Y203" s="608"/>
      <c r="Z203" s="606" t="str">
        <f t="shared" si="54"/>
        <v/>
      </c>
      <c r="AA203" s="445" t="str">
        <f t="shared" si="64"/>
        <v/>
      </c>
      <c r="AB203" s="595"/>
      <c r="AC203" s="596"/>
      <c r="AK203" s="496"/>
      <c r="AL203" s="485"/>
      <c r="AM203" s="497"/>
      <c r="AN203" s="487"/>
      <c r="AO203" s="487"/>
    </row>
    <row r="204" spans="1:41" s="495" customFormat="1" ht="45" customHeight="1">
      <c r="A204" s="488"/>
      <c r="B204" s="593"/>
      <c r="C204" s="594"/>
      <c r="D204" s="610"/>
      <c r="E204" s="611"/>
      <c r="F204" s="606" t="str">
        <f t="shared" si="55"/>
        <v/>
      </c>
      <c r="G204" s="607"/>
      <c r="H204" s="445" t="str">
        <f t="shared" si="56"/>
        <v/>
      </c>
      <c r="I204" s="445" t="str">
        <f t="shared" si="57"/>
        <v/>
      </c>
      <c r="J204" s="608"/>
      <c r="K204" s="612"/>
      <c r="L204" s="611"/>
      <c r="M204" s="606" t="str">
        <f t="shared" si="58"/>
        <v/>
      </c>
      <c r="N204" s="607"/>
      <c r="O204" s="445" t="str">
        <f t="shared" si="59"/>
        <v/>
      </c>
      <c r="P204" s="445" t="str">
        <f t="shared" si="60"/>
        <v/>
      </c>
      <c r="Q204" s="608"/>
      <c r="R204" s="612"/>
      <c r="S204" s="612"/>
      <c r="T204" s="611"/>
      <c r="U204" s="606" t="str">
        <f t="shared" si="61"/>
        <v/>
      </c>
      <c r="V204" s="607"/>
      <c r="W204" s="445" t="str">
        <f t="shared" si="62"/>
        <v/>
      </c>
      <c r="X204" s="445" t="str">
        <f t="shared" si="63"/>
        <v/>
      </c>
      <c r="Y204" s="608"/>
      <c r="Z204" s="606" t="str">
        <f t="shared" si="54"/>
        <v/>
      </c>
      <c r="AA204" s="445" t="str">
        <f t="shared" si="64"/>
        <v/>
      </c>
      <c r="AB204" s="595"/>
      <c r="AC204" s="596"/>
      <c r="AK204" s="496"/>
      <c r="AL204" s="485"/>
      <c r="AM204" s="497"/>
      <c r="AN204" s="487"/>
      <c r="AO204" s="487"/>
    </row>
    <row r="205" spans="1:41" s="495" customFormat="1" ht="45" customHeight="1">
      <c r="A205" s="488"/>
      <c r="B205" s="593"/>
      <c r="C205" s="594"/>
      <c r="D205" s="610"/>
      <c r="E205" s="611"/>
      <c r="F205" s="606" t="str">
        <f t="shared" si="55"/>
        <v/>
      </c>
      <c r="G205" s="607"/>
      <c r="H205" s="445" t="str">
        <f t="shared" si="56"/>
        <v/>
      </c>
      <c r="I205" s="445" t="str">
        <f t="shared" si="57"/>
        <v/>
      </c>
      <c r="J205" s="608"/>
      <c r="K205" s="612"/>
      <c r="L205" s="611"/>
      <c r="M205" s="606" t="str">
        <f t="shared" si="58"/>
        <v/>
      </c>
      <c r="N205" s="607"/>
      <c r="O205" s="445" t="str">
        <f t="shared" si="59"/>
        <v/>
      </c>
      <c r="P205" s="445" t="str">
        <f t="shared" si="60"/>
        <v/>
      </c>
      <c r="Q205" s="608"/>
      <c r="R205" s="612"/>
      <c r="S205" s="612"/>
      <c r="T205" s="611"/>
      <c r="U205" s="606" t="str">
        <f t="shared" si="61"/>
        <v/>
      </c>
      <c r="V205" s="607"/>
      <c r="W205" s="445" t="str">
        <f t="shared" si="62"/>
        <v/>
      </c>
      <c r="X205" s="445" t="str">
        <f t="shared" si="63"/>
        <v/>
      </c>
      <c r="Y205" s="608"/>
      <c r="Z205" s="606" t="str">
        <f t="shared" si="54"/>
        <v/>
      </c>
      <c r="AA205" s="445" t="str">
        <f t="shared" si="64"/>
        <v/>
      </c>
      <c r="AB205" s="595"/>
      <c r="AC205" s="596"/>
      <c r="AK205" s="496"/>
      <c r="AL205" s="485"/>
      <c r="AM205" s="497"/>
      <c r="AN205" s="487"/>
      <c r="AO205" s="487"/>
    </row>
    <row r="206" spans="1:41" s="495" customFormat="1" ht="45" customHeight="1">
      <c r="A206" s="488"/>
      <c r="B206" s="593"/>
      <c r="C206" s="594"/>
      <c r="D206" s="577"/>
      <c r="E206" s="578"/>
      <c r="F206" s="606" t="str">
        <f t="shared" si="55"/>
        <v/>
      </c>
      <c r="G206" s="607"/>
      <c r="H206" s="445" t="str">
        <f t="shared" si="56"/>
        <v/>
      </c>
      <c r="I206" s="445" t="str">
        <f t="shared" si="57"/>
        <v/>
      </c>
      <c r="J206" s="538"/>
      <c r="K206" s="579"/>
      <c r="L206" s="578"/>
      <c r="M206" s="606" t="str">
        <f t="shared" si="58"/>
        <v/>
      </c>
      <c r="N206" s="607"/>
      <c r="O206" s="445" t="str">
        <f t="shared" si="59"/>
        <v/>
      </c>
      <c r="P206" s="445" t="str">
        <f t="shared" si="60"/>
        <v/>
      </c>
      <c r="Q206" s="608"/>
      <c r="R206" s="579"/>
      <c r="S206" s="579"/>
      <c r="T206" s="578"/>
      <c r="U206" s="606" t="str">
        <f t="shared" si="61"/>
        <v/>
      </c>
      <c r="V206" s="607"/>
      <c r="W206" s="445" t="str">
        <f t="shared" si="62"/>
        <v/>
      </c>
      <c r="X206" s="445" t="str">
        <f t="shared" si="63"/>
        <v/>
      </c>
      <c r="Y206" s="608"/>
      <c r="Z206" s="606" t="str">
        <f t="shared" si="54"/>
        <v/>
      </c>
      <c r="AA206" s="445" t="str">
        <f t="shared" si="64"/>
        <v/>
      </c>
      <c r="AB206" s="595"/>
      <c r="AC206" s="596"/>
      <c r="AK206" s="496"/>
      <c r="AL206" s="485"/>
      <c r="AM206" s="497"/>
      <c r="AN206" s="498"/>
      <c r="AO206" s="487"/>
    </row>
    <row r="207" spans="1:41" s="495" customFormat="1" ht="45" customHeight="1">
      <c r="A207" s="613"/>
      <c r="B207" s="593"/>
      <c r="C207" s="594"/>
      <c r="D207" s="582"/>
      <c r="E207" s="583"/>
      <c r="F207" s="606" t="str">
        <f t="shared" si="55"/>
        <v/>
      </c>
      <c r="G207" s="607"/>
      <c r="H207" s="445" t="str">
        <f t="shared" si="56"/>
        <v/>
      </c>
      <c r="I207" s="445" t="str">
        <f t="shared" si="57"/>
        <v/>
      </c>
      <c r="J207" s="503"/>
      <c r="K207" s="584"/>
      <c r="L207" s="583"/>
      <c r="M207" s="606" t="str">
        <f t="shared" si="58"/>
        <v/>
      </c>
      <c r="N207" s="607"/>
      <c r="O207" s="445" t="str">
        <f t="shared" si="59"/>
        <v/>
      </c>
      <c r="P207" s="445" t="str">
        <f t="shared" si="60"/>
        <v/>
      </c>
      <c r="Q207" s="608"/>
      <c r="R207" s="584"/>
      <c r="S207" s="584"/>
      <c r="T207" s="583"/>
      <c r="U207" s="606" t="str">
        <f t="shared" si="61"/>
        <v/>
      </c>
      <c r="V207" s="607"/>
      <c r="W207" s="445" t="str">
        <f t="shared" si="62"/>
        <v/>
      </c>
      <c r="X207" s="445" t="str">
        <f t="shared" si="63"/>
        <v/>
      </c>
      <c r="Y207" s="608"/>
      <c r="Z207" s="606" t="str">
        <f t="shared" si="54"/>
        <v/>
      </c>
      <c r="AA207" s="445" t="str">
        <f t="shared" si="64"/>
        <v/>
      </c>
      <c r="AB207" s="504"/>
      <c r="AC207" s="505"/>
      <c r="AK207" s="496"/>
      <c r="AL207" s="485"/>
      <c r="AM207" s="497"/>
      <c r="AN207" s="498"/>
      <c r="AO207" s="487"/>
    </row>
    <row r="208" spans="1:41" s="495" customFormat="1" ht="45" customHeight="1">
      <c r="A208" s="613"/>
      <c r="B208" s="593"/>
      <c r="C208" s="594"/>
      <c r="D208" s="582"/>
      <c r="E208" s="583"/>
      <c r="F208" s="606" t="str">
        <f t="shared" si="55"/>
        <v/>
      </c>
      <c r="G208" s="607"/>
      <c r="H208" s="445" t="str">
        <f t="shared" si="56"/>
        <v/>
      </c>
      <c r="I208" s="445" t="str">
        <f t="shared" si="57"/>
        <v/>
      </c>
      <c r="J208" s="503"/>
      <c r="K208" s="584"/>
      <c r="L208" s="583"/>
      <c r="M208" s="606" t="str">
        <f t="shared" si="58"/>
        <v/>
      </c>
      <c r="N208" s="607"/>
      <c r="O208" s="445" t="str">
        <f t="shared" si="59"/>
        <v/>
      </c>
      <c r="P208" s="445" t="str">
        <f t="shared" si="60"/>
        <v/>
      </c>
      <c r="Q208" s="608"/>
      <c r="R208" s="584"/>
      <c r="S208" s="584"/>
      <c r="T208" s="583"/>
      <c r="U208" s="606" t="str">
        <f t="shared" si="61"/>
        <v/>
      </c>
      <c r="V208" s="607"/>
      <c r="W208" s="445" t="str">
        <f t="shared" si="62"/>
        <v/>
      </c>
      <c r="X208" s="445" t="str">
        <f t="shared" si="63"/>
        <v/>
      </c>
      <c r="Y208" s="608"/>
      <c r="Z208" s="606" t="str">
        <f t="shared" si="54"/>
        <v/>
      </c>
      <c r="AA208" s="445" t="str">
        <f t="shared" si="64"/>
        <v/>
      </c>
      <c r="AB208" s="504"/>
      <c r="AC208" s="505"/>
      <c r="AK208" s="496"/>
      <c r="AL208" s="485"/>
      <c r="AM208" s="497"/>
      <c r="AN208" s="614"/>
      <c r="AO208" s="487"/>
    </row>
    <row r="209" spans="1:41" s="495" customFormat="1" ht="45" customHeight="1">
      <c r="A209" s="488"/>
      <c r="B209" s="593"/>
      <c r="C209" s="594"/>
      <c r="D209" s="577"/>
      <c r="E209" s="578"/>
      <c r="F209" s="606" t="str">
        <f t="shared" si="55"/>
        <v/>
      </c>
      <c r="G209" s="607"/>
      <c r="H209" s="445" t="str">
        <f t="shared" si="56"/>
        <v/>
      </c>
      <c r="I209" s="445" t="str">
        <f t="shared" si="57"/>
        <v/>
      </c>
      <c r="J209" s="538"/>
      <c r="K209" s="579"/>
      <c r="L209" s="578"/>
      <c r="M209" s="606" t="str">
        <f t="shared" si="58"/>
        <v/>
      </c>
      <c r="N209" s="607"/>
      <c r="O209" s="445" t="str">
        <f t="shared" si="59"/>
        <v/>
      </c>
      <c r="P209" s="445" t="str">
        <f t="shared" si="60"/>
        <v/>
      </c>
      <c r="Q209" s="608"/>
      <c r="R209" s="579"/>
      <c r="S209" s="579"/>
      <c r="T209" s="578"/>
      <c r="U209" s="606" t="str">
        <f t="shared" si="61"/>
        <v/>
      </c>
      <c r="V209" s="607"/>
      <c r="W209" s="445" t="str">
        <f t="shared" si="62"/>
        <v/>
      </c>
      <c r="X209" s="445" t="str">
        <f t="shared" si="63"/>
        <v/>
      </c>
      <c r="Y209" s="608"/>
      <c r="Z209" s="606" t="str">
        <f t="shared" si="54"/>
        <v/>
      </c>
      <c r="AA209" s="445" t="str">
        <f t="shared" si="64"/>
        <v/>
      </c>
      <c r="AB209" s="595"/>
      <c r="AC209" s="596"/>
      <c r="AK209" s="496"/>
      <c r="AL209" s="485"/>
      <c r="AM209" s="497"/>
      <c r="AN209" s="614"/>
      <c r="AO209" s="487"/>
    </row>
    <row r="210" spans="1:41" s="495" customFormat="1" ht="45" customHeight="1">
      <c r="A210" s="488"/>
      <c r="B210" s="593"/>
      <c r="C210" s="594"/>
      <c r="D210" s="577"/>
      <c r="E210" s="578"/>
      <c r="F210" s="606" t="str">
        <f t="shared" si="55"/>
        <v/>
      </c>
      <c r="G210" s="607"/>
      <c r="H210" s="445" t="str">
        <f t="shared" si="56"/>
        <v/>
      </c>
      <c r="I210" s="445" t="str">
        <f t="shared" si="57"/>
        <v/>
      </c>
      <c r="J210" s="538"/>
      <c r="K210" s="579"/>
      <c r="L210" s="578"/>
      <c r="M210" s="606" t="str">
        <f t="shared" si="58"/>
        <v/>
      </c>
      <c r="N210" s="607"/>
      <c r="O210" s="445" t="str">
        <f t="shared" si="59"/>
        <v/>
      </c>
      <c r="P210" s="445" t="str">
        <f t="shared" si="60"/>
        <v/>
      </c>
      <c r="Q210" s="608"/>
      <c r="R210" s="579"/>
      <c r="S210" s="579"/>
      <c r="T210" s="578"/>
      <c r="U210" s="606" t="str">
        <f t="shared" si="61"/>
        <v/>
      </c>
      <c r="V210" s="607"/>
      <c r="W210" s="445" t="str">
        <f t="shared" si="62"/>
        <v/>
      </c>
      <c r="X210" s="445" t="str">
        <f>IF(A210="","",U210-W210)</f>
        <v/>
      </c>
      <c r="Y210" s="608"/>
      <c r="Z210" s="606" t="str">
        <f t="shared" si="54"/>
        <v/>
      </c>
      <c r="AA210" s="445" t="str">
        <f t="shared" si="64"/>
        <v/>
      </c>
      <c r="AB210" s="595"/>
      <c r="AC210" s="596"/>
      <c r="AK210" s="496"/>
      <c r="AL210" s="485"/>
      <c r="AM210" s="497"/>
      <c r="AN210" s="614"/>
      <c r="AO210" s="487"/>
    </row>
    <row r="211" spans="1:41" s="495" customFormat="1" ht="45" customHeight="1">
      <c r="A211" s="592"/>
      <c r="B211" s="567"/>
      <c r="C211" s="502"/>
      <c r="D211" s="535">
        <f>SUM(D142:D210)</f>
        <v>78</v>
      </c>
      <c r="E211" s="536"/>
      <c r="F211" s="536"/>
      <c r="G211" s="537"/>
      <c r="H211" s="445"/>
      <c r="I211" s="445">
        <f>SUM(I142:I210)</f>
        <v>12090</v>
      </c>
      <c r="J211" s="538"/>
      <c r="K211" s="539">
        <f>SUM(K142:K210)</f>
        <v>49</v>
      </c>
      <c r="L211" s="536"/>
      <c r="M211" s="536"/>
      <c r="N211" s="537"/>
      <c r="O211" s="445"/>
      <c r="P211" s="445">
        <f>SUM(P142:P210)</f>
        <v>15680</v>
      </c>
      <c r="Q211" s="538"/>
      <c r="R211" s="540"/>
      <c r="S211" s="540"/>
      <c r="T211" s="536"/>
      <c r="U211" s="536"/>
      <c r="V211" s="537"/>
      <c r="W211" s="445" t="str">
        <f t="shared" si="62"/>
        <v/>
      </c>
      <c r="X211" s="445">
        <f>SUM(X142:X210)</f>
        <v>5250</v>
      </c>
      <c r="Y211" s="538"/>
      <c r="Z211" s="536">
        <f>SUM(Z142:Z210)</f>
        <v>688365</v>
      </c>
      <c r="AA211" s="445">
        <f>SUM(AA142:AA210)</f>
        <v>33020</v>
      </c>
      <c r="AB211" s="541">
        <f>Z211</f>
        <v>688365</v>
      </c>
      <c r="AC211" s="569"/>
      <c r="AK211" s="496"/>
      <c r="AL211" s="485"/>
      <c r="AM211" s="497"/>
      <c r="AN211" s="614"/>
      <c r="AO211" s="487"/>
    </row>
    <row r="212" spans="1:41" s="495" customFormat="1" ht="45" customHeight="1">
      <c r="A212" s="544"/>
      <c r="B212" s="545"/>
      <c r="C212" s="502"/>
      <c r="D212" s="602" t="s">
        <v>40</v>
      </c>
      <c r="E212" s="615"/>
      <c r="F212" s="615"/>
      <c r="G212" s="574"/>
      <c r="H212" s="445" t="str">
        <f t="shared" si="56"/>
        <v/>
      </c>
      <c r="I212" s="445"/>
      <c r="J212" s="575"/>
      <c r="K212" s="616"/>
      <c r="L212" s="615"/>
      <c r="M212" s="615"/>
      <c r="N212" s="574"/>
      <c r="O212" s="445" t="str">
        <f t="shared" si="59"/>
        <v/>
      </c>
      <c r="P212" s="445"/>
      <c r="Q212" s="575"/>
      <c r="R212" s="616"/>
      <c r="S212" s="616"/>
      <c r="T212" s="615"/>
      <c r="U212" s="615"/>
      <c r="V212" s="574"/>
      <c r="W212" s="445" t="str">
        <f t="shared" si="62"/>
        <v/>
      </c>
      <c r="X212" s="445"/>
      <c r="Y212" s="575"/>
      <c r="Z212" s="615"/>
      <c r="AA212" s="445"/>
      <c r="AB212" s="551"/>
      <c r="AC212" s="525"/>
      <c r="AK212" s="496"/>
      <c r="AL212" s="485"/>
      <c r="AM212" s="497"/>
      <c r="AN212" s="614"/>
      <c r="AO212" s="487"/>
    </row>
    <row r="213" spans="1:41" s="495" customFormat="1" ht="45" customHeight="1">
      <c r="A213" s="488"/>
      <c r="B213" s="593"/>
      <c r="C213" s="594"/>
      <c r="D213" s="600"/>
      <c r="E213" s="617"/>
      <c r="F213" s="617" t="str">
        <f>IF(D213="","",D213*E213)</f>
        <v/>
      </c>
      <c r="G213" s="590"/>
      <c r="H213" s="445" t="str">
        <f t="shared" si="56"/>
        <v/>
      </c>
      <c r="I213" s="445" t="str">
        <f t="shared" si="57"/>
        <v/>
      </c>
      <c r="J213" s="538"/>
      <c r="K213" s="618"/>
      <c r="L213" s="617"/>
      <c r="M213" s="617" t="str">
        <f>IF(K213="","",K213*L213)</f>
        <v/>
      </c>
      <c r="N213" s="590"/>
      <c r="O213" s="445" t="str">
        <f t="shared" si="59"/>
        <v/>
      </c>
      <c r="P213" s="445" t="str">
        <f t="shared" si="60"/>
        <v/>
      </c>
      <c r="Q213" s="538"/>
      <c r="R213" s="618"/>
      <c r="S213" s="618"/>
      <c r="T213" s="617"/>
      <c r="U213" s="617" t="str">
        <f>IF(R213="","",R213*T213)</f>
        <v/>
      </c>
      <c r="V213" s="590"/>
      <c r="W213" s="445" t="str">
        <f t="shared" si="62"/>
        <v/>
      </c>
      <c r="X213" s="445" t="str">
        <f t="shared" si="63"/>
        <v/>
      </c>
      <c r="Y213" s="538"/>
      <c r="Z213" s="617" t="str">
        <f t="shared" ref="Z213:Z223" si="65">IF(F213="","",F213+M213+U213)</f>
        <v/>
      </c>
      <c r="AA213" s="445" t="str">
        <f t="shared" si="64"/>
        <v/>
      </c>
      <c r="AB213" s="595"/>
      <c r="AC213" s="596"/>
      <c r="AK213" s="496"/>
      <c r="AL213" s="485"/>
      <c r="AM213" s="497"/>
      <c r="AN213" s="614"/>
      <c r="AO213" s="487"/>
    </row>
    <row r="214" spans="1:41" s="495" customFormat="1" ht="45" customHeight="1">
      <c r="A214" s="488"/>
      <c r="B214" s="593"/>
      <c r="C214" s="594"/>
      <c r="D214" s="577"/>
      <c r="E214" s="578"/>
      <c r="F214" s="617" t="str">
        <f t="shared" ref="F214:F222" si="66">IF(D214="","",D214*E214)</f>
        <v/>
      </c>
      <c r="G214" s="590"/>
      <c r="H214" s="445" t="str">
        <f t="shared" si="56"/>
        <v/>
      </c>
      <c r="I214" s="445" t="str">
        <f t="shared" si="57"/>
        <v/>
      </c>
      <c r="J214" s="538"/>
      <c r="K214" s="579"/>
      <c r="L214" s="578"/>
      <c r="M214" s="617" t="str">
        <f t="shared" ref="M214:M223" si="67">IF(K214="","",K214*L214)</f>
        <v/>
      </c>
      <c r="N214" s="590"/>
      <c r="O214" s="445" t="str">
        <f t="shared" si="59"/>
        <v/>
      </c>
      <c r="P214" s="445" t="str">
        <f t="shared" si="60"/>
        <v/>
      </c>
      <c r="Q214" s="538"/>
      <c r="R214" s="579"/>
      <c r="S214" s="579"/>
      <c r="T214" s="578"/>
      <c r="U214" s="617" t="str">
        <f t="shared" ref="U214:U223" si="68">IF(R214="","",R214*T214)</f>
        <v/>
      </c>
      <c r="V214" s="590"/>
      <c r="W214" s="445" t="str">
        <f t="shared" si="62"/>
        <v/>
      </c>
      <c r="X214" s="445" t="str">
        <f t="shared" si="63"/>
        <v/>
      </c>
      <c r="Y214" s="538"/>
      <c r="Z214" s="617" t="str">
        <f t="shared" si="65"/>
        <v/>
      </c>
      <c r="AA214" s="445" t="str">
        <f t="shared" si="64"/>
        <v/>
      </c>
      <c r="AB214" s="595"/>
      <c r="AC214" s="596"/>
      <c r="AK214" s="496"/>
      <c r="AL214" s="485"/>
      <c r="AM214" s="497"/>
      <c r="AN214" s="614"/>
      <c r="AO214" s="487"/>
    </row>
    <row r="215" spans="1:41" s="495" customFormat="1" ht="45" customHeight="1">
      <c r="A215" s="488"/>
      <c r="B215" s="593"/>
      <c r="C215" s="594"/>
      <c r="D215" s="577"/>
      <c r="E215" s="578"/>
      <c r="F215" s="617" t="str">
        <f t="shared" si="66"/>
        <v/>
      </c>
      <c r="G215" s="590"/>
      <c r="H215" s="445" t="str">
        <f t="shared" si="56"/>
        <v/>
      </c>
      <c r="I215" s="445" t="str">
        <f t="shared" si="57"/>
        <v/>
      </c>
      <c r="J215" s="538"/>
      <c r="K215" s="579"/>
      <c r="L215" s="578"/>
      <c r="M215" s="617" t="str">
        <f t="shared" si="67"/>
        <v/>
      </c>
      <c r="N215" s="590"/>
      <c r="O215" s="445" t="str">
        <f t="shared" si="59"/>
        <v/>
      </c>
      <c r="P215" s="445" t="str">
        <f t="shared" si="60"/>
        <v/>
      </c>
      <c r="Q215" s="538"/>
      <c r="R215" s="579"/>
      <c r="S215" s="579"/>
      <c r="T215" s="578"/>
      <c r="U215" s="617" t="str">
        <f t="shared" si="68"/>
        <v/>
      </c>
      <c r="V215" s="590"/>
      <c r="W215" s="445" t="str">
        <f t="shared" si="62"/>
        <v/>
      </c>
      <c r="X215" s="445" t="str">
        <f t="shared" si="63"/>
        <v/>
      </c>
      <c r="Y215" s="538"/>
      <c r="Z215" s="617" t="str">
        <f t="shared" si="65"/>
        <v/>
      </c>
      <c r="AA215" s="445" t="str">
        <f t="shared" si="64"/>
        <v/>
      </c>
      <c r="AB215" s="595"/>
      <c r="AC215" s="596"/>
      <c r="AK215" s="496"/>
      <c r="AL215" s="485"/>
      <c r="AM215" s="497"/>
      <c r="AN215" s="614"/>
      <c r="AO215" s="487"/>
    </row>
    <row r="216" spans="1:41" s="495" customFormat="1" ht="45" customHeight="1">
      <c r="A216" s="488"/>
      <c r="B216" s="593"/>
      <c r="C216" s="594"/>
      <c r="D216" s="577"/>
      <c r="E216" s="578"/>
      <c r="F216" s="617" t="str">
        <f t="shared" si="66"/>
        <v/>
      </c>
      <c r="G216" s="590"/>
      <c r="H216" s="445" t="str">
        <f t="shared" si="56"/>
        <v/>
      </c>
      <c r="I216" s="445" t="str">
        <f t="shared" si="57"/>
        <v/>
      </c>
      <c r="J216" s="538"/>
      <c r="K216" s="579"/>
      <c r="L216" s="578"/>
      <c r="M216" s="617" t="str">
        <f t="shared" si="67"/>
        <v/>
      </c>
      <c r="N216" s="590"/>
      <c r="O216" s="445" t="str">
        <f t="shared" si="59"/>
        <v/>
      </c>
      <c r="P216" s="445" t="str">
        <f t="shared" si="60"/>
        <v/>
      </c>
      <c r="Q216" s="538"/>
      <c r="R216" s="579"/>
      <c r="S216" s="579"/>
      <c r="T216" s="578"/>
      <c r="U216" s="617" t="str">
        <f t="shared" si="68"/>
        <v/>
      </c>
      <c r="V216" s="590"/>
      <c r="W216" s="445" t="str">
        <f t="shared" si="62"/>
        <v/>
      </c>
      <c r="X216" s="445" t="str">
        <f t="shared" si="63"/>
        <v/>
      </c>
      <c r="Y216" s="538"/>
      <c r="Z216" s="617" t="str">
        <f t="shared" si="65"/>
        <v/>
      </c>
      <c r="AA216" s="445" t="str">
        <f t="shared" si="64"/>
        <v/>
      </c>
      <c r="AB216" s="595"/>
      <c r="AC216" s="596"/>
      <c r="AK216" s="496"/>
      <c r="AL216" s="485"/>
      <c r="AM216" s="497"/>
      <c r="AN216" s="614"/>
      <c r="AO216" s="487"/>
    </row>
    <row r="217" spans="1:41" s="495" customFormat="1" ht="45" customHeight="1">
      <c r="A217" s="488"/>
      <c r="B217" s="593"/>
      <c r="C217" s="594"/>
      <c r="D217" s="577"/>
      <c r="E217" s="578"/>
      <c r="F217" s="617" t="str">
        <f t="shared" si="66"/>
        <v/>
      </c>
      <c r="G217" s="590"/>
      <c r="H217" s="445" t="str">
        <f t="shared" si="56"/>
        <v/>
      </c>
      <c r="I217" s="445" t="str">
        <f t="shared" si="57"/>
        <v/>
      </c>
      <c r="J217" s="538"/>
      <c r="K217" s="579"/>
      <c r="L217" s="578"/>
      <c r="M217" s="617" t="str">
        <f t="shared" si="67"/>
        <v/>
      </c>
      <c r="N217" s="590"/>
      <c r="O217" s="445" t="str">
        <f t="shared" si="59"/>
        <v/>
      </c>
      <c r="P217" s="445" t="str">
        <f t="shared" si="60"/>
        <v/>
      </c>
      <c r="Q217" s="538"/>
      <c r="R217" s="579"/>
      <c r="S217" s="579"/>
      <c r="T217" s="578"/>
      <c r="U217" s="617" t="str">
        <f t="shared" si="68"/>
        <v/>
      </c>
      <c r="V217" s="590"/>
      <c r="W217" s="445" t="str">
        <f t="shared" si="62"/>
        <v/>
      </c>
      <c r="X217" s="445" t="str">
        <f t="shared" si="63"/>
        <v/>
      </c>
      <c r="Y217" s="538"/>
      <c r="Z217" s="617" t="str">
        <f t="shared" si="65"/>
        <v/>
      </c>
      <c r="AA217" s="445" t="str">
        <f t="shared" si="64"/>
        <v/>
      </c>
      <c r="AB217" s="595"/>
      <c r="AC217" s="596"/>
      <c r="AK217" s="496"/>
      <c r="AL217" s="485"/>
      <c r="AM217" s="497"/>
      <c r="AN217" s="614"/>
      <c r="AO217" s="487"/>
    </row>
    <row r="218" spans="1:41" s="495" customFormat="1" ht="45" customHeight="1">
      <c r="A218" s="488"/>
      <c r="B218" s="593"/>
      <c r="C218" s="594"/>
      <c r="D218" s="577"/>
      <c r="E218" s="578"/>
      <c r="F218" s="617" t="str">
        <f t="shared" si="66"/>
        <v/>
      </c>
      <c r="G218" s="590"/>
      <c r="H218" s="445" t="str">
        <f t="shared" si="56"/>
        <v/>
      </c>
      <c r="I218" s="445" t="str">
        <f t="shared" si="57"/>
        <v/>
      </c>
      <c r="J218" s="538"/>
      <c r="K218" s="579"/>
      <c r="L218" s="578"/>
      <c r="M218" s="617" t="str">
        <f t="shared" si="67"/>
        <v/>
      </c>
      <c r="N218" s="590"/>
      <c r="O218" s="445" t="str">
        <f t="shared" si="59"/>
        <v/>
      </c>
      <c r="P218" s="445" t="str">
        <f t="shared" si="60"/>
        <v/>
      </c>
      <c r="Q218" s="538"/>
      <c r="R218" s="579"/>
      <c r="S218" s="579"/>
      <c r="T218" s="578"/>
      <c r="U218" s="617" t="str">
        <f t="shared" si="68"/>
        <v/>
      </c>
      <c r="V218" s="590"/>
      <c r="W218" s="445" t="str">
        <f t="shared" si="62"/>
        <v/>
      </c>
      <c r="X218" s="445" t="str">
        <f t="shared" si="63"/>
        <v/>
      </c>
      <c r="Y218" s="538"/>
      <c r="Z218" s="617" t="str">
        <f t="shared" si="65"/>
        <v/>
      </c>
      <c r="AA218" s="445" t="str">
        <f t="shared" si="64"/>
        <v/>
      </c>
      <c r="AB218" s="595"/>
      <c r="AC218" s="596"/>
      <c r="AK218" s="496"/>
      <c r="AL218" s="485"/>
      <c r="AM218" s="497"/>
      <c r="AN218" s="614"/>
      <c r="AO218" s="487"/>
    </row>
    <row r="219" spans="1:41" s="495" customFormat="1" ht="45" customHeight="1">
      <c r="A219" s="488"/>
      <c r="B219" s="593"/>
      <c r="C219" s="594"/>
      <c r="D219" s="577"/>
      <c r="E219" s="578"/>
      <c r="F219" s="617" t="str">
        <f t="shared" si="66"/>
        <v/>
      </c>
      <c r="G219" s="590"/>
      <c r="H219" s="445" t="str">
        <f t="shared" si="56"/>
        <v/>
      </c>
      <c r="I219" s="445" t="str">
        <f t="shared" si="57"/>
        <v/>
      </c>
      <c r="J219" s="538"/>
      <c r="K219" s="579"/>
      <c r="L219" s="578"/>
      <c r="M219" s="617" t="str">
        <f t="shared" si="67"/>
        <v/>
      </c>
      <c r="N219" s="590"/>
      <c r="O219" s="445" t="str">
        <f t="shared" si="59"/>
        <v/>
      </c>
      <c r="P219" s="445" t="str">
        <f t="shared" si="60"/>
        <v/>
      </c>
      <c r="Q219" s="538"/>
      <c r="R219" s="579"/>
      <c r="S219" s="579"/>
      <c r="T219" s="578"/>
      <c r="U219" s="617" t="str">
        <f t="shared" si="68"/>
        <v/>
      </c>
      <c r="V219" s="590"/>
      <c r="W219" s="445" t="str">
        <f t="shared" si="62"/>
        <v/>
      </c>
      <c r="X219" s="445" t="str">
        <f t="shared" si="63"/>
        <v/>
      </c>
      <c r="Y219" s="538"/>
      <c r="Z219" s="617" t="str">
        <f t="shared" si="65"/>
        <v/>
      </c>
      <c r="AA219" s="445" t="str">
        <f t="shared" si="64"/>
        <v/>
      </c>
      <c r="AB219" s="595"/>
      <c r="AC219" s="596"/>
      <c r="AK219" s="496"/>
      <c r="AL219" s="485"/>
      <c r="AM219" s="497"/>
      <c r="AN219" s="614"/>
      <c r="AO219" s="487"/>
    </row>
    <row r="220" spans="1:41" s="495" customFormat="1" ht="45" customHeight="1">
      <c r="A220" s="488"/>
      <c r="B220" s="593"/>
      <c r="C220" s="594"/>
      <c r="D220" s="577"/>
      <c r="E220" s="578"/>
      <c r="F220" s="617" t="str">
        <f t="shared" si="66"/>
        <v/>
      </c>
      <c r="G220" s="590"/>
      <c r="H220" s="445" t="str">
        <f t="shared" si="56"/>
        <v/>
      </c>
      <c r="I220" s="445" t="str">
        <f t="shared" si="57"/>
        <v/>
      </c>
      <c r="J220" s="538"/>
      <c r="K220" s="579"/>
      <c r="L220" s="578"/>
      <c r="M220" s="617" t="str">
        <f t="shared" si="67"/>
        <v/>
      </c>
      <c r="N220" s="590"/>
      <c r="O220" s="445" t="str">
        <f t="shared" si="59"/>
        <v/>
      </c>
      <c r="P220" s="445" t="str">
        <f t="shared" si="60"/>
        <v/>
      </c>
      <c r="Q220" s="538"/>
      <c r="R220" s="579"/>
      <c r="S220" s="579"/>
      <c r="T220" s="578"/>
      <c r="U220" s="617" t="str">
        <f t="shared" si="68"/>
        <v/>
      </c>
      <c r="V220" s="590"/>
      <c r="W220" s="445" t="str">
        <f t="shared" si="62"/>
        <v/>
      </c>
      <c r="X220" s="445" t="str">
        <f t="shared" si="63"/>
        <v/>
      </c>
      <c r="Y220" s="538"/>
      <c r="Z220" s="617" t="str">
        <f t="shared" si="65"/>
        <v/>
      </c>
      <c r="AA220" s="445" t="str">
        <f t="shared" si="64"/>
        <v/>
      </c>
      <c r="AB220" s="595"/>
      <c r="AC220" s="596"/>
      <c r="AK220" s="496"/>
      <c r="AL220" s="485"/>
      <c r="AM220" s="497"/>
      <c r="AN220" s="614"/>
      <c r="AO220" s="487"/>
    </row>
    <row r="221" spans="1:41" s="495" customFormat="1" ht="45" customHeight="1">
      <c r="A221" s="488"/>
      <c r="B221" s="593"/>
      <c r="C221" s="594"/>
      <c r="D221" s="577"/>
      <c r="E221" s="578"/>
      <c r="F221" s="617" t="str">
        <f t="shared" si="66"/>
        <v/>
      </c>
      <c r="G221" s="590"/>
      <c r="H221" s="445" t="str">
        <f t="shared" si="56"/>
        <v/>
      </c>
      <c r="I221" s="445" t="str">
        <f t="shared" si="57"/>
        <v/>
      </c>
      <c r="J221" s="538"/>
      <c r="K221" s="579"/>
      <c r="L221" s="578"/>
      <c r="M221" s="617" t="str">
        <f t="shared" si="67"/>
        <v/>
      </c>
      <c r="N221" s="590"/>
      <c r="O221" s="445" t="str">
        <f t="shared" si="59"/>
        <v/>
      </c>
      <c r="P221" s="445" t="str">
        <f t="shared" si="60"/>
        <v/>
      </c>
      <c r="Q221" s="538"/>
      <c r="R221" s="579"/>
      <c r="S221" s="579"/>
      <c r="T221" s="578"/>
      <c r="U221" s="617" t="str">
        <f t="shared" si="68"/>
        <v/>
      </c>
      <c r="V221" s="590"/>
      <c r="W221" s="445" t="str">
        <f t="shared" si="62"/>
        <v/>
      </c>
      <c r="X221" s="445" t="str">
        <f t="shared" si="63"/>
        <v/>
      </c>
      <c r="Y221" s="538"/>
      <c r="Z221" s="617" t="str">
        <f t="shared" si="65"/>
        <v/>
      </c>
      <c r="AA221" s="445" t="str">
        <f t="shared" si="64"/>
        <v/>
      </c>
      <c r="AB221" s="595"/>
      <c r="AC221" s="596"/>
      <c r="AK221" s="496"/>
      <c r="AL221" s="485"/>
      <c r="AM221" s="497"/>
      <c r="AN221" s="614"/>
      <c r="AO221" s="487"/>
    </row>
    <row r="222" spans="1:41" s="495" customFormat="1" ht="45" customHeight="1">
      <c r="A222" s="599"/>
      <c r="B222" s="593"/>
      <c r="C222" s="594"/>
      <c r="D222" s="577"/>
      <c r="E222" s="578"/>
      <c r="F222" s="617" t="str">
        <f t="shared" si="66"/>
        <v/>
      </c>
      <c r="G222" s="590"/>
      <c r="H222" s="445" t="str">
        <f t="shared" si="56"/>
        <v/>
      </c>
      <c r="I222" s="445" t="str">
        <f t="shared" si="57"/>
        <v/>
      </c>
      <c r="J222" s="538"/>
      <c r="K222" s="579"/>
      <c r="L222" s="578"/>
      <c r="M222" s="617" t="str">
        <f t="shared" si="67"/>
        <v/>
      </c>
      <c r="N222" s="590"/>
      <c r="O222" s="445" t="str">
        <f t="shared" si="59"/>
        <v/>
      </c>
      <c r="P222" s="445" t="str">
        <f t="shared" si="60"/>
        <v/>
      </c>
      <c r="Q222" s="538"/>
      <c r="R222" s="579"/>
      <c r="S222" s="579"/>
      <c r="T222" s="578"/>
      <c r="U222" s="617" t="str">
        <f t="shared" si="68"/>
        <v/>
      </c>
      <c r="V222" s="590"/>
      <c r="W222" s="445" t="str">
        <f t="shared" si="62"/>
        <v/>
      </c>
      <c r="X222" s="445" t="str">
        <f t="shared" si="63"/>
        <v/>
      </c>
      <c r="Y222" s="538"/>
      <c r="Z222" s="617" t="str">
        <f t="shared" si="65"/>
        <v/>
      </c>
      <c r="AA222" s="445" t="str">
        <f t="shared" si="64"/>
        <v/>
      </c>
      <c r="AB222" s="595"/>
      <c r="AC222" s="596"/>
      <c r="AK222" s="496"/>
      <c r="AL222" s="485"/>
      <c r="AM222" s="497"/>
      <c r="AN222" s="614"/>
      <c r="AO222" s="487"/>
    </row>
    <row r="223" spans="1:41" s="495" customFormat="1" ht="45" customHeight="1">
      <c r="A223" s="599"/>
      <c r="B223" s="593"/>
      <c r="C223" s="594"/>
      <c r="D223" s="577"/>
      <c r="E223" s="578"/>
      <c r="F223" s="617" t="str">
        <f t="shared" ref="F223" si="69">IF(D223="","",D223*E223)</f>
        <v/>
      </c>
      <c r="G223" s="590"/>
      <c r="H223" s="445" t="str">
        <f t="shared" si="56"/>
        <v/>
      </c>
      <c r="I223" s="445" t="str">
        <f t="shared" si="57"/>
        <v/>
      </c>
      <c r="J223" s="538"/>
      <c r="K223" s="579"/>
      <c r="L223" s="578"/>
      <c r="M223" s="617" t="str">
        <f t="shared" si="67"/>
        <v/>
      </c>
      <c r="N223" s="590"/>
      <c r="O223" s="445" t="str">
        <f t="shared" si="59"/>
        <v/>
      </c>
      <c r="P223" s="445" t="str">
        <f t="shared" si="60"/>
        <v/>
      </c>
      <c r="Q223" s="538"/>
      <c r="R223" s="579"/>
      <c r="S223" s="579"/>
      <c r="T223" s="578"/>
      <c r="U223" s="617" t="str">
        <f t="shared" si="68"/>
        <v/>
      </c>
      <c r="V223" s="590"/>
      <c r="W223" s="445" t="str">
        <f t="shared" si="62"/>
        <v/>
      </c>
      <c r="X223" s="445" t="str">
        <f t="shared" si="63"/>
        <v/>
      </c>
      <c r="Y223" s="538"/>
      <c r="Z223" s="617" t="str">
        <f t="shared" si="65"/>
        <v/>
      </c>
      <c r="AA223" s="445" t="str">
        <f t="shared" si="64"/>
        <v/>
      </c>
      <c r="AB223" s="595"/>
      <c r="AC223" s="596"/>
      <c r="AK223" s="496"/>
      <c r="AL223" s="485"/>
      <c r="AM223" s="497"/>
      <c r="AN223" s="614"/>
      <c r="AO223" s="487"/>
    </row>
    <row r="224" spans="1:41" s="495" customFormat="1" ht="45" customHeight="1">
      <c r="A224" s="533"/>
      <c r="B224" s="567"/>
      <c r="C224" s="502"/>
      <c r="D224" s="535">
        <f>SUM(D213:D223)</f>
        <v>0</v>
      </c>
      <c r="E224" s="536"/>
      <c r="F224" s="536"/>
      <c r="G224" s="537"/>
      <c r="H224" s="445" t="str">
        <f t="shared" si="56"/>
        <v/>
      </c>
      <c r="I224" s="445">
        <f>SUM(I213:I223)</f>
        <v>0</v>
      </c>
      <c r="J224" s="538"/>
      <c r="K224" s="539">
        <f>SUM(K213:K223)</f>
        <v>0</v>
      </c>
      <c r="L224" s="536"/>
      <c r="M224" s="536"/>
      <c r="N224" s="537"/>
      <c r="O224" s="445" t="str">
        <f t="shared" si="59"/>
        <v/>
      </c>
      <c r="P224" s="445">
        <f>SUM(P213:P223)</f>
        <v>0</v>
      </c>
      <c r="Q224" s="538"/>
      <c r="R224" s="540"/>
      <c r="S224" s="540"/>
      <c r="T224" s="536"/>
      <c r="U224" s="536"/>
      <c r="V224" s="537"/>
      <c r="W224" s="445" t="str">
        <f t="shared" si="62"/>
        <v/>
      </c>
      <c r="X224" s="445">
        <f>SUM(X213:X223)</f>
        <v>0</v>
      </c>
      <c r="Y224" s="538"/>
      <c r="Z224" s="536">
        <f>SUM(Z213:Z223)</f>
        <v>0</v>
      </c>
      <c r="AA224" s="445">
        <f>SUM(AA213:AA223)</f>
        <v>0</v>
      </c>
      <c r="AB224" s="541">
        <f>Z224</f>
        <v>0</v>
      </c>
      <c r="AC224" s="569"/>
      <c r="AK224" s="496"/>
      <c r="AL224" s="485"/>
      <c r="AM224" s="497"/>
      <c r="AN224" s="614"/>
      <c r="AO224" s="487"/>
    </row>
    <row r="225" spans="1:41" s="495" customFormat="1" ht="45" customHeight="1">
      <c r="A225" s="571"/>
      <c r="B225" s="545"/>
      <c r="C225" s="502"/>
      <c r="D225" s="572" t="s">
        <v>41</v>
      </c>
      <c r="E225" s="573"/>
      <c r="F225" s="573"/>
      <c r="G225" s="574"/>
      <c r="H225" s="445"/>
      <c r="I225" s="445"/>
      <c r="J225" s="575"/>
      <c r="K225" s="576"/>
      <c r="L225" s="573"/>
      <c r="M225" s="573"/>
      <c r="N225" s="574"/>
      <c r="O225" s="445" t="str">
        <f t="shared" si="59"/>
        <v/>
      </c>
      <c r="P225" s="445"/>
      <c r="Q225" s="575"/>
      <c r="R225" s="576"/>
      <c r="S225" s="576"/>
      <c r="T225" s="573"/>
      <c r="U225" s="573"/>
      <c r="V225" s="574"/>
      <c r="W225" s="445" t="str">
        <f t="shared" si="62"/>
        <v/>
      </c>
      <c r="X225" s="445"/>
      <c r="Y225" s="575"/>
      <c r="Z225" s="573"/>
      <c r="AA225" s="445"/>
      <c r="AB225" s="551"/>
      <c r="AC225" s="525"/>
      <c r="AK225" s="496"/>
      <c r="AL225" s="485"/>
      <c r="AM225" s="497"/>
      <c r="AN225" s="614"/>
      <c r="AO225" s="487"/>
    </row>
    <row r="226" spans="1:41" s="495" customFormat="1" ht="45" customHeight="1">
      <c r="A226" s="488"/>
      <c r="B226" s="593"/>
      <c r="C226" s="594"/>
      <c r="D226" s="600"/>
      <c r="E226" s="617"/>
      <c r="F226" s="617" t="str">
        <f>IF(D226="","",D226*E226)</f>
        <v/>
      </c>
      <c r="G226" s="590"/>
      <c r="H226" s="445" t="str">
        <f t="shared" si="56"/>
        <v/>
      </c>
      <c r="I226" s="445" t="str">
        <f t="shared" si="57"/>
        <v/>
      </c>
      <c r="J226" s="538"/>
      <c r="K226" s="618"/>
      <c r="L226" s="617"/>
      <c r="M226" s="617" t="str">
        <f>IF(K226="","",K226*L226)</f>
        <v/>
      </c>
      <c r="N226" s="590"/>
      <c r="O226" s="445" t="str">
        <f t="shared" si="59"/>
        <v/>
      </c>
      <c r="P226" s="445" t="str">
        <f t="shared" si="60"/>
        <v/>
      </c>
      <c r="Q226" s="538"/>
      <c r="R226" s="618"/>
      <c r="S226" s="618"/>
      <c r="T226" s="617"/>
      <c r="U226" s="617" t="str">
        <f>IF(R226="","",R226*T226)</f>
        <v/>
      </c>
      <c r="V226" s="590"/>
      <c r="W226" s="445" t="str">
        <f t="shared" si="62"/>
        <v/>
      </c>
      <c r="X226" s="445" t="str">
        <f t="shared" si="63"/>
        <v/>
      </c>
      <c r="Y226" s="538"/>
      <c r="Z226" s="617" t="str">
        <f t="shared" ref="Z226:Z236" si="70">IF(F226="","",F226+M226+U226)</f>
        <v/>
      </c>
      <c r="AA226" s="445" t="str">
        <f t="shared" si="64"/>
        <v/>
      </c>
      <c r="AB226" s="595"/>
      <c r="AC226" s="596"/>
      <c r="AK226" s="619"/>
      <c r="AL226" s="485"/>
      <c r="AM226" s="561"/>
      <c r="AN226" s="614"/>
      <c r="AO226" s="506"/>
    </row>
    <row r="227" spans="1:41" s="495" customFormat="1" ht="45" customHeight="1">
      <c r="A227" s="488"/>
      <c r="B227" s="593"/>
      <c r="C227" s="594"/>
      <c r="D227" s="577"/>
      <c r="E227" s="578"/>
      <c r="F227" s="617" t="str">
        <f t="shared" ref="F227:F236" si="71">IF(D227="","",D227*E227)</f>
        <v/>
      </c>
      <c r="G227" s="590"/>
      <c r="H227" s="445" t="str">
        <f t="shared" si="56"/>
        <v/>
      </c>
      <c r="I227" s="445" t="str">
        <f t="shared" si="57"/>
        <v/>
      </c>
      <c r="J227" s="538"/>
      <c r="K227" s="579"/>
      <c r="L227" s="578"/>
      <c r="M227" s="617" t="str">
        <f t="shared" ref="M227:M236" si="72">IF(K227="","",K227*L227)</f>
        <v/>
      </c>
      <c r="N227" s="590"/>
      <c r="O227" s="445" t="str">
        <f t="shared" si="59"/>
        <v/>
      </c>
      <c r="P227" s="445" t="str">
        <f t="shared" si="60"/>
        <v/>
      </c>
      <c r="Q227" s="538"/>
      <c r="R227" s="579"/>
      <c r="S227" s="579"/>
      <c r="T227" s="578"/>
      <c r="U227" s="617" t="str">
        <f t="shared" ref="U227:U236" si="73">IF(R227="","",R227*T227)</f>
        <v/>
      </c>
      <c r="V227" s="590"/>
      <c r="W227" s="445" t="str">
        <f t="shared" si="62"/>
        <v/>
      </c>
      <c r="X227" s="445" t="str">
        <f t="shared" si="63"/>
        <v/>
      </c>
      <c r="Y227" s="538"/>
      <c r="Z227" s="617" t="str">
        <f t="shared" si="70"/>
        <v/>
      </c>
      <c r="AA227" s="445" t="str">
        <f t="shared" si="64"/>
        <v/>
      </c>
      <c r="AB227" s="595"/>
      <c r="AC227" s="596"/>
      <c r="AK227" s="619"/>
      <c r="AL227" s="485"/>
      <c r="AM227" s="561"/>
      <c r="AN227" s="614"/>
      <c r="AO227" s="506"/>
    </row>
    <row r="228" spans="1:41" s="495" customFormat="1" ht="45" customHeight="1">
      <c r="A228" s="488"/>
      <c r="B228" s="593"/>
      <c r="C228" s="594"/>
      <c r="D228" s="577"/>
      <c r="E228" s="578"/>
      <c r="F228" s="617" t="str">
        <f t="shared" si="71"/>
        <v/>
      </c>
      <c r="G228" s="590"/>
      <c r="H228" s="445" t="str">
        <f t="shared" si="56"/>
        <v/>
      </c>
      <c r="I228" s="445" t="str">
        <f t="shared" si="57"/>
        <v/>
      </c>
      <c r="J228" s="538"/>
      <c r="K228" s="579"/>
      <c r="L228" s="578"/>
      <c r="M228" s="617" t="str">
        <f t="shared" si="72"/>
        <v/>
      </c>
      <c r="N228" s="590"/>
      <c r="O228" s="445" t="str">
        <f t="shared" si="59"/>
        <v/>
      </c>
      <c r="P228" s="445" t="str">
        <f t="shared" si="60"/>
        <v/>
      </c>
      <c r="Q228" s="538"/>
      <c r="R228" s="579"/>
      <c r="S228" s="579"/>
      <c r="T228" s="578"/>
      <c r="U228" s="617" t="str">
        <f t="shared" si="73"/>
        <v/>
      </c>
      <c r="V228" s="590"/>
      <c r="W228" s="445" t="str">
        <f t="shared" si="62"/>
        <v/>
      </c>
      <c r="X228" s="445" t="str">
        <f t="shared" si="63"/>
        <v/>
      </c>
      <c r="Y228" s="538"/>
      <c r="Z228" s="617" t="str">
        <f t="shared" si="70"/>
        <v/>
      </c>
      <c r="AA228" s="445" t="str">
        <f t="shared" si="64"/>
        <v/>
      </c>
      <c r="AB228" s="595"/>
      <c r="AC228" s="596"/>
      <c r="AK228" s="619"/>
      <c r="AL228" s="485"/>
      <c r="AM228" s="561"/>
      <c r="AN228" s="614"/>
      <c r="AO228" s="506"/>
    </row>
    <row r="229" spans="1:41" s="495" customFormat="1" ht="45" customHeight="1">
      <c r="A229" s="488"/>
      <c r="B229" s="593"/>
      <c r="C229" s="594"/>
      <c r="D229" s="577"/>
      <c r="E229" s="578"/>
      <c r="F229" s="617" t="str">
        <f t="shared" si="71"/>
        <v/>
      </c>
      <c r="G229" s="590"/>
      <c r="H229" s="445" t="str">
        <f t="shared" si="56"/>
        <v/>
      </c>
      <c r="I229" s="445" t="str">
        <f t="shared" si="57"/>
        <v/>
      </c>
      <c r="J229" s="538"/>
      <c r="K229" s="579"/>
      <c r="L229" s="578"/>
      <c r="M229" s="617" t="str">
        <f t="shared" si="72"/>
        <v/>
      </c>
      <c r="N229" s="590"/>
      <c r="O229" s="445" t="str">
        <f t="shared" si="59"/>
        <v/>
      </c>
      <c r="P229" s="445" t="str">
        <f t="shared" si="60"/>
        <v/>
      </c>
      <c r="Q229" s="538"/>
      <c r="R229" s="579"/>
      <c r="S229" s="579"/>
      <c r="T229" s="578"/>
      <c r="U229" s="617" t="str">
        <f t="shared" si="73"/>
        <v/>
      </c>
      <c r="V229" s="590"/>
      <c r="W229" s="445" t="str">
        <f t="shared" si="62"/>
        <v/>
      </c>
      <c r="X229" s="445" t="str">
        <f t="shared" si="63"/>
        <v/>
      </c>
      <c r="Y229" s="538"/>
      <c r="Z229" s="617" t="str">
        <f t="shared" si="70"/>
        <v/>
      </c>
      <c r="AA229" s="445" t="str">
        <f t="shared" si="64"/>
        <v/>
      </c>
      <c r="AB229" s="595"/>
      <c r="AC229" s="596"/>
      <c r="AK229" s="619"/>
      <c r="AL229" s="485"/>
      <c r="AM229" s="561"/>
      <c r="AN229" s="614"/>
      <c r="AO229" s="506"/>
    </row>
    <row r="230" spans="1:41" s="495" customFormat="1" ht="45" customHeight="1">
      <c r="A230" s="488"/>
      <c r="B230" s="593"/>
      <c r="C230" s="594"/>
      <c r="D230" s="577"/>
      <c r="E230" s="578"/>
      <c r="F230" s="617" t="str">
        <f t="shared" si="71"/>
        <v/>
      </c>
      <c r="G230" s="590"/>
      <c r="H230" s="445" t="str">
        <f t="shared" si="56"/>
        <v/>
      </c>
      <c r="I230" s="445" t="str">
        <f t="shared" si="57"/>
        <v/>
      </c>
      <c r="J230" s="538"/>
      <c r="K230" s="579"/>
      <c r="L230" s="578"/>
      <c r="M230" s="617" t="str">
        <f t="shared" si="72"/>
        <v/>
      </c>
      <c r="N230" s="590"/>
      <c r="O230" s="445" t="str">
        <f t="shared" si="59"/>
        <v/>
      </c>
      <c r="P230" s="445" t="str">
        <f t="shared" si="60"/>
        <v/>
      </c>
      <c r="Q230" s="538"/>
      <c r="R230" s="579"/>
      <c r="S230" s="579"/>
      <c r="T230" s="578"/>
      <c r="U230" s="617" t="str">
        <f t="shared" si="73"/>
        <v/>
      </c>
      <c r="V230" s="590"/>
      <c r="W230" s="445" t="str">
        <f t="shared" si="62"/>
        <v/>
      </c>
      <c r="X230" s="445" t="str">
        <f t="shared" si="63"/>
        <v/>
      </c>
      <c r="Y230" s="538"/>
      <c r="Z230" s="617" t="str">
        <f t="shared" si="70"/>
        <v/>
      </c>
      <c r="AA230" s="445" t="str">
        <f t="shared" si="64"/>
        <v/>
      </c>
      <c r="AB230" s="595"/>
      <c r="AC230" s="596"/>
      <c r="AK230" s="619"/>
      <c r="AL230" s="485"/>
      <c r="AM230" s="561"/>
      <c r="AN230" s="614"/>
      <c r="AO230" s="506"/>
    </row>
    <row r="231" spans="1:41" s="495" customFormat="1" ht="45" customHeight="1">
      <c r="A231" s="488"/>
      <c r="B231" s="593"/>
      <c r="C231" s="594"/>
      <c r="D231" s="577"/>
      <c r="E231" s="578"/>
      <c r="F231" s="617" t="str">
        <f t="shared" si="71"/>
        <v/>
      </c>
      <c r="G231" s="590"/>
      <c r="H231" s="445" t="str">
        <f t="shared" si="56"/>
        <v/>
      </c>
      <c r="I231" s="445" t="str">
        <f t="shared" si="57"/>
        <v/>
      </c>
      <c r="J231" s="538"/>
      <c r="K231" s="579"/>
      <c r="L231" s="578"/>
      <c r="M231" s="617" t="str">
        <f t="shared" si="72"/>
        <v/>
      </c>
      <c r="N231" s="590"/>
      <c r="O231" s="445" t="str">
        <f t="shared" si="59"/>
        <v/>
      </c>
      <c r="P231" s="445" t="str">
        <f t="shared" si="60"/>
        <v/>
      </c>
      <c r="Q231" s="538"/>
      <c r="R231" s="579"/>
      <c r="S231" s="579"/>
      <c r="T231" s="578"/>
      <c r="U231" s="617" t="str">
        <f t="shared" si="73"/>
        <v/>
      </c>
      <c r="V231" s="590"/>
      <c r="W231" s="445" t="str">
        <f t="shared" si="62"/>
        <v/>
      </c>
      <c r="X231" s="445" t="str">
        <f t="shared" si="63"/>
        <v/>
      </c>
      <c r="Y231" s="538"/>
      <c r="Z231" s="617" t="str">
        <f t="shared" si="70"/>
        <v/>
      </c>
      <c r="AA231" s="445" t="str">
        <f t="shared" si="64"/>
        <v/>
      </c>
      <c r="AB231" s="595"/>
      <c r="AC231" s="596"/>
      <c r="AK231" s="619"/>
      <c r="AL231" s="485"/>
      <c r="AM231" s="561"/>
      <c r="AN231" s="614"/>
      <c r="AO231" s="506"/>
    </row>
    <row r="232" spans="1:41" s="495" customFormat="1" ht="45" customHeight="1">
      <c r="A232" s="488"/>
      <c r="B232" s="593"/>
      <c r="C232" s="594"/>
      <c r="D232" s="577"/>
      <c r="E232" s="578"/>
      <c r="F232" s="617" t="str">
        <f t="shared" si="71"/>
        <v/>
      </c>
      <c r="G232" s="590"/>
      <c r="H232" s="445" t="str">
        <f t="shared" si="56"/>
        <v/>
      </c>
      <c r="I232" s="445" t="str">
        <f t="shared" si="57"/>
        <v/>
      </c>
      <c r="J232" s="538"/>
      <c r="K232" s="579"/>
      <c r="L232" s="578"/>
      <c r="M232" s="617" t="str">
        <f t="shared" si="72"/>
        <v/>
      </c>
      <c r="N232" s="590"/>
      <c r="O232" s="445" t="str">
        <f t="shared" si="59"/>
        <v/>
      </c>
      <c r="P232" s="445" t="str">
        <f t="shared" si="60"/>
        <v/>
      </c>
      <c r="Q232" s="538"/>
      <c r="R232" s="579"/>
      <c r="S232" s="579"/>
      <c r="T232" s="578"/>
      <c r="U232" s="617" t="str">
        <f t="shared" si="73"/>
        <v/>
      </c>
      <c r="V232" s="590"/>
      <c r="W232" s="445" t="str">
        <f t="shared" si="62"/>
        <v/>
      </c>
      <c r="X232" s="445" t="str">
        <f t="shared" si="63"/>
        <v/>
      </c>
      <c r="Y232" s="538"/>
      <c r="Z232" s="617" t="str">
        <f t="shared" si="70"/>
        <v/>
      </c>
      <c r="AA232" s="445" t="str">
        <f t="shared" si="64"/>
        <v/>
      </c>
      <c r="AB232" s="595"/>
      <c r="AC232" s="596"/>
      <c r="AK232" s="619"/>
      <c r="AL232" s="485"/>
      <c r="AM232" s="561"/>
      <c r="AN232" s="614"/>
      <c r="AO232" s="506"/>
    </row>
    <row r="233" spans="1:41" s="495" customFormat="1" ht="45" customHeight="1">
      <c r="A233" s="488"/>
      <c r="B233" s="593"/>
      <c r="C233" s="594"/>
      <c r="D233" s="577"/>
      <c r="E233" s="578"/>
      <c r="F233" s="617" t="str">
        <f t="shared" si="71"/>
        <v/>
      </c>
      <c r="G233" s="590"/>
      <c r="H233" s="445" t="str">
        <f t="shared" si="56"/>
        <v/>
      </c>
      <c r="I233" s="445" t="str">
        <f t="shared" si="57"/>
        <v/>
      </c>
      <c r="J233" s="538"/>
      <c r="K233" s="579"/>
      <c r="L233" s="578"/>
      <c r="M233" s="617" t="str">
        <f t="shared" si="72"/>
        <v/>
      </c>
      <c r="N233" s="590"/>
      <c r="O233" s="445" t="str">
        <f t="shared" si="59"/>
        <v/>
      </c>
      <c r="P233" s="445" t="str">
        <f t="shared" si="60"/>
        <v/>
      </c>
      <c r="Q233" s="538"/>
      <c r="R233" s="579"/>
      <c r="S233" s="579"/>
      <c r="T233" s="578"/>
      <c r="U233" s="617" t="str">
        <f t="shared" si="73"/>
        <v/>
      </c>
      <c r="V233" s="590"/>
      <c r="W233" s="445" t="str">
        <f t="shared" si="62"/>
        <v/>
      </c>
      <c r="X233" s="445" t="str">
        <f t="shared" si="63"/>
        <v/>
      </c>
      <c r="Y233" s="538"/>
      <c r="Z233" s="617" t="str">
        <f t="shared" si="70"/>
        <v/>
      </c>
      <c r="AA233" s="445" t="str">
        <f t="shared" si="64"/>
        <v/>
      </c>
      <c r="AB233" s="595"/>
      <c r="AC233" s="596"/>
      <c r="AK233" s="619"/>
      <c r="AL233" s="485"/>
      <c r="AM233" s="561"/>
      <c r="AN233" s="614"/>
      <c r="AO233" s="506"/>
    </row>
    <row r="234" spans="1:41" s="495" customFormat="1" ht="45" customHeight="1">
      <c r="A234" s="488"/>
      <c r="B234" s="593"/>
      <c r="C234" s="594"/>
      <c r="D234" s="577"/>
      <c r="E234" s="578"/>
      <c r="F234" s="617" t="str">
        <f t="shared" si="71"/>
        <v/>
      </c>
      <c r="G234" s="590"/>
      <c r="H234" s="445" t="str">
        <f t="shared" si="56"/>
        <v/>
      </c>
      <c r="I234" s="445" t="str">
        <f t="shared" si="57"/>
        <v/>
      </c>
      <c r="J234" s="538"/>
      <c r="K234" s="579"/>
      <c r="L234" s="578"/>
      <c r="M234" s="617" t="str">
        <f t="shared" si="72"/>
        <v/>
      </c>
      <c r="N234" s="590"/>
      <c r="O234" s="445" t="str">
        <f t="shared" si="59"/>
        <v/>
      </c>
      <c r="P234" s="445" t="str">
        <f t="shared" si="60"/>
        <v/>
      </c>
      <c r="Q234" s="538"/>
      <c r="R234" s="579"/>
      <c r="S234" s="579"/>
      <c r="T234" s="578"/>
      <c r="U234" s="617" t="str">
        <f t="shared" si="73"/>
        <v/>
      </c>
      <c r="V234" s="590"/>
      <c r="W234" s="445" t="str">
        <f t="shared" si="62"/>
        <v/>
      </c>
      <c r="X234" s="445" t="str">
        <f t="shared" si="63"/>
        <v/>
      </c>
      <c r="Y234" s="538"/>
      <c r="Z234" s="617" t="str">
        <f t="shared" si="70"/>
        <v/>
      </c>
      <c r="AA234" s="445" t="str">
        <f t="shared" si="64"/>
        <v/>
      </c>
      <c r="AB234" s="595"/>
      <c r="AC234" s="596"/>
      <c r="AK234" s="484"/>
      <c r="AL234" s="485"/>
      <c r="AM234" s="561"/>
      <c r="AN234" s="487"/>
      <c r="AO234" s="562"/>
    </row>
    <row r="235" spans="1:41" s="495" customFormat="1" ht="45" customHeight="1">
      <c r="A235" s="488"/>
      <c r="B235" s="593"/>
      <c r="C235" s="594"/>
      <c r="D235" s="577"/>
      <c r="E235" s="578"/>
      <c r="F235" s="617" t="str">
        <f t="shared" si="71"/>
        <v/>
      </c>
      <c r="G235" s="590"/>
      <c r="H235" s="445" t="str">
        <f t="shared" si="56"/>
        <v/>
      </c>
      <c r="I235" s="445" t="str">
        <f t="shared" si="57"/>
        <v/>
      </c>
      <c r="J235" s="538"/>
      <c r="K235" s="579"/>
      <c r="L235" s="578"/>
      <c r="M235" s="617" t="str">
        <f t="shared" si="72"/>
        <v/>
      </c>
      <c r="N235" s="590"/>
      <c r="O235" s="445" t="str">
        <f t="shared" si="59"/>
        <v/>
      </c>
      <c r="P235" s="445" t="str">
        <f t="shared" si="60"/>
        <v/>
      </c>
      <c r="Q235" s="538"/>
      <c r="R235" s="579"/>
      <c r="S235" s="579"/>
      <c r="T235" s="578"/>
      <c r="U235" s="617" t="str">
        <f t="shared" si="73"/>
        <v/>
      </c>
      <c r="V235" s="590"/>
      <c r="W235" s="445" t="str">
        <f t="shared" si="62"/>
        <v/>
      </c>
      <c r="X235" s="445" t="str">
        <f t="shared" si="63"/>
        <v/>
      </c>
      <c r="Y235" s="538"/>
      <c r="Z235" s="617" t="str">
        <f t="shared" si="70"/>
        <v/>
      </c>
      <c r="AA235" s="445" t="str">
        <f t="shared" si="64"/>
        <v/>
      </c>
      <c r="AB235" s="595"/>
      <c r="AC235" s="596"/>
      <c r="AK235" s="484"/>
      <c r="AL235" s="485"/>
      <c r="AM235" s="591"/>
      <c r="AN235" s="487"/>
      <c r="AO235" s="487"/>
    </row>
    <row r="236" spans="1:41" s="495" customFormat="1" ht="45" customHeight="1">
      <c r="A236" s="488"/>
      <c r="B236" s="593"/>
      <c r="C236" s="620"/>
      <c r="D236" s="577"/>
      <c r="E236" s="578"/>
      <c r="F236" s="617" t="str">
        <f t="shared" si="71"/>
        <v/>
      </c>
      <c r="G236" s="590"/>
      <c r="H236" s="445" t="str">
        <f t="shared" si="56"/>
        <v/>
      </c>
      <c r="I236" s="445" t="str">
        <f t="shared" si="57"/>
        <v/>
      </c>
      <c r="J236" s="621"/>
      <c r="K236" s="579"/>
      <c r="L236" s="578"/>
      <c r="M236" s="617" t="str">
        <f t="shared" si="72"/>
        <v/>
      </c>
      <c r="N236" s="590"/>
      <c r="O236" s="445" t="str">
        <f t="shared" si="59"/>
        <v/>
      </c>
      <c r="P236" s="445" t="str">
        <f t="shared" si="60"/>
        <v/>
      </c>
      <c r="Q236" s="621"/>
      <c r="R236" s="579"/>
      <c r="S236" s="579"/>
      <c r="T236" s="578"/>
      <c r="U236" s="617" t="str">
        <f t="shared" si="73"/>
        <v/>
      </c>
      <c r="V236" s="590"/>
      <c r="W236" s="445" t="str">
        <f t="shared" si="62"/>
        <v/>
      </c>
      <c r="X236" s="445" t="str">
        <f t="shared" si="63"/>
        <v/>
      </c>
      <c r="Y236" s="621"/>
      <c r="Z236" s="617" t="str">
        <f t="shared" si="70"/>
        <v/>
      </c>
      <c r="AA236" s="445" t="str">
        <f t="shared" si="64"/>
        <v/>
      </c>
      <c r="AB236" s="595"/>
      <c r="AC236" s="622"/>
      <c r="AK236" s="484"/>
      <c r="AL236" s="485"/>
      <c r="AM236" s="591"/>
      <c r="AN236" s="487"/>
      <c r="AO236" s="487"/>
    </row>
    <row r="237" spans="1:41" s="495" customFormat="1" ht="45" customHeight="1">
      <c r="A237" s="623"/>
      <c r="B237" s="624"/>
      <c r="C237" s="625"/>
      <c r="D237" s="535">
        <f>SUM(D226:D236)</f>
        <v>0</v>
      </c>
      <c r="E237" s="536"/>
      <c r="F237" s="536"/>
      <c r="G237" s="536"/>
      <c r="H237" s="536"/>
      <c r="I237" s="536">
        <f>SUM(I226:I236)</f>
        <v>0</v>
      </c>
      <c r="J237" s="540"/>
      <c r="K237" s="539">
        <f>SUM(K226:K236)</f>
        <v>0</v>
      </c>
      <c r="L237" s="536"/>
      <c r="M237" s="536"/>
      <c r="N237" s="536"/>
      <c r="O237" s="536"/>
      <c r="P237" s="536">
        <f>SUM(P226:P236)</f>
        <v>0</v>
      </c>
      <c r="Q237" s="540"/>
      <c r="R237" s="540"/>
      <c r="S237" s="540"/>
      <c r="T237" s="536"/>
      <c r="U237" s="536"/>
      <c r="V237" s="536"/>
      <c r="W237" s="536"/>
      <c r="X237" s="536">
        <f>SUM(X226:X236)</f>
        <v>0</v>
      </c>
      <c r="Y237" s="540"/>
      <c r="Z237" s="536">
        <f>SUM(Z226:Z236)</f>
        <v>0</v>
      </c>
      <c r="AA237" s="537">
        <f>SUM(AA226:AA236)</f>
        <v>0</v>
      </c>
      <c r="AB237" s="626">
        <f>Z237</f>
        <v>0</v>
      </c>
      <c r="AC237" s="626"/>
      <c r="AK237" s="484"/>
      <c r="AL237" s="485"/>
      <c r="AM237" s="561"/>
      <c r="AN237" s="487"/>
      <c r="AO237" s="487"/>
    </row>
    <row r="238" spans="1:41" s="495" customFormat="1" ht="45" customHeight="1">
      <c r="A238" s="627"/>
      <c r="B238" s="628"/>
      <c r="C238" s="628"/>
      <c r="D238" s="629"/>
      <c r="E238" s="630"/>
      <c r="F238" s="630"/>
      <c r="G238" s="630"/>
      <c r="H238" s="630"/>
      <c r="I238" s="630"/>
      <c r="J238" s="630"/>
      <c r="K238" s="630"/>
      <c r="L238" s="630"/>
      <c r="M238" s="631"/>
      <c r="N238" s="631"/>
      <c r="O238" s="631"/>
      <c r="P238" s="631"/>
      <c r="Q238" s="630"/>
      <c r="R238" s="630"/>
      <c r="S238" s="630"/>
      <c r="T238" s="631"/>
      <c r="U238" s="631"/>
      <c r="V238" s="631"/>
      <c r="W238" s="631"/>
      <c r="X238" s="631"/>
      <c r="Y238" s="630"/>
      <c r="Z238" s="631"/>
      <c r="AA238" s="632"/>
      <c r="AB238" s="633"/>
      <c r="AC238" s="633"/>
      <c r="AK238" s="484"/>
      <c r="AL238" s="485"/>
      <c r="AM238" s="561"/>
      <c r="AN238" s="487"/>
      <c r="AO238" s="487"/>
    </row>
    <row r="239" spans="1:41" s="495" customFormat="1" ht="45" customHeight="1">
      <c r="A239" s="634"/>
      <c r="B239" s="635"/>
      <c r="C239" s="635"/>
      <c r="D239" s="636">
        <f>D237+D224+D211+D140+D126+D110+D97+D82+D68+D53+D38+D25</f>
        <v>78</v>
      </c>
      <c r="E239" s="637"/>
      <c r="F239" s="637"/>
      <c r="G239" s="637"/>
      <c r="H239" s="637"/>
      <c r="I239" s="637"/>
      <c r="J239" s="637"/>
      <c r="K239" s="638">
        <f>K237+K224+K211+K140+K126+K110+K97+K82+K68+K53+K38+K25</f>
        <v>49</v>
      </c>
      <c r="L239" s="637"/>
      <c r="M239" s="639"/>
      <c r="N239" s="639"/>
      <c r="O239" s="639"/>
      <c r="P239" s="639">
        <f>P25+P38+P53+P68+P82+P97+P110+P126+P140+P211+P224+P237</f>
        <v>15680</v>
      </c>
      <c r="Q239" s="639"/>
      <c r="R239" s="639"/>
      <c r="S239" s="639"/>
      <c r="T239" s="639"/>
      <c r="U239" s="639"/>
      <c r="V239" s="639"/>
      <c r="W239" s="639"/>
      <c r="X239" s="639">
        <f>X25+X38+X53+X68+X82+X97+X110+X126+X140+X211+X224+X237</f>
        <v>5250</v>
      </c>
      <c r="Y239" s="639"/>
      <c r="Z239" s="639">
        <f>Z25+Z38+Z53+Z68+Z82+Z97+Z110+Z126+Z140+Z211+Z224+Z237</f>
        <v>688365</v>
      </c>
      <c r="AA239" s="639">
        <f>AA25+AA38+AA53+AA68+AA82+AA97+AA110+AA126+AA140+AA211+AA224+AA237</f>
        <v>33020</v>
      </c>
      <c r="AB239" s="640">
        <f>SUM(AB25,AB38,AB53,AB68,AB82,AB97,AB110,AB126,AB140,AB211,AB224,AB237,)</f>
        <v>688365</v>
      </c>
      <c r="AC239" s="640"/>
      <c r="AK239" s="484"/>
      <c r="AL239" s="485"/>
      <c r="AM239" s="561"/>
      <c r="AN239" s="487"/>
      <c r="AO239" s="487"/>
    </row>
    <row r="240" spans="1:41" s="495" customFormat="1" ht="45" customHeight="1">
      <c r="A240" s="641"/>
      <c r="B240" s="642"/>
      <c r="C240" s="642"/>
      <c r="D240" s="642"/>
      <c r="E240" s="642"/>
      <c r="F240" s="642"/>
      <c r="G240" s="642"/>
      <c r="H240" s="642"/>
      <c r="I240" s="642"/>
      <c r="J240" s="642"/>
      <c r="K240" s="642"/>
      <c r="L240" s="642"/>
      <c r="M240" s="642"/>
      <c r="N240" s="642"/>
      <c r="O240" s="642"/>
      <c r="P240" s="642"/>
      <c r="Q240" s="642"/>
      <c r="R240" s="642"/>
      <c r="S240" s="642"/>
      <c r="T240" s="642"/>
      <c r="U240" s="643"/>
      <c r="V240" s="643"/>
      <c r="W240" s="643"/>
      <c r="X240" s="643"/>
      <c r="Y240" s="642"/>
      <c r="Z240" s="643"/>
      <c r="AA240" s="643"/>
      <c r="AB240" s="644"/>
      <c r="AC240" s="644"/>
      <c r="AK240" s="484"/>
      <c r="AL240" s="485"/>
      <c r="AM240" s="561"/>
      <c r="AN240" s="487"/>
      <c r="AO240" s="487"/>
    </row>
    <row r="241" spans="1:41" ht="45" customHeight="1">
      <c r="AK241" s="484"/>
      <c r="AL241" s="485"/>
      <c r="AM241" s="561"/>
      <c r="AN241" s="487"/>
      <c r="AO241" s="487"/>
    </row>
    <row r="242" spans="1:41" ht="45" customHeight="1">
      <c r="A242" s="645"/>
      <c r="AK242" s="484"/>
      <c r="AL242" s="485"/>
      <c r="AM242" s="561"/>
      <c r="AN242" s="487"/>
      <c r="AO242" s="487"/>
    </row>
    <row r="243" spans="1:41" ht="45" customHeight="1">
      <c r="A243" s="953"/>
      <c r="B243" s="953"/>
      <c r="C243" s="953"/>
      <c r="D243" s="953"/>
      <c r="E243" s="646"/>
      <c r="F243" s="646"/>
      <c r="G243" s="646"/>
      <c r="H243" s="646"/>
      <c r="I243" s="646"/>
      <c r="J243" s="646"/>
      <c r="K243" s="646"/>
      <c r="L243" s="646"/>
      <c r="M243" s="646"/>
      <c r="N243" s="646"/>
      <c r="O243" s="646"/>
      <c r="P243" s="646"/>
      <c r="Q243" s="646"/>
      <c r="R243" s="646"/>
      <c r="S243" s="646"/>
      <c r="T243" s="646"/>
      <c r="U243" s="646"/>
      <c r="V243" s="646"/>
      <c r="W243" s="646"/>
      <c r="X243" s="646"/>
      <c r="Y243" s="646"/>
      <c r="Z243" s="646"/>
      <c r="AA243" s="646"/>
      <c r="AK243" s="484"/>
      <c r="AL243" s="485"/>
      <c r="AM243" s="561"/>
      <c r="AN243" s="487"/>
      <c r="AO243" s="487"/>
    </row>
    <row r="244" spans="1:41" ht="45" customHeight="1">
      <c r="AK244" s="484"/>
      <c r="AL244" s="485"/>
      <c r="AM244" s="561"/>
      <c r="AN244" s="487"/>
      <c r="AO244" s="487"/>
    </row>
    <row r="245" spans="1:41" ht="45" customHeight="1">
      <c r="AK245" s="484"/>
      <c r="AL245" s="485"/>
      <c r="AM245" s="561"/>
      <c r="AN245" s="487"/>
      <c r="AO245" s="487"/>
    </row>
    <row r="246" spans="1:41" ht="45" customHeight="1">
      <c r="B246" s="645"/>
      <c r="C246" s="645"/>
      <c r="D246" s="446"/>
      <c r="E246" s="446"/>
      <c r="F246" s="446"/>
      <c r="G246" s="446"/>
      <c r="H246" s="446"/>
      <c r="I246" s="446"/>
      <c r="J246" s="446"/>
      <c r="K246" s="446"/>
      <c r="L246" s="446"/>
      <c r="M246" s="446"/>
      <c r="N246" s="446"/>
      <c r="O246" s="446"/>
      <c r="P246" s="446"/>
      <c r="Q246" s="446"/>
      <c r="R246" s="446"/>
      <c r="S246" s="446"/>
      <c r="T246" s="446"/>
      <c r="U246" s="446"/>
      <c r="V246" s="446"/>
      <c r="W246" s="446"/>
      <c r="X246" s="446"/>
      <c r="Y246" s="446"/>
      <c r="Z246" s="446"/>
      <c r="AA246" s="446"/>
      <c r="AK246" s="484"/>
      <c r="AL246" s="485"/>
      <c r="AM246" s="561"/>
      <c r="AN246" s="487"/>
      <c r="AO246" s="487"/>
    </row>
    <row r="247" spans="1:41" ht="45" customHeight="1">
      <c r="AK247" s="484"/>
      <c r="AL247" s="485"/>
      <c r="AM247" s="561"/>
      <c r="AN247" s="487"/>
      <c r="AO247" s="487"/>
    </row>
    <row r="248" spans="1:41" ht="45" customHeight="1">
      <c r="AK248" s="484"/>
      <c r="AL248" s="485"/>
      <c r="AM248" s="561"/>
      <c r="AN248" s="487"/>
      <c r="AO248" s="487"/>
    </row>
    <row r="249" spans="1:41" ht="45" customHeight="1">
      <c r="AK249" s="484"/>
      <c r="AL249" s="485"/>
      <c r="AM249" s="561"/>
      <c r="AN249" s="487"/>
      <c r="AO249" s="487"/>
    </row>
    <row r="250" spans="1:41" ht="45" customHeight="1">
      <c r="AK250" s="484"/>
      <c r="AL250" s="485"/>
      <c r="AM250" s="561"/>
      <c r="AN250" s="487"/>
      <c r="AO250" s="487"/>
    </row>
    <row r="251" spans="1:41" ht="45" customHeight="1">
      <c r="AK251" s="484"/>
      <c r="AL251" s="485"/>
      <c r="AM251" s="561"/>
      <c r="AN251" s="487"/>
      <c r="AO251" s="487"/>
    </row>
    <row r="252" spans="1:41" ht="45" customHeight="1">
      <c r="AK252" s="484"/>
      <c r="AL252" s="485"/>
      <c r="AM252" s="561"/>
      <c r="AN252" s="487"/>
      <c r="AO252" s="487"/>
    </row>
    <row r="253" spans="1:41" ht="45" customHeight="1">
      <c r="AK253" s="484"/>
      <c r="AL253" s="485"/>
      <c r="AM253" s="561"/>
      <c r="AN253" s="487"/>
      <c r="AO253" s="487"/>
    </row>
    <row r="254" spans="1:41" ht="45" customHeight="1">
      <c r="AK254" s="484"/>
      <c r="AL254" s="485"/>
      <c r="AM254" s="561"/>
      <c r="AN254" s="487"/>
      <c r="AO254" s="487"/>
    </row>
    <row r="255" spans="1:41" ht="45" customHeight="1">
      <c r="AK255" s="484"/>
      <c r="AL255" s="485"/>
      <c r="AM255" s="561"/>
      <c r="AN255" s="487"/>
      <c r="AO255" s="487"/>
    </row>
    <row r="256" spans="1:41" ht="45" customHeight="1">
      <c r="AK256" s="484"/>
      <c r="AL256" s="485"/>
      <c r="AM256" s="561"/>
      <c r="AN256" s="487"/>
      <c r="AO256" s="487"/>
    </row>
    <row r="257" spans="37:41" ht="45" customHeight="1">
      <c r="AK257" s="484"/>
      <c r="AL257" s="485"/>
      <c r="AM257" s="561"/>
      <c r="AN257" s="487"/>
      <c r="AO257" s="487"/>
    </row>
    <row r="258" spans="37:41" ht="45" customHeight="1">
      <c r="AK258" s="484"/>
      <c r="AL258" s="485"/>
      <c r="AM258" s="561"/>
      <c r="AN258" s="487"/>
      <c r="AO258" s="487"/>
    </row>
    <row r="259" spans="37:41" ht="45" customHeight="1">
      <c r="AK259" s="484"/>
      <c r="AL259" s="485"/>
      <c r="AM259" s="561"/>
      <c r="AN259" s="487"/>
      <c r="AO259" s="487"/>
    </row>
    <row r="260" spans="37:41" ht="45" customHeight="1">
      <c r="AK260" s="484"/>
      <c r="AL260" s="485"/>
      <c r="AM260" s="561"/>
      <c r="AN260" s="487"/>
      <c r="AO260" s="487"/>
    </row>
    <row r="261" spans="37:41" ht="45" customHeight="1">
      <c r="AK261" s="484"/>
      <c r="AL261" s="485"/>
      <c r="AM261" s="561"/>
      <c r="AN261" s="487"/>
      <c r="AO261" s="487"/>
    </row>
    <row r="262" spans="37:41" ht="45" customHeight="1">
      <c r="AK262" s="484"/>
      <c r="AL262" s="485"/>
      <c r="AM262" s="561"/>
      <c r="AN262" s="487"/>
      <c r="AO262" s="487"/>
    </row>
    <row r="263" spans="37:41" ht="45" customHeight="1">
      <c r="AK263" s="484"/>
      <c r="AL263" s="485"/>
      <c r="AM263" s="561"/>
      <c r="AN263" s="487"/>
      <c r="AO263" s="487"/>
    </row>
    <row r="264" spans="37:41" ht="45" customHeight="1">
      <c r="AK264" s="484"/>
      <c r="AL264" s="485"/>
      <c r="AM264" s="561"/>
      <c r="AN264" s="487"/>
      <c r="AO264" s="487"/>
    </row>
    <row r="265" spans="37:41" ht="45" customHeight="1">
      <c r="AK265" s="484"/>
      <c r="AL265" s="485"/>
      <c r="AM265" s="561"/>
      <c r="AN265" s="487"/>
      <c r="AO265" s="562"/>
    </row>
    <row r="266" spans="37:41" ht="45" customHeight="1">
      <c r="AK266" s="484"/>
      <c r="AL266" s="485"/>
      <c r="AM266" s="591"/>
      <c r="AN266" s="487"/>
      <c r="AO266" s="487"/>
    </row>
    <row r="267" spans="37:41" ht="45" customHeight="1">
      <c r="AK267" s="496"/>
      <c r="AL267" s="647"/>
      <c r="AM267" s="561"/>
      <c r="AN267" s="498"/>
      <c r="AO267" s="498"/>
    </row>
    <row r="268" spans="37:41" ht="45" customHeight="1">
      <c r="AK268" s="496"/>
      <c r="AL268" s="647"/>
      <c r="AM268" s="561"/>
      <c r="AN268" s="498"/>
      <c r="AO268" s="498"/>
    </row>
    <row r="269" spans="37:41" ht="45" customHeight="1">
      <c r="AK269" s="496"/>
      <c r="AL269" s="647"/>
      <c r="AM269" s="561"/>
      <c r="AN269" s="498"/>
      <c r="AO269" s="498"/>
    </row>
    <row r="270" spans="37:41" ht="45" customHeight="1">
      <c r="AK270" s="496"/>
      <c r="AL270" s="647"/>
      <c r="AM270" s="561"/>
      <c r="AN270" s="498"/>
      <c r="AO270" s="498"/>
    </row>
    <row r="271" spans="37:41" ht="45" customHeight="1">
      <c r="AK271" s="496"/>
      <c r="AL271" s="647"/>
      <c r="AM271" s="561"/>
      <c r="AN271" s="498"/>
      <c r="AO271" s="498"/>
    </row>
    <row r="272" spans="37:41" ht="45" customHeight="1">
      <c r="AK272" s="496"/>
      <c r="AL272" s="647"/>
      <c r="AM272" s="561"/>
      <c r="AN272" s="498"/>
      <c r="AO272" s="498"/>
    </row>
    <row r="273" spans="37:41" ht="45" customHeight="1">
      <c r="AK273" s="496"/>
      <c r="AL273" s="647"/>
      <c r="AM273" s="561"/>
      <c r="AN273" s="498"/>
      <c r="AO273" s="498"/>
    </row>
    <row r="274" spans="37:41" ht="45" customHeight="1">
      <c r="AK274" s="496"/>
      <c r="AL274" s="647"/>
      <c r="AM274" s="561"/>
      <c r="AN274" s="498"/>
      <c r="AO274" s="498"/>
    </row>
    <row r="275" spans="37:41" ht="45" customHeight="1">
      <c r="AK275" s="484"/>
      <c r="AL275" s="485"/>
      <c r="AM275" s="561"/>
      <c r="AN275" s="487"/>
      <c r="AO275" s="562"/>
    </row>
    <row r="276" spans="37:41" ht="45" customHeight="1">
      <c r="AK276" s="484"/>
      <c r="AL276" s="485"/>
      <c r="AM276" s="591"/>
      <c r="AN276" s="487"/>
      <c r="AO276" s="487"/>
    </row>
    <row r="277" spans="37:41" ht="45" customHeight="1">
      <c r="AK277" s="496"/>
      <c r="AL277" s="647"/>
      <c r="AM277" s="561"/>
      <c r="AN277" s="498"/>
      <c r="AO277" s="498"/>
    </row>
    <row r="278" spans="37:41" ht="45" customHeight="1">
      <c r="AK278" s="496"/>
      <c r="AL278" s="647"/>
      <c r="AM278" s="561"/>
      <c r="AN278" s="498"/>
      <c r="AO278" s="498"/>
    </row>
    <row r="279" spans="37:41" ht="45" customHeight="1">
      <c r="AK279" s="496"/>
      <c r="AL279" s="647"/>
      <c r="AM279" s="561"/>
      <c r="AN279" s="498"/>
      <c r="AO279" s="498"/>
    </row>
    <row r="280" spans="37:41" ht="45" customHeight="1">
      <c r="AK280" s="496"/>
      <c r="AL280" s="647"/>
      <c r="AM280" s="561"/>
      <c r="AN280" s="498"/>
      <c r="AO280" s="498"/>
    </row>
    <row r="281" spans="37:41" ht="45" customHeight="1">
      <c r="AK281" s="484"/>
      <c r="AL281" s="485"/>
      <c r="AM281" s="561"/>
      <c r="AN281" s="487"/>
      <c r="AO281" s="562"/>
    </row>
    <row r="282" spans="37:41" ht="45" customHeight="1">
      <c r="AK282" s="484"/>
      <c r="AL282" s="485"/>
      <c r="AM282" s="591"/>
      <c r="AN282" s="487"/>
      <c r="AO282" s="487"/>
    </row>
    <row r="283" spans="37:41" ht="45" customHeight="1">
      <c r="AK283" s="496"/>
      <c r="AL283" s="647"/>
      <c r="AM283" s="561"/>
      <c r="AN283" s="498"/>
      <c r="AO283" s="498"/>
    </row>
    <row r="284" spans="37:41" ht="45" customHeight="1">
      <c r="AK284" s="496"/>
      <c r="AL284" s="647"/>
      <c r="AM284" s="561"/>
      <c r="AN284" s="498"/>
      <c r="AO284" s="498"/>
    </row>
    <row r="285" spans="37:41" ht="45" customHeight="1">
      <c r="AK285" s="496"/>
      <c r="AL285" s="647"/>
      <c r="AM285" s="561"/>
      <c r="AN285" s="498"/>
      <c r="AO285" s="498"/>
    </row>
    <row r="286" spans="37:41" ht="45" customHeight="1">
      <c r="AK286" s="496"/>
      <c r="AL286" s="647"/>
      <c r="AM286" s="561"/>
      <c r="AN286" s="498"/>
      <c r="AO286" s="498"/>
    </row>
    <row r="287" spans="37:41" ht="45" customHeight="1">
      <c r="AK287" s="484"/>
      <c r="AL287" s="485"/>
      <c r="AM287" s="561"/>
      <c r="AN287" s="487"/>
      <c r="AO287" s="562"/>
    </row>
    <row r="288" spans="37:41" ht="45" customHeight="1">
      <c r="AK288" s="484"/>
      <c r="AL288" s="485"/>
      <c r="AM288" s="591"/>
      <c r="AN288" s="487"/>
      <c r="AO288" s="487"/>
    </row>
    <row r="289" spans="37:41" ht="45" customHeight="1">
      <c r="AK289" s="496"/>
      <c r="AL289" s="647"/>
      <c r="AM289" s="561"/>
      <c r="AN289" s="498"/>
      <c r="AO289" s="498"/>
    </row>
    <row r="290" spans="37:41" ht="45" customHeight="1">
      <c r="AK290" s="496"/>
      <c r="AL290" s="647"/>
      <c r="AM290" s="561"/>
      <c r="AN290" s="498"/>
      <c r="AO290" s="498"/>
    </row>
    <row r="291" spans="37:41" ht="45" customHeight="1">
      <c r="AK291" s="496"/>
      <c r="AL291" s="647"/>
      <c r="AM291" s="561"/>
      <c r="AN291" s="498"/>
      <c r="AO291" s="498"/>
    </row>
    <row r="292" spans="37:41" ht="45" customHeight="1">
      <c r="AK292" s="496"/>
      <c r="AL292" s="647"/>
      <c r="AM292" s="561"/>
      <c r="AN292" s="498"/>
      <c r="AO292" s="498"/>
    </row>
    <row r="293" spans="37:41" ht="45" customHeight="1">
      <c r="AK293" s="484"/>
      <c r="AL293" s="485"/>
      <c r="AM293" s="561"/>
      <c r="AN293" s="487"/>
      <c r="AO293" s="562"/>
    </row>
    <row r="294" spans="37:41" ht="45" customHeight="1">
      <c r="AK294" s="484"/>
      <c r="AL294" s="485"/>
      <c r="AM294" s="591"/>
      <c r="AN294" s="487"/>
      <c r="AO294" s="487"/>
    </row>
    <row r="295" spans="37:41" ht="45" customHeight="1">
      <c r="AK295" s="496"/>
      <c r="AL295" s="647"/>
      <c r="AM295" s="648"/>
      <c r="AN295" s="498"/>
      <c r="AO295" s="498"/>
    </row>
    <row r="296" spans="37:41" ht="45" customHeight="1">
      <c r="AK296" s="496"/>
      <c r="AL296" s="647"/>
      <c r="AM296" s="561"/>
      <c r="AN296" s="498"/>
      <c r="AO296" s="498"/>
    </row>
    <row r="297" spans="37:41" ht="45" customHeight="1">
      <c r="AK297" s="649"/>
      <c r="AL297" s="647"/>
      <c r="AM297" s="497"/>
      <c r="AN297" s="506"/>
      <c r="AO297" s="506"/>
    </row>
    <row r="298" spans="37:41" ht="45" customHeight="1">
      <c r="AK298" s="649"/>
      <c r="AL298" s="647"/>
      <c r="AM298" s="497"/>
      <c r="AN298" s="506"/>
      <c r="AO298" s="506"/>
    </row>
    <row r="299" spans="37:41" ht="45" customHeight="1">
      <c r="AK299" s="496"/>
      <c r="AL299" s="647"/>
      <c r="AM299" s="561"/>
      <c r="AN299" s="498"/>
      <c r="AO299" s="498"/>
    </row>
    <row r="300" spans="37:41" ht="45" customHeight="1">
      <c r="AK300" s="496"/>
      <c r="AL300" s="647"/>
      <c r="AM300" s="561"/>
      <c r="AN300" s="498"/>
      <c r="AO300" s="498"/>
    </row>
    <row r="301" spans="37:41" ht="45" customHeight="1">
      <c r="AK301" s="484"/>
      <c r="AL301" s="485"/>
      <c r="AM301" s="561"/>
      <c r="AN301" s="487"/>
      <c r="AO301" s="562"/>
    </row>
    <row r="302" spans="37:41" ht="45" customHeight="1">
      <c r="AK302" s="484"/>
      <c r="AL302" s="485"/>
      <c r="AM302" s="591"/>
      <c r="AN302" s="487"/>
      <c r="AO302" s="487"/>
    </row>
    <row r="303" spans="37:41" ht="45" customHeight="1">
      <c r="AK303" s="496"/>
      <c r="AL303" s="647"/>
      <c r="AM303" s="561"/>
      <c r="AN303" s="498"/>
      <c r="AO303" s="498"/>
    </row>
    <row r="304" spans="37:41" ht="45" customHeight="1">
      <c r="AK304" s="496"/>
      <c r="AL304" s="647"/>
      <c r="AM304" s="561"/>
      <c r="AN304" s="498"/>
      <c r="AO304" s="498"/>
    </row>
    <row r="305" spans="37:41" ht="45" customHeight="1">
      <c r="AK305" s="496"/>
      <c r="AL305" s="647"/>
      <c r="AM305" s="561"/>
      <c r="AN305" s="498"/>
      <c r="AO305" s="498"/>
    </row>
    <row r="306" spans="37:41" ht="45" customHeight="1">
      <c r="AK306" s="496"/>
      <c r="AL306" s="647"/>
      <c r="AM306" s="561"/>
      <c r="AN306" s="498"/>
      <c r="AO306" s="498"/>
    </row>
    <row r="307" spans="37:41" ht="45" customHeight="1">
      <c r="AK307" s="496"/>
      <c r="AL307" s="647"/>
      <c r="AM307" s="561"/>
      <c r="AN307" s="498"/>
      <c r="AO307" s="498"/>
    </row>
    <row r="308" spans="37:41" ht="45" customHeight="1">
      <c r="AK308" s="484"/>
      <c r="AL308" s="485"/>
      <c r="AM308" s="561"/>
      <c r="AN308" s="487"/>
      <c r="AO308" s="562"/>
    </row>
    <row r="309" spans="37:41" ht="45" customHeight="1">
      <c r="AK309" s="484"/>
      <c r="AL309" s="485"/>
      <c r="AM309" s="591"/>
      <c r="AN309" s="487"/>
      <c r="AO309" s="487"/>
    </row>
    <row r="310" spans="37:41" ht="45" customHeight="1">
      <c r="AK310" s="496"/>
      <c r="AL310" s="647"/>
      <c r="AM310" s="561"/>
      <c r="AN310" s="498"/>
      <c r="AO310" s="498"/>
    </row>
    <row r="311" spans="37:41" ht="45" customHeight="1">
      <c r="AK311" s="496"/>
      <c r="AL311" s="647"/>
      <c r="AM311" s="561"/>
      <c r="AN311" s="498"/>
      <c r="AO311" s="498"/>
    </row>
    <row r="312" spans="37:41" ht="45" customHeight="1">
      <c r="AK312" s="496"/>
      <c r="AL312" s="647"/>
      <c r="AM312" s="561"/>
      <c r="AN312" s="498"/>
      <c r="AO312" s="498"/>
    </row>
    <row r="313" spans="37:41" ht="45" customHeight="1">
      <c r="AK313" s="496"/>
      <c r="AL313" s="647"/>
      <c r="AM313" s="561"/>
      <c r="AN313" s="498"/>
      <c r="AO313" s="498"/>
    </row>
    <row r="314" spans="37:41" ht="45" customHeight="1">
      <c r="AK314" s="496"/>
      <c r="AL314" s="647"/>
      <c r="AM314" s="561"/>
      <c r="AN314" s="650"/>
      <c r="AO314" s="498"/>
    </row>
    <row r="315" spans="37:41" ht="45" customHeight="1">
      <c r="AK315" s="496"/>
      <c r="AL315" s="647"/>
      <c r="AM315" s="651"/>
      <c r="AN315" s="498"/>
      <c r="AO315" s="498"/>
    </row>
    <row r="316" spans="37:41" ht="45" customHeight="1">
      <c r="AK316" s="484"/>
      <c r="AL316" s="485"/>
      <c r="AM316" s="652"/>
      <c r="AN316" s="562"/>
      <c r="AO316" s="562"/>
    </row>
    <row r="317" spans="37:41" ht="45" customHeight="1">
      <c r="AK317" s="653"/>
      <c r="AL317" s="653"/>
      <c r="AM317" s="653"/>
      <c r="AN317" s="653"/>
      <c r="AO317" s="653"/>
    </row>
  </sheetData>
  <mergeCells count="9">
    <mergeCell ref="AK10:AO10"/>
    <mergeCell ref="A7:AF7"/>
    <mergeCell ref="A243:D243"/>
    <mergeCell ref="AE10:AG10"/>
    <mergeCell ref="AE25:AF25"/>
    <mergeCell ref="K10:Q10"/>
    <mergeCell ref="D10:J10"/>
    <mergeCell ref="R10:X10"/>
    <mergeCell ref="AJ28:AK28"/>
  </mergeCells>
  <dataValidations count="2">
    <dataValidation type="list" allowBlank="1" showInputMessage="1" showErrorMessage="1" sqref="AM69" xr:uid="{00000000-0002-0000-0A00-000000000000}">
      <formula1>IOPnew</formula1>
    </dataValidation>
    <dataValidation type="list" allowBlank="1" showInputMessage="1" showErrorMessage="1" sqref="AM310:AM313 AM34:AM35 AM14 AM18:AM31 AM283:AM286 AM277:AM280 AM267:AM274 AM295:AM300 AM303:AM307 AM289:AM292" xr:uid="{00000000-0002-0000-0A00-000001000000}">
      <formula1>IntDP</formula1>
    </dataValidation>
  </dataValidations>
  <pageMargins left="0.5" right="0.3" top="0.7" bottom="0.7" header="0.5" footer="0.5"/>
  <pageSetup scale="64" fitToHeight="2" orientation="landscape" verticalDpi="300"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12"/>
  </sheetPr>
  <dimension ref="A1:CJ317"/>
  <sheetViews>
    <sheetView showGridLines="0" topLeftCell="BO10" zoomScale="70" zoomScaleNormal="70" workbookViewId="0">
      <pane ySplit="3" topLeftCell="A143" activePane="bottomLeft" state="frozen"/>
      <selection activeCell="A10" sqref="A10"/>
      <selection pane="bottomLeft" activeCell="BU150" sqref="BU150"/>
    </sheetView>
  </sheetViews>
  <sheetFormatPr baseColWidth="10" defaultColWidth="17.7109375" defaultRowHeight="45" customHeight="1"/>
  <cols>
    <col min="1" max="16384" width="17.7109375" style="47"/>
  </cols>
  <sheetData>
    <row r="1" spans="1:88" ht="45" customHeight="1">
      <c r="A1" s="170"/>
      <c r="B1" s="170"/>
      <c r="C1" s="170"/>
    </row>
    <row r="2" spans="1:88" ht="45" customHeight="1">
      <c r="A2" s="170"/>
      <c r="B2" s="170"/>
      <c r="C2" s="170"/>
      <c r="D2" s="170"/>
      <c r="E2" s="170"/>
      <c r="F2" s="170"/>
      <c r="G2" s="170"/>
      <c r="H2" s="170"/>
      <c r="I2" s="170"/>
      <c r="J2" s="170"/>
      <c r="K2" s="170"/>
      <c r="L2" s="170"/>
      <c r="M2" s="170"/>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row>
    <row r="3" spans="1:88" ht="45" customHeight="1">
      <c r="A3" s="446"/>
      <c r="B3" s="170"/>
      <c r="C3" s="170"/>
      <c r="D3" s="170"/>
      <c r="E3" s="170"/>
      <c r="F3" s="170"/>
      <c r="G3" s="170"/>
      <c r="H3" s="170"/>
      <c r="I3" s="170"/>
      <c r="J3" s="170"/>
      <c r="K3" s="170"/>
      <c r="L3" s="170"/>
      <c r="M3" s="170"/>
      <c r="N3" s="170"/>
      <c r="O3" s="170"/>
      <c r="P3" s="170"/>
      <c r="Q3" s="170"/>
      <c r="R3" s="170"/>
      <c r="S3" s="170"/>
      <c r="T3" s="170"/>
      <c r="U3" s="170"/>
      <c r="V3" s="170"/>
      <c r="W3" s="170"/>
      <c r="X3" s="170"/>
      <c r="Y3" s="170"/>
      <c r="Z3" s="170"/>
      <c r="AA3" s="170"/>
      <c r="AB3" s="170"/>
      <c r="AC3" s="170"/>
      <c r="AD3" s="170"/>
      <c r="AE3" s="170"/>
      <c r="AF3" s="170"/>
      <c r="AG3" s="170"/>
      <c r="AH3" s="170"/>
      <c r="AI3" s="170"/>
      <c r="AJ3" s="170"/>
      <c r="AK3" s="170"/>
      <c r="AL3" s="170"/>
      <c r="AM3" s="170"/>
      <c r="AN3" s="170"/>
      <c r="AO3" s="170"/>
      <c r="AP3" s="170"/>
      <c r="AQ3" s="170"/>
      <c r="AR3" s="170"/>
      <c r="AS3" s="170"/>
      <c r="AT3" s="170"/>
      <c r="AU3" s="170"/>
      <c r="AV3" s="170"/>
      <c r="AW3" s="170"/>
      <c r="AX3" s="170"/>
      <c r="AY3" s="170"/>
      <c r="AZ3" s="170"/>
      <c r="BA3" s="170"/>
      <c r="BB3" s="170"/>
      <c r="BC3" s="170"/>
      <c r="BD3" s="170"/>
      <c r="BE3" s="170"/>
      <c r="BF3" s="170"/>
      <c r="BG3" s="170"/>
      <c r="BH3" s="170"/>
      <c r="BI3" s="170"/>
      <c r="BJ3" s="170"/>
      <c r="BK3" s="170"/>
      <c r="BL3" s="170"/>
      <c r="BM3" s="170"/>
      <c r="BN3" s="170"/>
      <c r="BO3" s="170"/>
      <c r="BP3" s="170"/>
    </row>
    <row r="6" spans="1:88" ht="45" customHeight="1">
      <c r="A6" s="447"/>
      <c r="B6" s="447"/>
      <c r="C6" s="447"/>
      <c r="D6" s="447"/>
      <c r="E6" s="447"/>
      <c r="F6" s="447"/>
      <c r="G6" s="447"/>
      <c r="H6" s="447"/>
      <c r="I6" s="447"/>
      <c r="J6" s="447"/>
      <c r="K6" s="447"/>
      <c r="L6" s="447"/>
      <c r="M6" s="447"/>
      <c r="N6" s="447"/>
      <c r="O6" s="447"/>
      <c r="P6" s="447"/>
      <c r="Q6" s="447"/>
      <c r="R6" s="447"/>
      <c r="S6" s="447"/>
      <c r="T6" s="447"/>
      <c r="U6" s="447"/>
      <c r="V6" s="447"/>
      <c r="W6" s="447"/>
      <c r="X6" s="447"/>
      <c r="Y6" s="447"/>
      <c r="Z6" s="447"/>
      <c r="AA6" s="447"/>
      <c r="AB6" s="447"/>
      <c r="AC6" s="447"/>
      <c r="AD6" s="447"/>
      <c r="AE6" s="447"/>
      <c r="AF6" s="447"/>
      <c r="AG6" s="447"/>
      <c r="AH6" s="447"/>
      <c r="AI6" s="447"/>
      <c r="AJ6" s="447"/>
      <c r="AK6" s="447"/>
      <c r="AL6" s="447"/>
      <c r="AM6" s="447"/>
      <c r="AN6" s="447"/>
      <c r="AO6" s="447"/>
      <c r="AP6" s="447"/>
      <c r="AQ6" s="447"/>
      <c r="AR6" s="447"/>
      <c r="AS6" s="447"/>
      <c r="AT6" s="447"/>
      <c r="AU6" s="447"/>
      <c r="AV6" s="447"/>
      <c r="AW6" s="447"/>
      <c r="AX6" s="447"/>
      <c r="AY6" s="447"/>
      <c r="AZ6" s="447"/>
      <c r="BA6" s="447"/>
      <c r="BB6" s="447"/>
      <c r="BC6" s="447"/>
      <c r="BD6" s="447"/>
      <c r="BE6" s="447"/>
      <c r="BF6" s="447"/>
      <c r="BG6" s="447"/>
      <c r="BH6" s="447"/>
      <c r="BI6" s="447"/>
      <c r="BJ6" s="447"/>
      <c r="BK6" s="447"/>
      <c r="BL6" s="447"/>
      <c r="BM6" s="447"/>
      <c r="BN6" s="447"/>
      <c r="BO6" s="447"/>
      <c r="BP6" s="447"/>
      <c r="BQ6" s="447"/>
      <c r="BR6" s="447"/>
    </row>
    <row r="7" spans="1:88" ht="45" customHeight="1">
      <c r="A7" s="952" t="s">
        <v>24</v>
      </c>
      <c r="B7" s="952"/>
      <c r="C7" s="952"/>
      <c r="D7" s="952"/>
      <c r="E7" s="952"/>
      <c r="F7" s="952"/>
      <c r="G7" s="952"/>
      <c r="H7" s="952"/>
      <c r="I7" s="952"/>
      <c r="J7" s="952"/>
      <c r="K7" s="952"/>
      <c r="L7" s="952"/>
      <c r="M7" s="952"/>
      <c r="N7" s="952"/>
      <c r="O7" s="952"/>
      <c r="P7" s="952"/>
      <c r="Q7" s="952"/>
      <c r="R7" s="952"/>
      <c r="S7" s="952"/>
      <c r="T7" s="952"/>
      <c r="U7" s="952"/>
      <c r="V7" s="952"/>
      <c r="W7" s="952"/>
      <c r="X7" s="952"/>
      <c r="Y7" s="952"/>
      <c r="Z7" s="952"/>
      <c r="AA7" s="952"/>
      <c r="AB7" s="952"/>
      <c r="AC7" s="952"/>
      <c r="AD7" s="952"/>
      <c r="AE7" s="952"/>
      <c r="AF7" s="952"/>
      <c r="AG7" s="952"/>
      <c r="AH7" s="952"/>
      <c r="AI7" s="952"/>
      <c r="AJ7" s="952"/>
      <c r="AK7" s="952"/>
      <c r="AL7" s="952"/>
      <c r="AM7" s="952"/>
      <c r="AN7" s="952"/>
      <c r="AO7" s="952"/>
      <c r="AP7" s="952"/>
      <c r="AQ7" s="952"/>
      <c r="AR7" s="952"/>
      <c r="AS7" s="952"/>
      <c r="AT7" s="952"/>
      <c r="AU7" s="952"/>
      <c r="AV7" s="952"/>
      <c r="AW7" s="952"/>
      <c r="AX7" s="952"/>
      <c r="AY7" s="952"/>
      <c r="AZ7" s="952"/>
      <c r="BA7" s="952"/>
      <c r="BB7" s="952"/>
      <c r="BC7" s="952"/>
      <c r="BD7" s="952"/>
      <c r="BE7" s="952"/>
      <c r="BF7" s="952"/>
      <c r="BG7" s="952"/>
      <c r="BH7" s="952"/>
      <c r="BI7" s="952"/>
      <c r="BJ7" s="952"/>
      <c r="BK7" s="952"/>
      <c r="BL7" s="952"/>
      <c r="BM7" s="952"/>
      <c r="BN7" s="952"/>
      <c r="BO7" s="952"/>
      <c r="BP7" s="952"/>
      <c r="BQ7" s="952"/>
      <c r="BR7" s="952"/>
      <c r="BS7" s="952"/>
      <c r="BT7" s="952"/>
      <c r="BU7" s="952"/>
    </row>
    <row r="8" spans="1:88" ht="45" customHeight="1">
      <c r="A8" s="658"/>
      <c r="B8" s="658"/>
      <c r="C8" s="658"/>
      <c r="D8" s="658"/>
      <c r="E8" s="658"/>
      <c r="F8" s="658"/>
      <c r="G8" s="658"/>
      <c r="H8" s="658"/>
      <c r="I8" s="658"/>
      <c r="J8" s="658"/>
      <c r="K8" s="658"/>
      <c r="L8" s="658"/>
      <c r="M8" s="658"/>
      <c r="N8" s="658"/>
      <c r="O8" s="658"/>
      <c r="P8" s="658"/>
      <c r="Q8" s="658"/>
      <c r="R8" s="658"/>
      <c r="S8" s="658"/>
      <c r="T8" s="658"/>
      <c r="U8" s="658"/>
      <c r="V8" s="658"/>
      <c r="W8" s="658"/>
      <c r="X8" s="658"/>
      <c r="Y8" s="658"/>
      <c r="Z8" s="658"/>
      <c r="AA8" s="658"/>
      <c r="AB8" s="658"/>
      <c r="AC8" s="658"/>
      <c r="AD8" s="658"/>
      <c r="AE8" s="658"/>
      <c r="AF8" s="658"/>
      <c r="AG8" s="658"/>
      <c r="AH8" s="658"/>
      <c r="AI8" s="658"/>
      <c r="AJ8" s="658"/>
      <c r="AK8" s="658"/>
      <c r="AL8" s="658"/>
      <c r="AM8" s="658"/>
      <c r="AN8" s="658"/>
      <c r="AO8" s="658"/>
      <c r="AP8" s="658"/>
      <c r="AQ8" s="658"/>
      <c r="AR8" s="658"/>
      <c r="AS8" s="658"/>
      <c r="AT8" s="658"/>
      <c r="AU8" s="658"/>
      <c r="AV8" s="658"/>
      <c r="AW8" s="658"/>
      <c r="AX8" s="658"/>
      <c r="AY8" s="658"/>
      <c r="AZ8" s="658"/>
      <c r="BA8" s="658"/>
      <c r="BB8" s="658"/>
      <c r="BC8" s="658"/>
      <c r="BD8" s="658"/>
      <c r="BE8" s="658"/>
      <c r="BF8" s="658"/>
      <c r="BG8" s="658"/>
      <c r="BH8" s="658"/>
      <c r="BI8" s="658"/>
      <c r="BJ8" s="658"/>
      <c r="BK8" s="658"/>
      <c r="BL8" s="658"/>
      <c r="BM8" s="658"/>
      <c r="BN8" s="658"/>
      <c r="BO8" s="658"/>
      <c r="BP8" s="658"/>
    </row>
    <row r="9" spans="1:88" ht="45" customHeight="1">
      <c r="A9" s="658"/>
      <c r="B9" s="658"/>
      <c r="C9" s="658"/>
      <c r="D9" s="658"/>
      <c r="E9" s="658"/>
      <c r="F9" s="658"/>
      <c r="G9" s="658"/>
      <c r="H9" s="658"/>
      <c r="I9" s="658"/>
      <c r="J9" s="658"/>
      <c r="K9" s="658"/>
      <c r="L9" s="658"/>
      <c r="M9" s="658"/>
      <c r="N9" s="658"/>
      <c r="O9" s="658"/>
      <c r="P9" s="658"/>
      <c r="Q9" s="658"/>
      <c r="R9" s="658"/>
      <c r="S9" s="658"/>
      <c r="T9" s="658"/>
      <c r="U9" s="658"/>
      <c r="V9" s="658"/>
      <c r="W9" s="658"/>
      <c r="X9" s="658"/>
      <c r="Y9" s="658"/>
      <c r="Z9" s="658"/>
      <c r="AA9" s="658"/>
      <c r="AB9" s="658"/>
      <c r="AC9" s="658"/>
      <c r="AD9" s="658"/>
      <c r="AE9" s="658"/>
      <c r="AF9" s="658"/>
      <c r="AG9" s="658"/>
      <c r="AH9" s="658"/>
      <c r="AI9" s="658"/>
      <c r="AJ9" s="658"/>
      <c r="AK9" s="658"/>
      <c r="AL9" s="658"/>
      <c r="AM9" s="658"/>
      <c r="AN9" s="658"/>
      <c r="AO9" s="658"/>
      <c r="AP9" s="658"/>
      <c r="AQ9" s="658"/>
      <c r="AR9" s="658"/>
      <c r="AS9" s="658"/>
      <c r="AT9" s="658"/>
      <c r="AU9" s="658"/>
      <c r="AV9" s="658"/>
      <c r="AW9" s="658"/>
      <c r="AX9" s="658"/>
      <c r="AY9" s="658"/>
      <c r="AZ9" s="658"/>
      <c r="BA9" s="658"/>
      <c r="BB9" s="658"/>
      <c r="BC9" s="658"/>
      <c r="BD9" s="658"/>
      <c r="BE9" s="658"/>
      <c r="BF9" s="658"/>
      <c r="BG9" s="658"/>
      <c r="BH9" s="658"/>
      <c r="BI9" s="658"/>
      <c r="BJ9" s="658"/>
      <c r="BK9" s="658"/>
      <c r="BL9" s="658"/>
      <c r="BM9" s="658"/>
      <c r="BN9" s="658"/>
      <c r="BO9" s="658"/>
      <c r="BP9" s="658"/>
    </row>
    <row r="10" spans="1:88" ht="45" customHeight="1">
      <c r="A10" s="449"/>
      <c r="B10" s="450"/>
      <c r="C10" s="451"/>
      <c r="D10" s="959" t="s">
        <v>157</v>
      </c>
      <c r="E10" s="960"/>
      <c r="F10" s="960"/>
      <c r="G10" s="960"/>
      <c r="H10" s="960"/>
      <c r="I10" s="960"/>
      <c r="J10" s="961"/>
      <c r="K10" s="959" t="s">
        <v>156</v>
      </c>
      <c r="L10" s="960"/>
      <c r="M10" s="960"/>
      <c r="N10" s="960"/>
      <c r="O10" s="960"/>
      <c r="P10" s="960"/>
      <c r="Q10" s="961"/>
      <c r="R10" s="959" t="s">
        <v>216</v>
      </c>
      <c r="S10" s="960"/>
      <c r="T10" s="960"/>
      <c r="U10" s="960"/>
      <c r="V10" s="960"/>
      <c r="W10" s="961"/>
      <c r="X10" s="452"/>
      <c r="Y10" s="959" t="s">
        <v>181</v>
      </c>
      <c r="Z10" s="960"/>
      <c r="AA10" s="960"/>
      <c r="AB10" s="960"/>
      <c r="AC10" s="960"/>
      <c r="AD10" s="960"/>
      <c r="AE10" s="961"/>
      <c r="AF10" s="959" t="s">
        <v>160</v>
      </c>
      <c r="AG10" s="960"/>
      <c r="AH10" s="960"/>
      <c r="AI10" s="960"/>
      <c r="AJ10" s="960"/>
      <c r="AK10" s="960"/>
      <c r="AL10" s="961"/>
      <c r="AM10" s="959" t="s">
        <v>161</v>
      </c>
      <c r="AN10" s="960"/>
      <c r="AO10" s="960"/>
      <c r="AP10" s="960"/>
      <c r="AQ10" s="960"/>
      <c r="AR10" s="960"/>
      <c r="AS10" s="961"/>
      <c r="AT10" s="959" t="s">
        <v>182</v>
      </c>
      <c r="AU10" s="960"/>
      <c r="AV10" s="960"/>
      <c r="AW10" s="960"/>
      <c r="AX10" s="960"/>
      <c r="AY10" s="960"/>
      <c r="AZ10" s="961"/>
      <c r="BA10" s="959" t="s">
        <v>162</v>
      </c>
      <c r="BB10" s="960"/>
      <c r="BC10" s="960"/>
      <c r="BD10" s="960"/>
      <c r="BE10" s="960"/>
      <c r="BF10" s="960"/>
      <c r="BG10" s="961"/>
      <c r="BH10" s="959" t="s">
        <v>183</v>
      </c>
      <c r="BI10" s="960"/>
      <c r="BJ10" s="960"/>
      <c r="BK10" s="960"/>
      <c r="BL10" s="960"/>
      <c r="BM10" s="960"/>
      <c r="BN10" s="961"/>
      <c r="BO10" s="453" t="s">
        <v>44</v>
      </c>
      <c r="BP10" s="454" t="s">
        <v>144</v>
      </c>
      <c r="BQ10" s="454" t="s">
        <v>45</v>
      </c>
      <c r="BR10" s="455"/>
      <c r="BT10" s="954"/>
      <c r="BU10" s="955"/>
      <c r="BV10" s="956"/>
      <c r="BZ10" s="951"/>
      <c r="CA10" s="951"/>
      <c r="CB10" s="951"/>
      <c r="CC10" s="951"/>
      <c r="CD10" s="951"/>
    </row>
    <row r="11" spans="1:88" ht="45" customHeight="1">
      <c r="A11" s="456" t="s">
        <v>25</v>
      </c>
      <c r="B11" s="457" t="s">
        <v>26</v>
      </c>
      <c r="C11" s="457"/>
      <c r="D11" s="457" t="s">
        <v>19</v>
      </c>
      <c r="E11" s="457" t="s">
        <v>3</v>
      </c>
      <c r="F11" s="457" t="s">
        <v>4</v>
      </c>
      <c r="G11" s="457" t="s">
        <v>142</v>
      </c>
      <c r="H11" s="457" t="s">
        <v>4</v>
      </c>
      <c r="I11" s="457" t="s">
        <v>143</v>
      </c>
      <c r="J11" s="458"/>
      <c r="K11" s="457" t="s">
        <v>19</v>
      </c>
      <c r="L11" s="457" t="s">
        <v>3</v>
      </c>
      <c r="M11" s="457" t="s">
        <v>4</v>
      </c>
      <c r="N11" s="457" t="s">
        <v>142</v>
      </c>
      <c r="O11" s="457" t="s">
        <v>4</v>
      </c>
      <c r="P11" s="457" t="s">
        <v>143</v>
      </c>
      <c r="Q11" s="458"/>
      <c r="R11" s="457" t="s">
        <v>19</v>
      </c>
      <c r="S11" s="457" t="s">
        <v>3</v>
      </c>
      <c r="T11" s="457" t="s">
        <v>4</v>
      </c>
      <c r="U11" s="457" t="s">
        <v>142</v>
      </c>
      <c r="V11" s="457" t="s">
        <v>4</v>
      </c>
      <c r="W11" s="457" t="s">
        <v>143</v>
      </c>
      <c r="X11" s="457"/>
      <c r="Y11" s="457" t="s">
        <v>19</v>
      </c>
      <c r="Z11" s="457" t="s">
        <v>3</v>
      </c>
      <c r="AA11" s="457" t="s">
        <v>4</v>
      </c>
      <c r="AB11" s="457" t="s">
        <v>142</v>
      </c>
      <c r="AC11" s="457" t="s">
        <v>4</v>
      </c>
      <c r="AD11" s="457" t="s">
        <v>143</v>
      </c>
      <c r="AE11" s="457"/>
      <c r="AF11" s="457" t="s">
        <v>19</v>
      </c>
      <c r="AG11" s="457" t="s">
        <v>3</v>
      </c>
      <c r="AH11" s="457" t="s">
        <v>4</v>
      </c>
      <c r="AI11" s="457" t="s">
        <v>142</v>
      </c>
      <c r="AJ11" s="457" t="s">
        <v>4</v>
      </c>
      <c r="AK11" s="457" t="s">
        <v>143</v>
      </c>
      <c r="AL11" s="457"/>
      <c r="AM11" s="457" t="s">
        <v>19</v>
      </c>
      <c r="AN11" s="457" t="s">
        <v>3</v>
      </c>
      <c r="AO11" s="457" t="s">
        <v>4</v>
      </c>
      <c r="AP11" s="457" t="s">
        <v>142</v>
      </c>
      <c r="AQ11" s="457" t="s">
        <v>4</v>
      </c>
      <c r="AR11" s="457" t="s">
        <v>143</v>
      </c>
      <c r="AS11" s="457"/>
      <c r="AT11" s="457" t="s">
        <v>19</v>
      </c>
      <c r="AU11" s="457" t="s">
        <v>3</v>
      </c>
      <c r="AV11" s="457" t="s">
        <v>4</v>
      </c>
      <c r="AW11" s="457" t="s">
        <v>142</v>
      </c>
      <c r="AX11" s="457" t="s">
        <v>4</v>
      </c>
      <c r="AY11" s="457" t="s">
        <v>143</v>
      </c>
      <c r="AZ11" s="457"/>
      <c r="BA11" s="457" t="s">
        <v>19</v>
      </c>
      <c r="BB11" s="457" t="s">
        <v>3</v>
      </c>
      <c r="BC11" s="457" t="s">
        <v>4</v>
      </c>
      <c r="BD11" s="457" t="s">
        <v>142</v>
      </c>
      <c r="BE11" s="457" t="s">
        <v>4</v>
      </c>
      <c r="BF11" s="457" t="s">
        <v>143</v>
      </c>
      <c r="BG11" s="457"/>
      <c r="BH11" s="457" t="s">
        <v>19</v>
      </c>
      <c r="BI11" s="457" t="s">
        <v>3</v>
      </c>
      <c r="BJ11" s="457" t="s">
        <v>4</v>
      </c>
      <c r="BK11" s="457" t="s">
        <v>142</v>
      </c>
      <c r="BL11" s="457" t="s">
        <v>4</v>
      </c>
      <c r="BM11" s="457" t="s">
        <v>143</v>
      </c>
      <c r="BN11" s="457"/>
      <c r="BO11" s="459"/>
      <c r="BP11" s="459"/>
      <c r="BQ11" s="460"/>
      <c r="BR11" s="461"/>
      <c r="BT11" s="462" t="s">
        <v>52</v>
      </c>
      <c r="BU11" s="463" t="s">
        <v>26</v>
      </c>
      <c r="BV11" s="464" t="s">
        <v>4</v>
      </c>
      <c r="BZ11" s="465"/>
      <c r="CA11" s="657"/>
      <c r="CB11" s="467"/>
      <c r="CC11" s="465"/>
      <c r="CD11" s="468"/>
    </row>
    <row r="12" spans="1:88" s="473" customFormat="1" ht="45" customHeight="1">
      <c r="A12" s="469"/>
      <c r="B12" s="470"/>
      <c r="C12" s="470"/>
      <c r="D12" s="471"/>
      <c r="E12" s="471"/>
      <c r="F12" s="471"/>
      <c r="G12" s="471"/>
      <c r="H12" s="471"/>
      <c r="I12" s="471"/>
      <c r="J12" s="471"/>
      <c r="K12" s="471"/>
      <c r="L12" s="471"/>
      <c r="M12" s="471"/>
      <c r="N12" s="471"/>
      <c r="O12" s="471"/>
      <c r="P12" s="471"/>
      <c r="Q12" s="471"/>
      <c r="R12" s="471"/>
      <c r="S12" s="471"/>
      <c r="T12" s="471"/>
      <c r="U12" s="471"/>
      <c r="V12" s="471"/>
      <c r="W12" s="471"/>
      <c r="X12" s="471"/>
      <c r="Y12" s="471"/>
      <c r="Z12" s="471"/>
      <c r="AA12" s="471"/>
      <c r="AB12" s="471"/>
      <c r="AC12" s="471"/>
      <c r="AD12" s="471"/>
      <c r="AE12" s="471"/>
      <c r="AF12" s="471"/>
      <c r="AG12" s="471"/>
      <c r="AH12" s="471"/>
      <c r="AI12" s="471"/>
      <c r="AJ12" s="471"/>
      <c r="AK12" s="471"/>
      <c r="AL12" s="471"/>
      <c r="AM12" s="471"/>
      <c r="AN12" s="471"/>
      <c r="AO12" s="471"/>
      <c r="AP12" s="471"/>
      <c r="AQ12" s="471"/>
      <c r="AR12" s="471"/>
      <c r="AS12" s="471"/>
      <c r="AT12" s="471"/>
      <c r="AU12" s="471"/>
      <c r="AV12" s="471"/>
      <c r="AW12" s="471"/>
      <c r="AX12" s="471"/>
      <c r="AY12" s="471"/>
      <c r="AZ12" s="471"/>
      <c r="BA12" s="471"/>
      <c r="BB12" s="471"/>
      <c r="BC12" s="471"/>
      <c r="BD12" s="471"/>
      <c r="BE12" s="471"/>
      <c r="BF12" s="471"/>
      <c r="BG12" s="471"/>
      <c r="BH12" s="471"/>
      <c r="BI12" s="471"/>
      <c r="BJ12" s="471"/>
      <c r="BK12" s="471"/>
      <c r="BL12" s="471"/>
      <c r="BM12" s="471"/>
      <c r="BN12" s="471"/>
      <c r="BO12" s="471"/>
      <c r="BP12" s="471"/>
      <c r="BQ12" s="472"/>
      <c r="BR12" s="472"/>
      <c r="BT12" s="474"/>
      <c r="BU12" s="474"/>
      <c r="BV12" s="474"/>
      <c r="BZ12" s="465"/>
      <c r="CA12" s="657"/>
      <c r="CB12" s="475"/>
      <c r="CC12" s="465"/>
      <c r="CD12" s="468"/>
    </row>
    <row r="13" spans="1:88" s="480" customFormat="1" ht="45" customHeight="1">
      <c r="A13" s="476"/>
      <c r="B13" s="477"/>
      <c r="C13" s="477"/>
      <c r="D13" s="478" t="s">
        <v>30</v>
      </c>
      <c r="E13" s="478"/>
      <c r="F13" s="478"/>
      <c r="G13" s="478"/>
      <c r="H13" s="478"/>
      <c r="I13" s="478"/>
      <c r="J13" s="478"/>
      <c r="K13" s="478"/>
      <c r="L13" s="478"/>
      <c r="M13" s="478"/>
      <c r="N13" s="478"/>
      <c r="O13" s="478"/>
      <c r="P13" s="478"/>
      <c r="Q13" s="478"/>
      <c r="R13" s="478"/>
      <c r="S13" s="478"/>
      <c r="T13" s="478"/>
      <c r="U13" s="478"/>
      <c r="V13" s="478"/>
      <c r="W13" s="478"/>
      <c r="X13" s="478"/>
      <c r="Y13" s="478"/>
      <c r="Z13" s="478"/>
      <c r="AA13" s="478"/>
      <c r="AB13" s="478"/>
      <c r="AC13" s="478"/>
      <c r="AD13" s="478"/>
      <c r="AE13" s="478"/>
      <c r="AF13" s="478"/>
      <c r="AG13" s="478"/>
      <c r="AH13" s="478"/>
      <c r="AI13" s="478"/>
      <c r="AJ13" s="478"/>
      <c r="AK13" s="478"/>
      <c r="AL13" s="478"/>
      <c r="AM13" s="478"/>
      <c r="AN13" s="478"/>
      <c r="AO13" s="478"/>
      <c r="AP13" s="478"/>
      <c r="AQ13" s="478"/>
      <c r="AR13" s="478"/>
      <c r="AS13" s="478"/>
      <c r="AT13" s="478"/>
      <c r="AU13" s="478"/>
      <c r="AV13" s="478"/>
      <c r="AW13" s="478"/>
      <c r="AX13" s="478"/>
      <c r="AY13" s="478"/>
      <c r="AZ13" s="478"/>
      <c r="BA13" s="478"/>
      <c r="BB13" s="478"/>
      <c r="BC13" s="478"/>
      <c r="BD13" s="478"/>
      <c r="BE13" s="478"/>
      <c r="BF13" s="478"/>
      <c r="BG13" s="478"/>
      <c r="BH13" s="478"/>
      <c r="BI13" s="478"/>
      <c r="BJ13" s="478"/>
      <c r="BK13" s="478"/>
      <c r="BL13" s="478"/>
      <c r="BM13" s="478"/>
      <c r="BN13" s="478"/>
      <c r="BO13" s="478"/>
      <c r="BP13" s="478"/>
      <c r="BQ13" s="479"/>
      <c r="BR13" s="479"/>
      <c r="BT13" s="481" t="s">
        <v>30</v>
      </c>
      <c r="BU13" s="482">
        <v>1</v>
      </c>
      <c r="BV13" s="483">
        <f>venlj</f>
        <v>0</v>
      </c>
      <c r="BZ13" s="484"/>
      <c r="CA13" s="485"/>
      <c r="CB13" s="486"/>
      <c r="CC13" s="487"/>
      <c r="CD13" s="487"/>
    </row>
    <row r="14" spans="1:88" s="495" customFormat="1" ht="45" customHeight="1">
      <c r="A14" s="488"/>
      <c r="B14" s="489"/>
      <c r="C14" s="490"/>
      <c r="D14" s="491"/>
      <c r="E14" s="445"/>
      <c r="F14" s="445" t="str">
        <f>IF(D14="","",D14*E14)</f>
        <v/>
      </c>
      <c r="G14" s="445"/>
      <c r="H14" s="445" t="str">
        <f>IF(A14="","",G14*D14)</f>
        <v/>
      </c>
      <c r="I14" s="445" t="str">
        <f>IF(A14="","",F14-H14)</f>
        <v/>
      </c>
      <c r="J14" s="492"/>
      <c r="K14" s="491"/>
      <c r="L14" s="445"/>
      <c r="M14" s="445" t="str">
        <f t="shared" ref="M14:M24" si="0">IF(K14="","",K14*L14)</f>
        <v/>
      </c>
      <c r="N14" s="445"/>
      <c r="O14" s="445" t="str">
        <f>IF(A14="","",N14*K14)</f>
        <v/>
      </c>
      <c r="P14" s="445" t="str">
        <f>IF(A14="","",M14-O14)</f>
        <v/>
      </c>
      <c r="Q14" s="492"/>
      <c r="R14" s="491"/>
      <c r="S14" s="445"/>
      <c r="T14" s="445" t="str">
        <f t="shared" ref="T14:T24" si="1">IF(R14="","",R14*S14)</f>
        <v/>
      </c>
      <c r="U14" s="445"/>
      <c r="V14" s="445" t="str">
        <f t="shared" ref="V14:V24" si="2">IF(R14="","",U14*R14)</f>
        <v/>
      </c>
      <c r="W14" s="445" t="str">
        <f t="shared" ref="W14:W24" si="3">IF(A14="","",T14-V14)</f>
        <v/>
      </c>
      <c r="X14" s="492"/>
      <c r="Y14" s="509"/>
      <c r="Z14" s="509"/>
      <c r="AA14" s="509" t="str">
        <f>IF(Y14="","",Y14*Z14)</f>
        <v/>
      </c>
      <c r="AB14" s="509"/>
      <c r="AC14" s="509" t="str">
        <f>IF(Y14="","",AB14*Y14)</f>
        <v/>
      </c>
      <c r="AD14" s="509" t="str">
        <f>IF(H14="","",AA14-AC14)</f>
        <v/>
      </c>
      <c r="AE14" s="492"/>
      <c r="AF14" s="509"/>
      <c r="AG14" s="509"/>
      <c r="AH14" s="509" t="str">
        <f>IF(AF14="","",AF14*AG14)</f>
        <v/>
      </c>
      <c r="AI14" s="509"/>
      <c r="AJ14" s="509" t="str">
        <f>IF(AF14="","",AI14*AF14)</f>
        <v/>
      </c>
      <c r="AK14" s="509" t="str">
        <f>IF(O14="","",AH14-AJ14)</f>
        <v/>
      </c>
      <c r="AL14" s="492"/>
      <c r="AM14" s="509"/>
      <c r="AN14" s="509"/>
      <c r="AO14" s="509" t="str">
        <f>IF(AM14="","",AM14*AN14)</f>
        <v/>
      </c>
      <c r="AP14" s="509"/>
      <c r="AQ14" s="509" t="str">
        <f>IF(AM14="","",AP14*AM14)</f>
        <v/>
      </c>
      <c r="AR14" s="509" t="str">
        <f>IF(V14="","",AO14-AQ14)</f>
        <v/>
      </c>
      <c r="AS14" s="492"/>
      <c r="AT14" s="509"/>
      <c r="AU14" s="509"/>
      <c r="AV14" s="509" t="str">
        <f>IF(AT14="","",AT14*AU14)</f>
        <v/>
      </c>
      <c r="AW14" s="509"/>
      <c r="AX14" s="509" t="str">
        <f>IF(AT14="","",AW14*AT14)</f>
        <v/>
      </c>
      <c r="AY14" s="509" t="str">
        <f>IF(AC14="","",AV14-AX14)</f>
        <v/>
      </c>
      <c r="AZ14" s="492"/>
      <c r="BA14" s="509"/>
      <c r="BB14" s="509"/>
      <c r="BC14" s="509" t="str">
        <f>IF(BA14="","",BA14*BB14)</f>
        <v/>
      </c>
      <c r="BD14" s="509"/>
      <c r="BE14" s="509" t="str">
        <f>IF(BA14="","",BD14*BA14)</f>
        <v/>
      </c>
      <c r="BF14" s="509" t="str">
        <f>IF(AJ14="","",BC14-BE14)</f>
        <v/>
      </c>
      <c r="BG14" s="492"/>
      <c r="BH14" s="509"/>
      <c r="BI14" s="509"/>
      <c r="BJ14" s="509" t="str">
        <f>IF(BH14="","",BH14*BI14)</f>
        <v/>
      </c>
      <c r="BK14" s="509"/>
      <c r="BL14" s="509" t="str">
        <f>IF(BH14="","",BK14*BH14)</f>
        <v/>
      </c>
      <c r="BM14" s="509" t="str">
        <f>IF(AQ14="","",BJ14-BL14)</f>
        <v/>
      </c>
      <c r="BN14" s="492"/>
      <c r="BO14" s="445" t="str">
        <f t="shared" ref="BO14:BO24" si="4">IF(F14="","",F14+M14+T14+AA14+AH14+AO14+AV14+BC14+BJ14)</f>
        <v/>
      </c>
      <c r="BP14" s="445" t="str">
        <f t="shared" ref="BP14:BP24" si="5">IF(A14="","",I14+P14+W14+AD14+AK14+AR14+AY14+BF14+BM14)</f>
        <v/>
      </c>
      <c r="BQ14" s="493"/>
      <c r="BR14" s="494"/>
      <c r="BT14" s="481" t="s">
        <v>31</v>
      </c>
      <c r="BU14" s="482">
        <f>BU13+1</f>
        <v>2</v>
      </c>
      <c r="BV14" s="483">
        <f>vendlf</f>
        <v>0</v>
      </c>
      <c r="BZ14" s="496"/>
      <c r="CA14" s="485"/>
      <c r="CB14" s="497"/>
      <c r="CC14" s="498"/>
      <c r="CD14" s="487"/>
      <c r="CH14" s="499"/>
      <c r="CI14" s="500"/>
      <c r="CJ14" s="501"/>
    </row>
    <row r="15" spans="1:88" s="495" customFormat="1" ht="45" customHeight="1">
      <c r="A15" s="488"/>
      <c r="B15" s="489"/>
      <c r="C15" s="502"/>
      <c r="D15" s="491"/>
      <c r="E15" s="445"/>
      <c r="F15" s="445" t="str">
        <f t="shared" ref="F15:F24" si="6">IF(D15="","",D15*E15)</f>
        <v/>
      </c>
      <c r="G15" s="445"/>
      <c r="H15" s="445" t="str">
        <f t="shared" ref="H15:H78" si="7">IF(A15="","",G15*D15)</f>
        <v/>
      </c>
      <c r="I15" s="445" t="str">
        <f t="shared" ref="I15:I78" si="8">IF(A15="","",F15-H15)</f>
        <v/>
      </c>
      <c r="J15" s="503"/>
      <c r="K15" s="491"/>
      <c r="L15" s="445"/>
      <c r="M15" s="445" t="str">
        <f t="shared" si="0"/>
        <v/>
      </c>
      <c r="N15" s="445"/>
      <c r="O15" s="445" t="str">
        <f t="shared" ref="O15:O78" si="9">IF(A15="","",N15*K15)</f>
        <v/>
      </c>
      <c r="P15" s="445" t="str">
        <f t="shared" ref="P15:P78" si="10">IF(A15="","",M15-O15)</f>
        <v/>
      </c>
      <c r="Q15" s="503"/>
      <c r="R15" s="491"/>
      <c r="S15" s="445"/>
      <c r="T15" s="445" t="str">
        <f t="shared" si="1"/>
        <v/>
      </c>
      <c r="U15" s="445"/>
      <c r="V15" s="445" t="str">
        <f t="shared" si="2"/>
        <v/>
      </c>
      <c r="W15" s="445" t="str">
        <f t="shared" si="3"/>
        <v/>
      </c>
      <c r="X15" s="503"/>
      <c r="Y15" s="509"/>
      <c r="Z15" s="509"/>
      <c r="AA15" s="509" t="str">
        <f t="shared" ref="AA15:AA78" si="11">IF(Y15="","",Y15*Z15)</f>
        <v/>
      </c>
      <c r="AB15" s="509"/>
      <c r="AC15" s="509" t="str">
        <f t="shared" ref="AC15:AC78" si="12">IF(Y15="","",AB15*Y15)</f>
        <v/>
      </c>
      <c r="AD15" s="509" t="str">
        <f t="shared" ref="AD15:AD78" si="13">IF(H15="","",AA15-AC15)</f>
        <v/>
      </c>
      <c r="AE15" s="503"/>
      <c r="AF15" s="509"/>
      <c r="AG15" s="509"/>
      <c r="AH15" s="509" t="str">
        <f t="shared" ref="AH15:AH78" si="14">IF(AF15="","",AF15*AG15)</f>
        <v/>
      </c>
      <c r="AI15" s="509"/>
      <c r="AJ15" s="509" t="str">
        <f t="shared" ref="AJ15:AJ78" si="15">IF(AF15="","",AI15*AF15)</f>
        <v/>
      </c>
      <c r="AK15" s="509" t="str">
        <f t="shared" ref="AK15:AK78" si="16">IF(O15="","",AH15-AJ15)</f>
        <v/>
      </c>
      <c r="AL15" s="503"/>
      <c r="AM15" s="509"/>
      <c r="AN15" s="509"/>
      <c r="AO15" s="509" t="str">
        <f t="shared" ref="AO15:AO78" si="17">IF(AM15="","",AM15*AN15)</f>
        <v/>
      </c>
      <c r="AP15" s="509"/>
      <c r="AQ15" s="509" t="str">
        <f t="shared" ref="AQ15:AQ78" si="18">IF(AM15="","",AP15*AM15)</f>
        <v/>
      </c>
      <c r="AR15" s="509" t="str">
        <f t="shared" ref="AR15:AR78" si="19">IF(V15="","",AO15-AQ15)</f>
        <v/>
      </c>
      <c r="AS15" s="503"/>
      <c r="AT15" s="509"/>
      <c r="AU15" s="509"/>
      <c r="AV15" s="509" t="str">
        <f t="shared" ref="AV15:AV78" si="20">IF(AT15="","",AT15*AU15)</f>
        <v/>
      </c>
      <c r="AW15" s="509"/>
      <c r="AX15" s="509" t="str">
        <f t="shared" ref="AX15:AX78" si="21">IF(AT15="","",AW15*AT15)</f>
        <v/>
      </c>
      <c r="AY15" s="509" t="str">
        <f t="shared" ref="AY15:AY78" si="22">IF(AC15="","",AV15-AX15)</f>
        <v/>
      </c>
      <c r="AZ15" s="503"/>
      <c r="BA15" s="509"/>
      <c r="BB15" s="509"/>
      <c r="BC15" s="509" t="str">
        <f t="shared" ref="BC15:BC78" si="23">IF(BA15="","",BA15*BB15)</f>
        <v/>
      </c>
      <c r="BD15" s="509"/>
      <c r="BE15" s="509" t="str">
        <f t="shared" ref="BE15:BE78" si="24">IF(BA15="","",BD15*BA15)</f>
        <v/>
      </c>
      <c r="BF15" s="509" t="str">
        <f t="shared" ref="BF15:BF78" si="25">IF(AJ15="","",BC15-BE15)</f>
        <v/>
      </c>
      <c r="BG15" s="503"/>
      <c r="BH15" s="509"/>
      <c r="BI15" s="509"/>
      <c r="BJ15" s="509" t="str">
        <f t="shared" ref="BJ15:BJ78" si="26">IF(BH15="","",BH15*BI15)</f>
        <v/>
      </c>
      <c r="BK15" s="509"/>
      <c r="BL15" s="509" t="str">
        <f t="shared" ref="BL15:BL78" si="27">IF(BH15="","",BK15*BH15)</f>
        <v/>
      </c>
      <c r="BM15" s="509" t="str">
        <f t="shared" ref="BM15:BM78" si="28">IF(AQ15="","",BJ15-BL15)</f>
        <v/>
      </c>
      <c r="BN15" s="503"/>
      <c r="BO15" s="445" t="str">
        <f t="shared" si="4"/>
        <v/>
      </c>
      <c r="BP15" s="445" t="str">
        <f>IF(A15="","",I15+P15+W15+AD15+AK15+AR15+AY15+BF15+BM15)</f>
        <v/>
      </c>
      <c r="BQ15" s="504"/>
      <c r="BR15" s="505"/>
      <c r="BT15" s="481" t="s">
        <v>32</v>
      </c>
      <c r="BU15" s="482">
        <f t="shared" ref="BU15:BU22" si="29">BU14+1</f>
        <v>3</v>
      </c>
      <c r="BV15" s="483">
        <f>vendlm</f>
        <v>0</v>
      </c>
      <c r="BZ15" s="496"/>
      <c r="CA15" s="423" t="s">
        <v>52</v>
      </c>
      <c r="CB15" s="423" t="s">
        <v>26</v>
      </c>
      <c r="CC15" s="423" t="s">
        <v>4</v>
      </c>
      <c r="CD15" s="506"/>
      <c r="CH15" s="499"/>
      <c r="CI15" s="501"/>
      <c r="CJ15" s="499"/>
    </row>
    <row r="16" spans="1:88" s="495" customFormat="1" ht="45" customHeight="1">
      <c r="A16" s="488"/>
      <c r="B16" s="489"/>
      <c r="C16" s="502"/>
      <c r="D16" s="491"/>
      <c r="E16" s="445"/>
      <c r="F16" s="445" t="str">
        <f t="shared" si="6"/>
        <v/>
      </c>
      <c r="G16" s="445"/>
      <c r="H16" s="445" t="str">
        <f t="shared" si="7"/>
        <v/>
      </c>
      <c r="I16" s="445" t="str">
        <f t="shared" si="8"/>
        <v/>
      </c>
      <c r="J16" s="503"/>
      <c r="K16" s="491"/>
      <c r="L16" s="445"/>
      <c r="M16" s="445" t="str">
        <f t="shared" si="0"/>
        <v/>
      </c>
      <c r="N16" s="445"/>
      <c r="O16" s="445" t="str">
        <f t="shared" si="9"/>
        <v/>
      </c>
      <c r="P16" s="445" t="str">
        <f t="shared" si="10"/>
        <v/>
      </c>
      <c r="Q16" s="503"/>
      <c r="R16" s="491"/>
      <c r="S16" s="445"/>
      <c r="T16" s="445" t="str">
        <f t="shared" si="1"/>
        <v/>
      </c>
      <c r="U16" s="445"/>
      <c r="V16" s="445" t="str">
        <f t="shared" si="2"/>
        <v/>
      </c>
      <c r="W16" s="445" t="str">
        <f t="shared" si="3"/>
        <v/>
      </c>
      <c r="X16" s="503"/>
      <c r="Y16" s="509"/>
      <c r="Z16" s="509"/>
      <c r="AA16" s="509" t="str">
        <f t="shared" si="11"/>
        <v/>
      </c>
      <c r="AB16" s="509"/>
      <c r="AC16" s="509" t="str">
        <f t="shared" si="12"/>
        <v/>
      </c>
      <c r="AD16" s="509" t="str">
        <f t="shared" si="13"/>
        <v/>
      </c>
      <c r="AE16" s="503"/>
      <c r="AF16" s="509"/>
      <c r="AG16" s="509"/>
      <c r="AH16" s="509" t="str">
        <f t="shared" si="14"/>
        <v/>
      </c>
      <c r="AI16" s="509"/>
      <c r="AJ16" s="509" t="str">
        <f t="shared" si="15"/>
        <v/>
      </c>
      <c r="AK16" s="509" t="str">
        <f t="shared" si="16"/>
        <v/>
      </c>
      <c r="AL16" s="503"/>
      <c r="AM16" s="509"/>
      <c r="AN16" s="509"/>
      <c r="AO16" s="509" t="str">
        <f t="shared" si="17"/>
        <v/>
      </c>
      <c r="AP16" s="509"/>
      <c r="AQ16" s="509" t="str">
        <f t="shared" si="18"/>
        <v/>
      </c>
      <c r="AR16" s="509" t="str">
        <f t="shared" si="19"/>
        <v/>
      </c>
      <c r="AS16" s="503"/>
      <c r="AT16" s="509"/>
      <c r="AU16" s="509"/>
      <c r="AV16" s="509" t="str">
        <f t="shared" si="20"/>
        <v/>
      </c>
      <c r="AW16" s="509"/>
      <c r="AX16" s="509" t="str">
        <f t="shared" si="21"/>
        <v/>
      </c>
      <c r="AY16" s="509" t="str">
        <f t="shared" si="22"/>
        <v/>
      </c>
      <c r="AZ16" s="503"/>
      <c r="BA16" s="509"/>
      <c r="BB16" s="509"/>
      <c r="BC16" s="509" t="str">
        <f t="shared" si="23"/>
        <v/>
      </c>
      <c r="BD16" s="509"/>
      <c r="BE16" s="509" t="str">
        <f t="shared" si="24"/>
        <v/>
      </c>
      <c r="BF16" s="509" t="str">
        <f t="shared" si="25"/>
        <v/>
      </c>
      <c r="BG16" s="503"/>
      <c r="BH16" s="509"/>
      <c r="BI16" s="509"/>
      <c r="BJ16" s="509" t="str">
        <f t="shared" si="26"/>
        <v/>
      </c>
      <c r="BK16" s="509"/>
      <c r="BL16" s="509" t="str">
        <f t="shared" si="27"/>
        <v/>
      </c>
      <c r="BM16" s="509" t="str">
        <f t="shared" si="28"/>
        <v/>
      </c>
      <c r="BN16" s="503"/>
      <c r="BO16" s="445" t="str">
        <f t="shared" si="4"/>
        <v/>
      </c>
      <c r="BP16" s="445" t="str">
        <f t="shared" si="5"/>
        <v/>
      </c>
      <c r="BQ16" s="504"/>
      <c r="BR16" s="505"/>
      <c r="BT16" s="481" t="s">
        <v>33</v>
      </c>
      <c r="BU16" s="482">
        <f t="shared" si="29"/>
        <v>4</v>
      </c>
      <c r="BV16" s="483">
        <f>vendla</f>
        <v>0</v>
      </c>
      <c r="BZ16" s="496"/>
      <c r="CA16" s="166"/>
      <c r="CB16" s="167"/>
      <c r="CC16" s="168"/>
      <c r="CD16" s="506"/>
      <c r="CH16" s="499"/>
      <c r="CI16" s="501"/>
      <c r="CJ16" s="499"/>
    </row>
    <row r="17" spans="1:88" s="495" customFormat="1" ht="45" customHeight="1">
      <c r="A17" s="488"/>
      <c r="B17" s="489"/>
      <c r="C17" s="502"/>
      <c r="D17" s="491"/>
      <c r="E17" s="445"/>
      <c r="F17" s="445" t="str">
        <f t="shared" si="6"/>
        <v/>
      </c>
      <c r="G17" s="445"/>
      <c r="H17" s="445" t="str">
        <f t="shared" si="7"/>
        <v/>
      </c>
      <c r="I17" s="445" t="str">
        <f t="shared" si="8"/>
        <v/>
      </c>
      <c r="J17" s="503"/>
      <c r="K17" s="491"/>
      <c r="L17" s="445"/>
      <c r="M17" s="445" t="str">
        <f t="shared" si="0"/>
        <v/>
      </c>
      <c r="N17" s="445"/>
      <c r="O17" s="445" t="str">
        <f t="shared" si="9"/>
        <v/>
      </c>
      <c r="P17" s="445" t="str">
        <f t="shared" si="10"/>
        <v/>
      </c>
      <c r="Q17" s="503"/>
      <c r="R17" s="491"/>
      <c r="S17" s="445"/>
      <c r="T17" s="445" t="str">
        <f t="shared" si="1"/>
        <v/>
      </c>
      <c r="U17" s="445"/>
      <c r="V17" s="445" t="str">
        <f t="shared" si="2"/>
        <v/>
      </c>
      <c r="W17" s="445" t="str">
        <f t="shared" si="3"/>
        <v/>
      </c>
      <c r="X17" s="503"/>
      <c r="Y17" s="509"/>
      <c r="Z17" s="509"/>
      <c r="AA17" s="509" t="str">
        <f t="shared" si="11"/>
        <v/>
      </c>
      <c r="AB17" s="509"/>
      <c r="AC17" s="509" t="str">
        <f t="shared" si="12"/>
        <v/>
      </c>
      <c r="AD17" s="509" t="str">
        <f t="shared" si="13"/>
        <v/>
      </c>
      <c r="AE17" s="503"/>
      <c r="AF17" s="509"/>
      <c r="AG17" s="509"/>
      <c r="AH17" s="509" t="str">
        <f t="shared" si="14"/>
        <v/>
      </c>
      <c r="AI17" s="509"/>
      <c r="AJ17" s="509" t="str">
        <f t="shared" si="15"/>
        <v/>
      </c>
      <c r="AK17" s="509" t="str">
        <f t="shared" si="16"/>
        <v/>
      </c>
      <c r="AL17" s="503"/>
      <c r="AM17" s="509"/>
      <c r="AN17" s="509"/>
      <c r="AO17" s="509" t="str">
        <f t="shared" si="17"/>
        <v/>
      </c>
      <c r="AP17" s="509"/>
      <c r="AQ17" s="509" t="str">
        <f t="shared" si="18"/>
        <v/>
      </c>
      <c r="AR17" s="509" t="str">
        <f t="shared" si="19"/>
        <v/>
      </c>
      <c r="AS17" s="503"/>
      <c r="AT17" s="509"/>
      <c r="AU17" s="509"/>
      <c r="AV17" s="509" t="str">
        <f t="shared" si="20"/>
        <v/>
      </c>
      <c r="AW17" s="509"/>
      <c r="AX17" s="509" t="str">
        <f t="shared" si="21"/>
        <v/>
      </c>
      <c r="AY17" s="509" t="str">
        <f t="shared" si="22"/>
        <v/>
      </c>
      <c r="AZ17" s="503"/>
      <c r="BA17" s="509"/>
      <c r="BB17" s="509"/>
      <c r="BC17" s="509" t="str">
        <f t="shared" si="23"/>
        <v/>
      </c>
      <c r="BD17" s="509"/>
      <c r="BE17" s="509" t="str">
        <f t="shared" si="24"/>
        <v/>
      </c>
      <c r="BF17" s="509" t="str">
        <f t="shared" si="25"/>
        <v/>
      </c>
      <c r="BG17" s="503"/>
      <c r="BH17" s="509"/>
      <c r="BI17" s="509"/>
      <c r="BJ17" s="509" t="str">
        <f t="shared" si="26"/>
        <v/>
      </c>
      <c r="BK17" s="509"/>
      <c r="BL17" s="509" t="str">
        <f t="shared" si="27"/>
        <v/>
      </c>
      <c r="BM17" s="509" t="str">
        <f t="shared" si="28"/>
        <v/>
      </c>
      <c r="BN17" s="503"/>
      <c r="BO17" s="445" t="str">
        <f t="shared" si="4"/>
        <v/>
      </c>
      <c r="BP17" s="445" t="str">
        <f t="shared" si="5"/>
        <v/>
      </c>
      <c r="BQ17" s="504"/>
      <c r="BR17" s="505"/>
      <c r="BT17" s="481" t="s">
        <v>34</v>
      </c>
      <c r="BU17" s="482">
        <f t="shared" si="29"/>
        <v>5</v>
      </c>
      <c r="BV17" s="483">
        <f>vendlma</f>
        <v>0</v>
      </c>
      <c r="BZ17" s="496"/>
      <c r="CA17" s="169"/>
      <c r="CB17" s="169"/>
      <c r="CC17" s="169"/>
      <c r="CD17" s="506"/>
      <c r="CH17" s="499"/>
      <c r="CI17" s="501"/>
      <c r="CJ17" s="499"/>
    </row>
    <row r="18" spans="1:88" s="495" customFormat="1" ht="45" customHeight="1">
      <c r="A18" s="488"/>
      <c r="B18" s="489"/>
      <c r="C18" s="502"/>
      <c r="D18" s="491"/>
      <c r="E18" s="445"/>
      <c r="F18" s="445" t="str">
        <f t="shared" si="6"/>
        <v/>
      </c>
      <c r="G18" s="445"/>
      <c r="H18" s="445" t="str">
        <f t="shared" si="7"/>
        <v/>
      </c>
      <c r="I18" s="445" t="str">
        <f t="shared" si="8"/>
        <v/>
      </c>
      <c r="J18" s="503"/>
      <c r="K18" s="491"/>
      <c r="L18" s="445"/>
      <c r="M18" s="445" t="str">
        <f t="shared" si="0"/>
        <v/>
      </c>
      <c r="N18" s="445"/>
      <c r="O18" s="445" t="str">
        <f t="shared" si="9"/>
        <v/>
      </c>
      <c r="P18" s="445" t="str">
        <f t="shared" si="10"/>
        <v/>
      </c>
      <c r="Q18" s="503"/>
      <c r="R18" s="491"/>
      <c r="S18" s="445"/>
      <c r="T18" s="445" t="str">
        <f t="shared" si="1"/>
        <v/>
      </c>
      <c r="U18" s="445"/>
      <c r="V18" s="445" t="str">
        <f t="shared" si="2"/>
        <v/>
      </c>
      <c r="W18" s="445" t="str">
        <f t="shared" si="3"/>
        <v/>
      </c>
      <c r="X18" s="503"/>
      <c r="Y18" s="509"/>
      <c r="Z18" s="509"/>
      <c r="AA18" s="509" t="str">
        <f t="shared" si="11"/>
        <v/>
      </c>
      <c r="AB18" s="509"/>
      <c r="AC18" s="509" t="str">
        <f t="shared" si="12"/>
        <v/>
      </c>
      <c r="AD18" s="509" t="str">
        <f t="shared" si="13"/>
        <v/>
      </c>
      <c r="AE18" s="503"/>
      <c r="AF18" s="509"/>
      <c r="AG18" s="509"/>
      <c r="AH18" s="509" t="str">
        <f t="shared" si="14"/>
        <v/>
      </c>
      <c r="AI18" s="509"/>
      <c r="AJ18" s="509" t="str">
        <f t="shared" si="15"/>
        <v/>
      </c>
      <c r="AK18" s="509" t="str">
        <f t="shared" si="16"/>
        <v/>
      </c>
      <c r="AL18" s="503"/>
      <c r="AM18" s="509"/>
      <c r="AN18" s="509"/>
      <c r="AO18" s="509" t="str">
        <f t="shared" si="17"/>
        <v/>
      </c>
      <c r="AP18" s="509"/>
      <c r="AQ18" s="509" t="str">
        <f t="shared" si="18"/>
        <v/>
      </c>
      <c r="AR18" s="509" t="str">
        <f t="shared" si="19"/>
        <v/>
      </c>
      <c r="AS18" s="503"/>
      <c r="AT18" s="509"/>
      <c r="AU18" s="509"/>
      <c r="AV18" s="509" t="str">
        <f t="shared" si="20"/>
        <v/>
      </c>
      <c r="AW18" s="509"/>
      <c r="AX18" s="509" t="str">
        <f t="shared" si="21"/>
        <v/>
      </c>
      <c r="AY18" s="509" t="str">
        <f t="shared" si="22"/>
        <v/>
      </c>
      <c r="AZ18" s="503"/>
      <c r="BA18" s="509"/>
      <c r="BB18" s="509"/>
      <c r="BC18" s="509" t="str">
        <f t="shared" si="23"/>
        <v/>
      </c>
      <c r="BD18" s="509"/>
      <c r="BE18" s="509" t="str">
        <f t="shared" si="24"/>
        <v/>
      </c>
      <c r="BF18" s="509" t="str">
        <f t="shared" si="25"/>
        <v/>
      </c>
      <c r="BG18" s="503"/>
      <c r="BH18" s="509"/>
      <c r="BI18" s="509"/>
      <c r="BJ18" s="509" t="str">
        <f t="shared" si="26"/>
        <v/>
      </c>
      <c r="BK18" s="509"/>
      <c r="BL18" s="509" t="str">
        <f t="shared" si="27"/>
        <v/>
      </c>
      <c r="BM18" s="509" t="str">
        <f t="shared" si="28"/>
        <v/>
      </c>
      <c r="BN18" s="503"/>
      <c r="BO18" s="445" t="str">
        <f t="shared" si="4"/>
        <v/>
      </c>
      <c r="BP18" s="445" t="str">
        <f t="shared" si="5"/>
        <v/>
      </c>
      <c r="BQ18" s="504"/>
      <c r="BR18" s="505"/>
      <c r="BT18" s="481" t="s">
        <v>35</v>
      </c>
      <c r="BU18" s="482">
        <f t="shared" si="29"/>
        <v>6</v>
      </c>
      <c r="BV18" s="483">
        <f>vendlj</f>
        <v>0</v>
      </c>
      <c r="BZ18" s="496"/>
      <c r="CA18" s="310" t="s">
        <v>30</v>
      </c>
      <c r="CB18" s="310">
        <v>1</v>
      </c>
      <c r="CC18" s="311">
        <f>MAGLJ</f>
        <v>0</v>
      </c>
      <c r="CD18" s="506"/>
      <c r="CH18" s="499"/>
      <c r="CI18" s="500"/>
      <c r="CJ18" s="501"/>
    </row>
    <row r="19" spans="1:88" s="495" customFormat="1" ht="45" customHeight="1">
      <c r="A19" s="507"/>
      <c r="B19" s="508"/>
      <c r="C19" s="502"/>
      <c r="D19" s="509"/>
      <c r="E19" s="510"/>
      <c r="F19" s="445" t="str">
        <f t="shared" si="6"/>
        <v/>
      </c>
      <c r="G19" s="445"/>
      <c r="H19" s="445" t="str">
        <f t="shared" si="7"/>
        <v/>
      </c>
      <c r="I19" s="445" t="str">
        <f t="shared" si="8"/>
        <v/>
      </c>
      <c r="J19" s="503"/>
      <c r="K19" s="509"/>
      <c r="L19" s="510"/>
      <c r="M19" s="445" t="str">
        <f t="shared" si="0"/>
        <v/>
      </c>
      <c r="N19" s="445"/>
      <c r="O19" s="445" t="str">
        <f t="shared" si="9"/>
        <v/>
      </c>
      <c r="P19" s="445" t="str">
        <f t="shared" si="10"/>
        <v/>
      </c>
      <c r="Q19" s="503"/>
      <c r="R19" s="509"/>
      <c r="S19" s="510"/>
      <c r="T19" s="445" t="str">
        <f t="shared" si="1"/>
        <v/>
      </c>
      <c r="U19" s="445"/>
      <c r="V19" s="445" t="str">
        <f t="shared" si="2"/>
        <v/>
      </c>
      <c r="W19" s="445" t="str">
        <f t="shared" si="3"/>
        <v/>
      </c>
      <c r="X19" s="503"/>
      <c r="Y19" s="509"/>
      <c r="Z19" s="509"/>
      <c r="AA19" s="509" t="str">
        <f t="shared" si="11"/>
        <v/>
      </c>
      <c r="AB19" s="509"/>
      <c r="AC19" s="509" t="str">
        <f t="shared" si="12"/>
        <v/>
      </c>
      <c r="AD19" s="509" t="str">
        <f t="shared" si="13"/>
        <v/>
      </c>
      <c r="AE19" s="503"/>
      <c r="AF19" s="509"/>
      <c r="AG19" s="509"/>
      <c r="AH19" s="509" t="str">
        <f t="shared" si="14"/>
        <v/>
      </c>
      <c r="AI19" s="509"/>
      <c r="AJ19" s="509" t="str">
        <f t="shared" si="15"/>
        <v/>
      </c>
      <c r="AK19" s="509" t="str">
        <f t="shared" si="16"/>
        <v/>
      </c>
      <c r="AL19" s="503"/>
      <c r="AM19" s="509"/>
      <c r="AN19" s="509"/>
      <c r="AO19" s="509" t="str">
        <f t="shared" si="17"/>
        <v/>
      </c>
      <c r="AP19" s="509"/>
      <c r="AQ19" s="509" t="str">
        <f t="shared" si="18"/>
        <v/>
      </c>
      <c r="AR19" s="509" t="str">
        <f t="shared" si="19"/>
        <v/>
      </c>
      <c r="AS19" s="503"/>
      <c r="AT19" s="509"/>
      <c r="AU19" s="509"/>
      <c r="AV19" s="509" t="str">
        <f t="shared" si="20"/>
        <v/>
      </c>
      <c r="AW19" s="509"/>
      <c r="AX19" s="509" t="str">
        <f t="shared" si="21"/>
        <v/>
      </c>
      <c r="AY19" s="509" t="str">
        <f t="shared" si="22"/>
        <v/>
      </c>
      <c r="AZ19" s="503"/>
      <c r="BA19" s="509"/>
      <c r="BB19" s="509"/>
      <c r="BC19" s="509" t="str">
        <f t="shared" si="23"/>
        <v/>
      </c>
      <c r="BD19" s="509"/>
      <c r="BE19" s="509" t="str">
        <f t="shared" si="24"/>
        <v/>
      </c>
      <c r="BF19" s="509" t="str">
        <f t="shared" si="25"/>
        <v/>
      </c>
      <c r="BG19" s="503"/>
      <c r="BH19" s="509"/>
      <c r="BI19" s="509"/>
      <c r="BJ19" s="509" t="str">
        <f t="shared" si="26"/>
        <v/>
      </c>
      <c r="BK19" s="509"/>
      <c r="BL19" s="509" t="str">
        <f t="shared" si="27"/>
        <v/>
      </c>
      <c r="BM19" s="509" t="str">
        <f t="shared" si="28"/>
        <v/>
      </c>
      <c r="BN19" s="503"/>
      <c r="BO19" s="445" t="str">
        <f t="shared" si="4"/>
        <v/>
      </c>
      <c r="BP19" s="445" t="str">
        <f t="shared" si="5"/>
        <v/>
      </c>
      <c r="BQ19" s="504"/>
      <c r="BR19" s="505"/>
      <c r="BT19" s="481" t="s">
        <v>36</v>
      </c>
      <c r="BU19" s="482">
        <f t="shared" si="29"/>
        <v>7</v>
      </c>
      <c r="BV19" s="483">
        <f>vendlju</f>
        <v>0</v>
      </c>
      <c r="BZ19" s="496"/>
      <c r="CA19" s="310" t="s">
        <v>31</v>
      </c>
      <c r="CB19" s="310">
        <f>CB18+1</f>
        <v>2</v>
      </c>
      <c r="CC19" s="311">
        <f>MAGLF</f>
        <v>0</v>
      </c>
      <c r="CD19" s="506"/>
      <c r="CH19" s="511"/>
      <c r="CI19" s="512"/>
      <c r="CJ19" s="512"/>
    </row>
    <row r="20" spans="1:88" s="495" customFormat="1" ht="45" customHeight="1">
      <c r="A20" s="507"/>
      <c r="B20" s="508"/>
      <c r="C20" s="502"/>
      <c r="D20" s="513"/>
      <c r="E20" s="514"/>
      <c r="F20" s="445" t="str">
        <f t="shared" si="6"/>
        <v/>
      </c>
      <c r="G20" s="445"/>
      <c r="H20" s="445" t="str">
        <f t="shared" si="7"/>
        <v/>
      </c>
      <c r="I20" s="445" t="str">
        <f t="shared" si="8"/>
        <v/>
      </c>
      <c r="J20" s="503"/>
      <c r="K20" s="515"/>
      <c r="L20" s="514"/>
      <c r="M20" s="445" t="str">
        <f t="shared" si="0"/>
        <v/>
      </c>
      <c r="N20" s="445"/>
      <c r="O20" s="445" t="str">
        <f t="shared" si="9"/>
        <v/>
      </c>
      <c r="P20" s="445" t="str">
        <f t="shared" si="10"/>
        <v/>
      </c>
      <c r="Q20" s="503"/>
      <c r="R20" s="515"/>
      <c r="S20" s="514"/>
      <c r="T20" s="445" t="str">
        <f t="shared" si="1"/>
        <v/>
      </c>
      <c r="U20" s="445"/>
      <c r="V20" s="445" t="str">
        <f t="shared" si="2"/>
        <v/>
      </c>
      <c r="W20" s="445" t="str">
        <f t="shared" si="3"/>
        <v/>
      </c>
      <c r="X20" s="503"/>
      <c r="Y20" s="509"/>
      <c r="Z20" s="509"/>
      <c r="AA20" s="509" t="str">
        <f t="shared" si="11"/>
        <v/>
      </c>
      <c r="AB20" s="509"/>
      <c r="AC20" s="509" t="str">
        <f t="shared" si="12"/>
        <v/>
      </c>
      <c r="AD20" s="509" t="str">
        <f t="shared" si="13"/>
        <v/>
      </c>
      <c r="AE20" s="503"/>
      <c r="AF20" s="509"/>
      <c r="AG20" s="509"/>
      <c r="AH20" s="509" t="str">
        <f t="shared" si="14"/>
        <v/>
      </c>
      <c r="AI20" s="509"/>
      <c r="AJ20" s="509" t="str">
        <f t="shared" si="15"/>
        <v/>
      </c>
      <c r="AK20" s="509" t="str">
        <f t="shared" si="16"/>
        <v/>
      </c>
      <c r="AL20" s="503"/>
      <c r="AM20" s="509"/>
      <c r="AN20" s="509"/>
      <c r="AO20" s="509" t="str">
        <f t="shared" si="17"/>
        <v/>
      </c>
      <c r="AP20" s="509"/>
      <c r="AQ20" s="509" t="str">
        <f t="shared" si="18"/>
        <v/>
      </c>
      <c r="AR20" s="509" t="str">
        <f t="shared" si="19"/>
        <v/>
      </c>
      <c r="AS20" s="503"/>
      <c r="AT20" s="509"/>
      <c r="AU20" s="509"/>
      <c r="AV20" s="509" t="str">
        <f t="shared" si="20"/>
        <v/>
      </c>
      <c r="AW20" s="509"/>
      <c r="AX20" s="509" t="str">
        <f t="shared" si="21"/>
        <v/>
      </c>
      <c r="AY20" s="509" t="str">
        <f t="shared" si="22"/>
        <v/>
      </c>
      <c r="AZ20" s="503"/>
      <c r="BA20" s="509"/>
      <c r="BB20" s="509"/>
      <c r="BC20" s="509" t="str">
        <f t="shared" si="23"/>
        <v/>
      </c>
      <c r="BD20" s="509"/>
      <c r="BE20" s="509" t="str">
        <f t="shared" si="24"/>
        <v/>
      </c>
      <c r="BF20" s="509" t="str">
        <f t="shared" si="25"/>
        <v/>
      </c>
      <c r="BG20" s="503"/>
      <c r="BH20" s="509"/>
      <c r="BI20" s="509"/>
      <c r="BJ20" s="509" t="str">
        <f t="shared" si="26"/>
        <v/>
      </c>
      <c r="BK20" s="509"/>
      <c r="BL20" s="509" t="str">
        <f t="shared" si="27"/>
        <v/>
      </c>
      <c r="BM20" s="509" t="str">
        <f t="shared" si="28"/>
        <v/>
      </c>
      <c r="BN20" s="503"/>
      <c r="BO20" s="445" t="str">
        <f t="shared" si="4"/>
        <v/>
      </c>
      <c r="BP20" s="445" t="str">
        <f t="shared" si="5"/>
        <v/>
      </c>
      <c r="BQ20" s="504"/>
      <c r="BR20" s="505"/>
      <c r="BT20" s="481" t="s">
        <v>37</v>
      </c>
      <c r="BU20" s="482">
        <f t="shared" si="29"/>
        <v>8</v>
      </c>
      <c r="BV20" s="483">
        <f>vendlao</f>
        <v>0</v>
      </c>
      <c r="BZ20" s="496"/>
      <c r="CA20" s="310" t="s">
        <v>32</v>
      </c>
      <c r="CB20" s="310">
        <f t="shared" ref="CB20:CB22" si="30">CB19+1</f>
        <v>3</v>
      </c>
      <c r="CC20" s="311">
        <f>MAGLM</f>
        <v>0</v>
      </c>
      <c r="CD20" s="506"/>
      <c r="CH20" s="499"/>
      <c r="CI20" s="500"/>
      <c r="CJ20" s="516"/>
    </row>
    <row r="21" spans="1:88" s="495" customFormat="1" ht="45" customHeight="1">
      <c r="A21" s="507"/>
      <c r="B21" s="508"/>
      <c r="C21" s="502"/>
      <c r="D21" s="513"/>
      <c r="E21" s="514"/>
      <c r="F21" s="445" t="str">
        <f t="shared" si="6"/>
        <v/>
      </c>
      <c r="G21" s="445"/>
      <c r="H21" s="445" t="str">
        <f t="shared" si="7"/>
        <v/>
      </c>
      <c r="I21" s="445" t="str">
        <f t="shared" si="8"/>
        <v/>
      </c>
      <c r="J21" s="503"/>
      <c r="K21" s="515"/>
      <c r="L21" s="514"/>
      <c r="M21" s="445" t="str">
        <f t="shared" si="0"/>
        <v/>
      </c>
      <c r="N21" s="445"/>
      <c r="O21" s="445" t="str">
        <f t="shared" si="9"/>
        <v/>
      </c>
      <c r="P21" s="445" t="str">
        <f t="shared" si="10"/>
        <v/>
      </c>
      <c r="Q21" s="503"/>
      <c r="R21" s="515"/>
      <c r="S21" s="514"/>
      <c r="T21" s="445" t="str">
        <f t="shared" si="1"/>
        <v/>
      </c>
      <c r="U21" s="445"/>
      <c r="V21" s="445" t="str">
        <f t="shared" si="2"/>
        <v/>
      </c>
      <c r="W21" s="445" t="str">
        <f t="shared" si="3"/>
        <v/>
      </c>
      <c r="X21" s="503"/>
      <c r="Y21" s="509"/>
      <c r="Z21" s="509"/>
      <c r="AA21" s="509" t="str">
        <f t="shared" si="11"/>
        <v/>
      </c>
      <c r="AB21" s="509"/>
      <c r="AC21" s="509" t="str">
        <f t="shared" si="12"/>
        <v/>
      </c>
      <c r="AD21" s="509" t="str">
        <f t="shared" si="13"/>
        <v/>
      </c>
      <c r="AE21" s="503"/>
      <c r="AF21" s="509"/>
      <c r="AG21" s="509"/>
      <c r="AH21" s="509" t="str">
        <f t="shared" si="14"/>
        <v/>
      </c>
      <c r="AI21" s="509"/>
      <c r="AJ21" s="509" t="str">
        <f t="shared" si="15"/>
        <v/>
      </c>
      <c r="AK21" s="509" t="str">
        <f t="shared" si="16"/>
        <v/>
      </c>
      <c r="AL21" s="503"/>
      <c r="AM21" s="509"/>
      <c r="AN21" s="509"/>
      <c r="AO21" s="509" t="str">
        <f t="shared" si="17"/>
        <v/>
      </c>
      <c r="AP21" s="509"/>
      <c r="AQ21" s="509" t="str">
        <f t="shared" si="18"/>
        <v/>
      </c>
      <c r="AR21" s="509" t="str">
        <f t="shared" si="19"/>
        <v/>
      </c>
      <c r="AS21" s="503"/>
      <c r="AT21" s="509"/>
      <c r="AU21" s="509"/>
      <c r="AV21" s="509" t="str">
        <f t="shared" si="20"/>
        <v/>
      </c>
      <c r="AW21" s="509"/>
      <c r="AX21" s="509" t="str">
        <f t="shared" si="21"/>
        <v/>
      </c>
      <c r="AY21" s="509" t="str">
        <f t="shared" si="22"/>
        <v/>
      </c>
      <c r="AZ21" s="503"/>
      <c r="BA21" s="509"/>
      <c r="BB21" s="509"/>
      <c r="BC21" s="509" t="str">
        <f t="shared" si="23"/>
        <v/>
      </c>
      <c r="BD21" s="509"/>
      <c r="BE21" s="509" t="str">
        <f t="shared" si="24"/>
        <v/>
      </c>
      <c r="BF21" s="509" t="str">
        <f t="shared" si="25"/>
        <v/>
      </c>
      <c r="BG21" s="503"/>
      <c r="BH21" s="509"/>
      <c r="BI21" s="509"/>
      <c r="BJ21" s="509" t="str">
        <f t="shared" si="26"/>
        <v/>
      </c>
      <c r="BK21" s="509"/>
      <c r="BL21" s="509" t="str">
        <f t="shared" si="27"/>
        <v/>
      </c>
      <c r="BM21" s="509" t="str">
        <f t="shared" si="28"/>
        <v/>
      </c>
      <c r="BN21" s="503"/>
      <c r="BO21" s="445" t="str">
        <f t="shared" si="4"/>
        <v/>
      </c>
      <c r="BP21" s="445" t="str">
        <f t="shared" si="5"/>
        <v/>
      </c>
      <c r="BQ21" s="504"/>
      <c r="BR21" s="505"/>
      <c r="BT21" s="481" t="s">
        <v>38</v>
      </c>
      <c r="BU21" s="482">
        <f t="shared" si="29"/>
        <v>9</v>
      </c>
      <c r="BV21" s="483">
        <f>vendlse</f>
        <v>0</v>
      </c>
      <c r="BZ21" s="496"/>
      <c r="CA21" s="310" t="s">
        <v>33</v>
      </c>
      <c r="CB21" s="310">
        <f t="shared" si="30"/>
        <v>4</v>
      </c>
      <c r="CC21" s="311">
        <f>MAGLA</f>
        <v>0</v>
      </c>
      <c r="CD21" s="506"/>
    </row>
    <row r="22" spans="1:88" s="495" customFormat="1" ht="45" customHeight="1">
      <c r="A22" s="507"/>
      <c r="B22" s="508"/>
      <c r="C22" s="502"/>
      <c r="D22" s="513"/>
      <c r="E22" s="514"/>
      <c r="F22" s="445" t="str">
        <f t="shared" si="6"/>
        <v/>
      </c>
      <c r="G22" s="445"/>
      <c r="H22" s="445" t="str">
        <f t="shared" si="7"/>
        <v/>
      </c>
      <c r="I22" s="445" t="str">
        <f t="shared" si="8"/>
        <v/>
      </c>
      <c r="J22" s="503"/>
      <c r="K22" s="515"/>
      <c r="L22" s="514"/>
      <c r="M22" s="445" t="str">
        <f t="shared" si="0"/>
        <v/>
      </c>
      <c r="N22" s="445"/>
      <c r="O22" s="445" t="str">
        <f t="shared" si="9"/>
        <v/>
      </c>
      <c r="P22" s="445" t="str">
        <f t="shared" si="10"/>
        <v/>
      </c>
      <c r="Q22" s="503"/>
      <c r="R22" s="515"/>
      <c r="S22" s="514"/>
      <c r="T22" s="445" t="str">
        <f t="shared" si="1"/>
        <v/>
      </c>
      <c r="U22" s="445"/>
      <c r="V22" s="445" t="str">
        <f t="shared" si="2"/>
        <v/>
      </c>
      <c r="W22" s="445" t="str">
        <f t="shared" si="3"/>
        <v/>
      </c>
      <c r="X22" s="503"/>
      <c r="Y22" s="509"/>
      <c r="Z22" s="509"/>
      <c r="AA22" s="509" t="str">
        <f t="shared" si="11"/>
        <v/>
      </c>
      <c r="AB22" s="509"/>
      <c r="AC22" s="509" t="str">
        <f t="shared" si="12"/>
        <v/>
      </c>
      <c r="AD22" s="509" t="str">
        <f t="shared" si="13"/>
        <v/>
      </c>
      <c r="AE22" s="503"/>
      <c r="AF22" s="509"/>
      <c r="AG22" s="509"/>
      <c r="AH22" s="509" t="str">
        <f t="shared" si="14"/>
        <v/>
      </c>
      <c r="AI22" s="509"/>
      <c r="AJ22" s="509" t="str">
        <f t="shared" si="15"/>
        <v/>
      </c>
      <c r="AK22" s="509" t="str">
        <f t="shared" si="16"/>
        <v/>
      </c>
      <c r="AL22" s="503"/>
      <c r="AM22" s="509"/>
      <c r="AN22" s="509"/>
      <c r="AO22" s="509" t="str">
        <f t="shared" si="17"/>
        <v/>
      </c>
      <c r="AP22" s="509"/>
      <c r="AQ22" s="509" t="str">
        <f t="shared" si="18"/>
        <v/>
      </c>
      <c r="AR22" s="509" t="str">
        <f t="shared" si="19"/>
        <v/>
      </c>
      <c r="AS22" s="503"/>
      <c r="AT22" s="509"/>
      <c r="AU22" s="509"/>
      <c r="AV22" s="509" t="str">
        <f t="shared" si="20"/>
        <v/>
      </c>
      <c r="AW22" s="509"/>
      <c r="AX22" s="509" t="str">
        <f t="shared" si="21"/>
        <v/>
      </c>
      <c r="AY22" s="509" t="str">
        <f t="shared" si="22"/>
        <v/>
      </c>
      <c r="AZ22" s="503"/>
      <c r="BA22" s="509"/>
      <c r="BB22" s="509"/>
      <c r="BC22" s="509" t="str">
        <f t="shared" si="23"/>
        <v/>
      </c>
      <c r="BD22" s="509"/>
      <c r="BE22" s="509" t="str">
        <f t="shared" si="24"/>
        <v/>
      </c>
      <c r="BF22" s="509" t="str">
        <f t="shared" si="25"/>
        <v/>
      </c>
      <c r="BG22" s="503"/>
      <c r="BH22" s="509"/>
      <c r="BI22" s="509"/>
      <c r="BJ22" s="509" t="str">
        <f t="shared" si="26"/>
        <v/>
      </c>
      <c r="BK22" s="509"/>
      <c r="BL22" s="509" t="str">
        <f t="shared" si="27"/>
        <v/>
      </c>
      <c r="BM22" s="509" t="str">
        <f t="shared" si="28"/>
        <v/>
      </c>
      <c r="BN22" s="503"/>
      <c r="BO22" s="445" t="str">
        <f t="shared" si="4"/>
        <v/>
      </c>
      <c r="BP22" s="445" t="str">
        <f t="shared" si="5"/>
        <v/>
      </c>
      <c r="BQ22" s="504"/>
      <c r="BR22" s="505"/>
      <c r="BT22" s="481" t="s">
        <v>39</v>
      </c>
      <c r="BU22" s="482">
        <f t="shared" si="29"/>
        <v>10</v>
      </c>
      <c r="BV22" s="483">
        <f>vendloc</f>
        <v>237000</v>
      </c>
      <c r="BZ22" s="496"/>
      <c r="CA22" s="310" t="s">
        <v>34</v>
      </c>
      <c r="CB22" s="310">
        <f t="shared" si="30"/>
        <v>5</v>
      </c>
      <c r="CC22" s="311">
        <f>MAGLMA</f>
        <v>0</v>
      </c>
      <c r="CD22" s="506"/>
    </row>
    <row r="23" spans="1:88" s="495" customFormat="1" ht="45" customHeight="1">
      <c r="A23" s="517"/>
      <c r="B23" s="518"/>
      <c r="C23" s="519"/>
      <c r="D23" s="520"/>
      <c r="E23" s="521"/>
      <c r="F23" s="445" t="str">
        <f t="shared" si="6"/>
        <v/>
      </c>
      <c r="G23" s="445"/>
      <c r="H23" s="445" t="str">
        <f t="shared" si="7"/>
        <v/>
      </c>
      <c r="I23" s="445" t="str">
        <f t="shared" si="8"/>
        <v/>
      </c>
      <c r="J23" s="522"/>
      <c r="K23" s="523"/>
      <c r="L23" s="521"/>
      <c r="M23" s="445" t="str">
        <f t="shared" si="0"/>
        <v/>
      </c>
      <c r="N23" s="445"/>
      <c r="O23" s="445" t="str">
        <f t="shared" si="9"/>
        <v/>
      </c>
      <c r="P23" s="445" t="str">
        <f t="shared" si="10"/>
        <v/>
      </c>
      <c r="Q23" s="503"/>
      <c r="R23" s="523"/>
      <c r="S23" s="521"/>
      <c r="T23" s="445" t="str">
        <f t="shared" si="1"/>
        <v/>
      </c>
      <c r="U23" s="445"/>
      <c r="V23" s="445" t="str">
        <f t="shared" si="2"/>
        <v/>
      </c>
      <c r="W23" s="445" t="str">
        <f t="shared" si="3"/>
        <v/>
      </c>
      <c r="X23" s="503"/>
      <c r="Y23" s="509"/>
      <c r="Z23" s="509"/>
      <c r="AA23" s="509" t="str">
        <f t="shared" si="11"/>
        <v/>
      </c>
      <c r="AB23" s="509"/>
      <c r="AC23" s="509" t="str">
        <f t="shared" si="12"/>
        <v/>
      </c>
      <c r="AD23" s="509" t="str">
        <f t="shared" si="13"/>
        <v/>
      </c>
      <c r="AE23" s="503"/>
      <c r="AF23" s="509"/>
      <c r="AG23" s="509"/>
      <c r="AH23" s="509" t="str">
        <f t="shared" si="14"/>
        <v/>
      </c>
      <c r="AI23" s="509"/>
      <c r="AJ23" s="509" t="str">
        <f t="shared" si="15"/>
        <v/>
      </c>
      <c r="AK23" s="509" t="str">
        <f t="shared" si="16"/>
        <v/>
      </c>
      <c r="AL23" s="503"/>
      <c r="AM23" s="509"/>
      <c r="AN23" s="509"/>
      <c r="AO23" s="509" t="str">
        <f t="shared" si="17"/>
        <v/>
      </c>
      <c r="AP23" s="509"/>
      <c r="AQ23" s="509" t="str">
        <f t="shared" si="18"/>
        <v/>
      </c>
      <c r="AR23" s="509" t="str">
        <f t="shared" si="19"/>
        <v/>
      </c>
      <c r="AS23" s="503"/>
      <c r="AT23" s="509"/>
      <c r="AU23" s="509"/>
      <c r="AV23" s="509" t="str">
        <f t="shared" si="20"/>
        <v/>
      </c>
      <c r="AW23" s="509"/>
      <c r="AX23" s="509" t="str">
        <f t="shared" si="21"/>
        <v/>
      </c>
      <c r="AY23" s="509" t="str">
        <f t="shared" si="22"/>
        <v/>
      </c>
      <c r="AZ23" s="503"/>
      <c r="BA23" s="509"/>
      <c r="BB23" s="509"/>
      <c r="BC23" s="509" t="str">
        <f t="shared" si="23"/>
        <v/>
      </c>
      <c r="BD23" s="509"/>
      <c r="BE23" s="509" t="str">
        <f t="shared" si="24"/>
        <v/>
      </c>
      <c r="BF23" s="509" t="str">
        <f t="shared" si="25"/>
        <v/>
      </c>
      <c r="BG23" s="503"/>
      <c r="BH23" s="509"/>
      <c r="BI23" s="509"/>
      <c r="BJ23" s="509" t="str">
        <f t="shared" si="26"/>
        <v/>
      </c>
      <c r="BK23" s="509"/>
      <c r="BL23" s="509" t="str">
        <f t="shared" si="27"/>
        <v/>
      </c>
      <c r="BM23" s="509" t="str">
        <f t="shared" si="28"/>
        <v/>
      </c>
      <c r="BN23" s="503"/>
      <c r="BO23" s="445" t="str">
        <f t="shared" si="4"/>
        <v/>
      </c>
      <c r="BP23" s="445" t="str">
        <f t="shared" si="5"/>
        <v/>
      </c>
      <c r="BQ23" s="524"/>
      <c r="BR23" s="525"/>
      <c r="BT23" s="481" t="s">
        <v>40</v>
      </c>
      <c r="BU23" s="482">
        <v>11</v>
      </c>
      <c r="BV23" s="483">
        <f>vendlno</f>
        <v>0</v>
      </c>
      <c r="BZ23" s="496"/>
      <c r="CA23" s="310" t="s">
        <v>35</v>
      </c>
      <c r="CB23" s="310">
        <f>CB22+1</f>
        <v>6</v>
      </c>
      <c r="CC23" s="311">
        <f>MAGLJU</f>
        <v>0</v>
      </c>
      <c r="CD23" s="506"/>
    </row>
    <row r="24" spans="1:88" s="495" customFormat="1" ht="45" customHeight="1">
      <c r="A24" s="526"/>
      <c r="B24" s="527"/>
      <c r="C24" s="519"/>
      <c r="D24" s="528"/>
      <c r="E24" s="529"/>
      <c r="F24" s="445" t="str">
        <f t="shared" si="6"/>
        <v/>
      </c>
      <c r="G24" s="445"/>
      <c r="H24" s="445" t="str">
        <f t="shared" si="7"/>
        <v/>
      </c>
      <c r="I24" s="445" t="str">
        <f t="shared" si="8"/>
        <v/>
      </c>
      <c r="J24" s="522"/>
      <c r="K24" s="530"/>
      <c r="L24" s="529"/>
      <c r="M24" s="445" t="str">
        <f t="shared" si="0"/>
        <v/>
      </c>
      <c r="N24" s="445"/>
      <c r="O24" s="445" t="str">
        <f t="shared" si="9"/>
        <v/>
      </c>
      <c r="P24" s="445" t="str">
        <f t="shared" si="10"/>
        <v/>
      </c>
      <c r="Q24" s="503"/>
      <c r="R24" s="530"/>
      <c r="S24" s="529"/>
      <c r="T24" s="445" t="str">
        <f t="shared" si="1"/>
        <v/>
      </c>
      <c r="U24" s="445"/>
      <c r="V24" s="445" t="str">
        <f t="shared" si="2"/>
        <v/>
      </c>
      <c r="W24" s="445" t="str">
        <f t="shared" si="3"/>
        <v/>
      </c>
      <c r="X24" s="503"/>
      <c r="Y24" s="509"/>
      <c r="Z24" s="509"/>
      <c r="AA24" s="509" t="str">
        <f t="shared" si="11"/>
        <v/>
      </c>
      <c r="AB24" s="509"/>
      <c r="AC24" s="509" t="str">
        <f t="shared" si="12"/>
        <v/>
      </c>
      <c r="AD24" s="509" t="str">
        <f t="shared" si="13"/>
        <v/>
      </c>
      <c r="AE24" s="503"/>
      <c r="AF24" s="509"/>
      <c r="AG24" s="509"/>
      <c r="AH24" s="509" t="str">
        <f t="shared" si="14"/>
        <v/>
      </c>
      <c r="AI24" s="509"/>
      <c r="AJ24" s="509" t="str">
        <f t="shared" si="15"/>
        <v/>
      </c>
      <c r="AK24" s="509" t="str">
        <f t="shared" si="16"/>
        <v/>
      </c>
      <c r="AL24" s="503"/>
      <c r="AM24" s="509"/>
      <c r="AN24" s="509"/>
      <c r="AO24" s="509" t="str">
        <f t="shared" si="17"/>
        <v/>
      </c>
      <c r="AP24" s="509"/>
      <c r="AQ24" s="509" t="str">
        <f t="shared" si="18"/>
        <v/>
      </c>
      <c r="AR24" s="509" t="str">
        <f t="shared" si="19"/>
        <v/>
      </c>
      <c r="AS24" s="503"/>
      <c r="AT24" s="509"/>
      <c r="AU24" s="509"/>
      <c r="AV24" s="509" t="str">
        <f t="shared" si="20"/>
        <v/>
      </c>
      <c r="AW24" s="509"/>
      <c r="AX24" s="509" t="str">
        <f t="shared" si="21"/>
        <v/>
      </c>
      <c r="AY24" s="509" t="str">
        <f t="shared" si="22"/>
        <v/>
      </c>
      <c r="AZ24" s="503"/>
      <c r="BA24" s="509"/>
      <c r="BB24" s="509"/>
      <c r="BC24" s="509" t="str">
        <f t="shared" si="23"/>
        <v/>
      </c>
      <c r="BD24" s="509"/>
      <c r="BE24" s="509" t="str">
        <f t="shared" si="24"/>
        <v/>
      </c>
      <c r="BF24" s="509" t="str">
        <f t="shared" si="25"/>
        <v/>
      </c>
      <c r="BG24" s="503"/>
      <c r="BH24" s="509"/>
      <c r="BI24" s="509"/>
      <c r="BJ24" s="509" t="str">
        <f t="shared" si="26"/>
        <v/>
      </c>
      <c r="BK24" s="509"/>
      <c r="BL24" s="509" t="str">
        <f t="shared" si="27"/>
        <v/>
      </c>
      <c r="BM24" s="509" t="str">
        <f t="shared" si="28"/>
        <v/>
      </c>
      <c r="BN24" s="503"/>
      <c r="BO24" s="445" t="str">
        <f t="shared" si="4"/>
        <v/>
      </c>
      <c r="BP24" s="445" t="str">
        <f t="shared" si="5"/>
        <v/>
      </c>
      <c r="BQ24" s="524"/>
      <c r="BR24" s="525"/>
      <c r="BT24" s="481" t="s">
        <v>41</v>
      </c>
      <c r="BU24" s="482">
        <v>12</v>
      </c>
      <c r="BV24" s="483">
        <f>vendldec</f>
        <v>0</v>
      </c>
      <c r="BZ24" s="531"/>
      <c r="CA24" s="310" t="s">
        <v>36</v>
      </c>
      <c r="CB24" s="310">
        <f t="shared" ref="CB24:CB27" si="31">CB23+1</f>
        <v>7</v>
      </c>
      <c r="CC24" s="311">
        <f>MAGLJUI</f>
        <v>0</v>
      </c>
      <c r="CD24" s="487"/>
    </row>
    <row r="25" spans="1:88" s="495" customFormat="1" ht="45" customHeight="1">
      <c r="A25" s="533"/>
      <c r="B25" s="534"/>
      <c r="C25" s="502"/>
      <c r="D25" s="535">
        <f>SUM(D14:D24)</f>
        <v>0</v>
      </c>
      <c r="E25" s="536"/>
      <c r="F25" s="536"/>
      <c r="G25" s="537"/>
      <c r="H25" s="445" t="str">
        <f t="shared" si="7"/>
        <v/>
      </c>
      <c r="I25" s="445">
        <f>SUM(I14:I24)</f>
        <v>0</v>
      </c>
      <c r="J25" s="538"/>
      <c r="K25" s="539">
        <f>SUM(K14:K24)</f>
        <v>0</v>
      </c>
      <c r="L25" s="536"/>
      <c r="M25" s="536"/>
      <c r="N25" s="537"/>
      <c r="O25" s="445" t="str">
        <f t="shared" si="9"/>
        <v/>
      </c>
      <c r="P25" s="445">
        <f>SUM(P14:P24)</f>
        <v>0</v>
      </c>
      <c r="Q25" s="538"/>
      <c r="R25" s="540">
        <f>SUM(R14:R24)</f>
        <v>0</v>
      </c>
      <c r="S25" s="536"/>
      <c r="T25" s="536"/>
      <c r="U25" s="537"/>
      <c r="V25" s="445" t="str">
        <f t="shared" ref="V25" si="32">IF(O25="","",U25*R25)</f>
        <v/>
      </c>
      <c r="W25" s="445">
        <f>SUM(W14:W24)</f>
        <v>0</v>
      </c>
      <c r="X25" s="538"/>
      <c r="Y25" s="793">
        <f>SUM(Y14:Y24)</f>
        <v>0</v>
      </c>
      <c r="Z25" s="793"/>
      <c r="AA25" s="509"/>
      <c r="AB25" s="509"/>
      <c r="AC25" s="509" t="str">
        <f t="shared" ref="AC25" si="33">IF(V25="","",AB25*Y25)</f>
        <v/>
      </c>
      <c r="AD25" s="509">
        <f>SUM(AD14:AD24)</f>
        <v>0</v>
      </c>
      <c r="AE25" s="538"/>
      <c r="AF25" s="793">
        <f>SUM(AF14:AF24)</f>
        <v>0</v>
      </c>
      <c r="AG25" s="793"/>
      <c r="AH25" s="509"/>
      <c r="AI25" s="509"/>
      <c r="AJ25" s="509" t="str">
        <f t="shared" ref="AJ25" si="34">IF(AC25="","",AI25*AF25)</f>
        <v/>
      </c>
      <c r="AK25" s="509">
        <f>SUM(AK14:AK24)</f>
        <v>0</v>
      </c>
      <c r="AL25" s="538"/>
      <c r="AM25" s="793">
        <f>SUM(AM14:AM24)</f>
        <v>0</v>
      </c>
      <c r="AN25" s="793"/>
      <c r="AO25" s="509"/>
      <c r="AP25" s="509"/>
      <c r="AQ25" s="509" t="str">
        <f t="shared" ref="AQ25" si="35">IF(AJ25="","",AP25*AM25)</f>
        <v/>
      </c>
      <c r="AR25" s="509">
        <f>SUM(AR14:AR24)</f>
        <v>0</v>
      </c>
      <c r="AS25" s="538"/>
      <c r="AT25" s="793">
        <f>SUM(AT14:AT24)</f>
        <v>0</v>
      </c>
      <c r="AU25" s="793"/>
      <c r="AV25" s="509"/>
      <c r="AW25" s="509"/>
      <c r="AX25" s="509" t="str">
        <f t="shared" ref="AX25" si="36">IF(AQ25="","",AW25*AT25)</f>
        <v/>
      </c>
      <c r="AY25" s="509">
        <f>SUM(AY14:AY24)</f>
        <v>0</v>
      </c>
      <c r="AZ25" s="538"/>
      <c r="BA25" s="793">
        <f>SUM(BA14:BA24)</f>
        <v>0</v>
      </c>
      <c r="BB25" s="793"/>
      <c r="BC25" s="509"/>
      <c r="BD25" s="509"/>
      <c r="BE25" s="509" t="str">
        <f t="shared" ref="BE25" si="37">IF(AX25="","",BD25*BA25)</f>
        <v/>
      </c>
      <c r="BF25" s="509">
        <f>SUM(BF14:BF24)</f>
        <v>0</v>
      </c>
      <c r="BG25" s="538"/>
      <c r="BH25" s="793">
        <f>SUM(BH14:BH24)</f>
        <v>0</v>
      </c>
      <c r="BI25" s="793"/>
      <c r="BJ25" s="509"/>
      <c r="BK25" s="509"/>
      <c r="BL25" s="509"/>
      <c r="BM25" s="509">
        <f>SUM(BM14:BM24)</f>
        <v>0</v>
      </c>
      <c r="BN25" s="538"/>
      <c r="BO25" s="536">
        <f>SUM(BO14:BO24)</f>
        <v>0</v>
      </c>
      <c r="BP25" s="445">
        <f>SUM(BP14:BP24)</f>
        <v>0</v>
      </c>
      <c r="BQ25" s="541">
        <f>BO25</f>
        <v>0</v>
      </c>
      <c r="BR25" s="542"/>
      <c r="BT25" s="957" t="s">
        <v>15</v>
      </c>
      <c r="BU25" s="958"/>
      <c r="BV25" s="543">
        <f>SUM(BV13:BV24)</f>
        <v>237000</v>
      </c>
      <c r="BZ25" s="531"/>
      <c r="CA25" s="310" t="s">
        <v>37</v>
      </c>
      <c r="CB25" s="310">
        <f t="shared" si="31"/>
        <v>8</v>
      </c>
      <c r="CC25" s="311">
        <f>MAGLAO</f>
        <v>0</v>
      </c>
      <c r="CD25" s="487"/>
    </row>
    <row r="26" spans="1:88" s="495" customFormat="1" ht="45" customHeight="1">
      <c r="A26" s="794"/>
      <c r="B26" s="795"/>
      <c r="C26" s="796"/>
      <c r="D26" s="797" t="s">
        <v>31</v>
      </c>
      <c r="E26" s="798"/>
      <c r="F26" s="798"/>
      <c r="G26" s="799"/>
      <c r="H26" s="800" t="str">
        <f t="shared" si="7"/>
        <v/>
      </c>
      <c r="I26" s="800"/>
      <c r="J26" s="801"/>
      <c r="K26" s="802"/>
      <c r="L26" s="798"/>
      <c r="M26" s="798"/>
      <c r="N26" s="799"/>
      <c r="O26" s="800" t="str">
        <f t="shared" si="9"/>
        <v/>
      </c>
      <c r="P26" s="800"/>
      <c r="Q26" s="801"/>
      <c r="R26" s="802"/>
      <c r="S26" s="798"/>
      <c r="T26" s="798"/>
      <c r="U26" s="799"/>
      <c r="V26" s="800" t="str">
        <f t="shared" ref="V26:V37" si="38">IF(R26="","",U26*R26)</f>
        <v/>
      </c>
      <c r="W26" s="800"/>
      <c r="X26" s="549"/>
      <c r="Y26" s="803"/>
      <c r="Z26" s="803"/>
      <c r="AA26" s="804" t="str">
        <f t="shared" si="11"/>
        <v/>
      </c>
      <c r="AB26" s="804"/>
      <c r="AC26" s="804"/>
      <c r="AD26" s="804"/>
      <c r="AE26" s="549"/>
      <c r="AF26" s="803"/>
      <c r="AG26" s="803"/>
      <c r="AH26" s="804" t="str">
        <f t="shared" si="14"/>
        <v/>
      </c>
      <c r="AI26" s="804"/>
      <c r="AJ26" s="804"/>
      <c r="AK26" s="804"/>
      <c r="AL26" s="549"/>
      <c r="AM26" s="803"/>
      <c r="AN26" s="803"/>
      <c r="AO26" s="804" t="str">
        <f t="shared" si="17"/>
        <v/>
      </c>
      <c r="AP26" s="804"/>
      <c r="AQ26" s="804"/>
      <c r="AR26" s="804"/>
      <c r="AS26" s="549"/>
      <c r="AT26" s="803"/>
      <c r="AU26" s="803"/>
      <c r="AV26" s="804" t="str">
        <f t="shared" si="20"/>
        <v/>
      </c>
      <c r="AW26" s="804"/>
      <c r="AX26" s="804"/>
      <c r="AY26" s="804"/>
      <c r="AZ26" s="549"/>
      <c r="BA26" s="803"/>
      <c r="BB26" s="803"/>
      <c r="BC26" s="804" t="str">
        <f t="shared" si="23"/>
        <v/>
      </c>
      <c r="BD26" s="804"/>
      <c r="BE26" s="804"/>
      <c r="BF26" s="804"/>
      <c r="BG26" s="549"/>
      <c r="BH26" s="803"/>
      <c r="BI26" s="803"/>
      <c r="BJ26" s="804" t="str">
        <f t="shared" si="26"/>
        <v/>
      </c>
      <c r="BK26" s="804"/>
      <c r="BL26" s="804" t="str">
        <f t="shared" si="27"/>
        <v/>
      </c>
      <c r="BM26" s="804"/>
      <c r="BN26" s="549"/>
      <c r="BO26" s="798"/>
      <c r="BP26" s="800"/>
      <c r="BQ26" s="805"/>
      <c r="BR26" s="525"/>
      <c r="BZ26" s="531"/>
      <c r="CA26" s="310" t="s">
        <v>38</v>
      </c>
      <c r="CB26" s="310">
        <f t="shared" si="31"/>
        <v>9</v>
      </c>
      <c r="CC26" s="311">
        <f>MAGLSE</f>
        <v>0</v>
      </c>
      <c r="CD26" s="487"/>
    </row>
    <row r="27" spans="1:88" s="495" customFormat="1" ht="45" customHeight="1">
      <c r="A27" s="552"/>
      <c r="B27" s="508"/>
      <c r="C27" s="502"/>
      <c r="D27" s="553"/>
      <c r="E27" s="554"/>
      <c r="F27" s="554" t="str">
        <f>IF(D27="","",D27*E27)</f>
        <v/>
      </c>
      <c r="G27" s="555"/>
      <c r="H27" s="445" t="str">
        <f t="shared" si="7"/>
        <v/>
      </c>
      <c r="I27" s="445" t="str">
        <f t="shared" si="8"/>
        <v/>
      </c>
      <c r="J27" s="538"/>
      <c r="K27" s="553"/>
      <c r="L27" s="554"/>
      <c r="M27" s="554" t="str">
        <f>IF(K27="","",K27*L27)</f>
        <v/>
      </c>
      <c r="N27" s="555"/>
      <c r="O27" s="445" t="str">
        <f t="shared" si="9"/>
        <v/>
      </c>
      <c r="P27" s="445" t="str">
        <f t="shared" si="10"/>
        <v/>
      </c>
      <c r="Q27" s="538"/>
      <c r="R27" s="553"/>
      <c r="S27" s="554"/>
      <c r="T27" s="554" t="str">
        <f t="shared" ref="T27:T37" si="39">IF(R27="","",R27*S27)</f>
        <v/>
      </c>
      <c r="U27" s="555"/>
      <c r="V27" s="445" t="str">
        <f t="shared" si="38"/>
        <v/>
      </c>
      <c r="W27" s="445" t="str">
        <f t="shared" ref="W27:W37" si="40">IF(A27="","",T27-V27)</f>
        <v/>
      </c>
      <c r="X27" s="538"/>
      <c r="Y27" s="793"/>
      <c r="Z27" s="793"/>
      <c r="AA27" s="509" t="str">
        <f t="shared" si="11"/>
        <v/>
      </c>
      <c r="AB27" s="509"/>
      <c r="AC27" s="509" t="str">
        <f t="shared" si="12"/>
        <v/>
      </c>
      <c r="AD27" s="509" t="str">
        <f t="shared" si="13"/>
        <v/>
      </c>
      <c r="AE27" s="538"/>
      <c r="AF27" s="793"/>
      <c r="AG27" s="793"/>
      <c r="AH27" s="509" t="str">
        <f t="shared" si="14"/>
        <v/>
      </c>
      <c r="AI27" s="509"/>
      <c r="AJ27" s="509" t="str">
        <f t="shared" si="15"/>
        <v/>
      </c>
      <c r="AK27" s="509" t="str">
        <f t="shared" si="16"/>
        <v/>
      </c>
      <c r="AL27" s="538"/>
      <c r="AM27" s="793"/>
      <c r="AN27" s="793"/>
      <c r="AO27" s="509" t="str">
        <f t="shared" si="17"/>
        <v/>
      </c>
      <c r="AP27" s="509"/>
      <c r="AQ27" s="509" t="str">
        <f t="shared" si="18"/>
        <v/>
      </c>
      <c r="AR27" s="509" t="str">
        <f t="shared" si="19"/>
        <v/>
      </c>
      <c r="AS27" s="538"/>
      <c r="AT27" s="793"/>
      <c r="AU27" s="793"/>
      <c r="AV27" s="509" t="str">
        <f t="shared" si="20"/>
        <v/>
      </c>
      <c r="AW27" s="509"/>
      <c r="AX27" s="509" t="str">
        <f t="shared" si="21"/>
        <v/>
      </c>
      <c r="AY27" s="509" t="str">
        <f t="shared" si="22"/>
        <v/>
      </c>
      <c r="AZ27" s="538"/>
      <c r="BA27" s="793"/>
      <c r="BB27" s="793"/>
      <c r="BC27" s="509" t="str">
        <f t="shared" si="23"/>
        <v/>
      </c>
      <c r="BD27" s="509"/>
      <c r="BE27" s="509" t="str">
        <f t="shared" si="24"/>
        <v/>
      </c>
      <c r="BF27" s="509" t="str">
        <f t="shared" si="25"/>
        <v/>
      </c>
      <c r="BG27" s="538"/>
      <c r="BH27" s="793"/>
      <c r="BI27" s="793"/>
      <c r="BJ27" s="509" t="str">
        <f t="shared" si="26"/>
        <v/>
      </c>
      <c r="BK27" s="509"/>
      <c r="BL27" s="509" t="str">
        <f t="shared" si="27"/>
        <v/>
      </c>
      <c r="BM27" s="509" t="str">
        <f t="shared" si="28"/>
        <v/>
      </c>
      <c r="BN27" s="538"/>
      <c r="BO27" s="554" t="str">
        <f t="shared" ref="BO27:BO37" si="41">IF(F27="","",F27+M27+T27+AA27+AH27+AO27+AV27+BC27+BJ27)</f>
        <v/>
      </c>
      <c r="BP27" s="445" t="str">
        <f t="shared" ref="BP27:BP37" si="42">IF(A27="","",I27+P27+W27+AD27+AK27+AR27+AY27+BF27+BM27)</f>
        <v/>
      </c>
      <c r="BQ27" s="556"/>
      <c r="BR27" s="525"/>
      <c r="BT27" s="480"/>
      <c r="BU27" s="557"/>
      <c r="BV27" s="558"/>
      <c r="BZ27" s="531"/>
      <c r="CA27" s="310" t="s">
        <v>39</v>
      </c>
      <c r="CB27" s="310">
        <f t="shared" si="31"/>
        <v>10</v>
      </c>
      <c r="CC27" s="311">
        <f>MAGLOC</f>
        <v>18850</v>
      </c>
      <c r="CD27" s="487"/>
    </row>
    <row r="28" spans="1:88" s="495" customFormat="1" ht="45" customHeight="1">
      <c r="A28" s="552"/>
      <c r="B28" s="508"/>
      <c r="C28" s="502"/>
      <c r="D28" s="553"/>
      <c r="E28" s="554"/>
      <c r="F28" s="554" t="str">
        <f t="shared" ref="F28:F37" si="43">IF(D28="","",D28*E28)</f>
        <v/>
      </c>
      <c r="G28" s="555"/>
      <c r="H28" s="445" t="str">
        <f t="shared" si="7"/>
        <v/>
      </c>
      <c r="I28" s="445" t="str">
        <f t="shared" si="8"/>
        <v/>
      </c>
      <c r="J28" s="538"/>
      <c r="K28" s="553"/>
      <c r="L28" s="554"/>
      <c r="M28" s="554" t="str">
        <f t="shared" ref="M28:M37" si="44">IF(K28="","",K28*L28)</f>
        <v/>
      </c>
      <c r="N28" s="555"/>
      <c r="O28" s="445" t="str">
        <f t="shared" si="9"/>
        <v/>
      </c>
      <c r="P28" s="445" t="str">
        <f t="shared" si="10"/>
        <v/>
      </c>
      <c r="Q28" s="538"/>
      <c r="R28" s="553"/>
      <c r="S28" s="554"/>
      <c r="T28" s="554" t="str">
        <f t="shared" si="39"/>
        <v/>
      </c>
      <c r="U28" s="555"/>
      <c r="V28" s="445" t="str">
        <f t="shared" si="38"/>
        <v/>
      </c>
      <c r="W28" s="445" t="str">
        <f t="shared" si="40"/>
        <v/>
      </c>
      <c r="X28" s="538"/>
      <c r="Y28" s="793"/>
      <c r="Z28" s="793"/>
      <c r="AA28" s="509" t="str">
        <f t="shared" si="11"/>
        <v/>
      </c>
      <c r="AB28" s="509"/>
      <c r="AC28" s="509" t="str">
        <f t="shared" si="12"/>
        <v/>
      </c>
      <c r="AD28" s="509" t="str">
        <f t="shared" si="13"/>
        <v/>
      </c>
      <c r="AE28" s="538"/>
      <c r="AF28" s="793"/>
      <c r="AG28" s="793"/>
      <c r="AH28" s="509" t="str">
        <f t="shared" si="14"/>
        <v/>
      </c>
      <c r="AI28" s="509"/>
      <c r="AJ28" s="509" t="str">
        <f t="shared" si="15"/>
        <v/>
      </c>
      <c r="AK28" s="509" t="str">
        <f t="shared" si="16"/>
        <v/>
      </c>
      <c r="AL28" s="538"/>
      <c r="AM28" s="793"/>
      <c r="AN28" s="793"/>
      <c r="AO28" s="509" t="str">
        <f t="shared" si="17"/>
        <v/>
      </c>
      <c r="AP28" s="509"/>
      <c r="AQ28" s="509" t="str">
        <f t="shared" si="18"/>
        <v/>
      </c>
      <c r="AR28" s="509" t="str">
        <f t="shared" si="19"/>
        <v/>
      </c>
      <c r="AS28" s="538"/>
      <c r="AT28" s="793"/>
      <c r="AU28" s="793"/>
      <c r="AV28" s="509" t="str">
        <f t="shared" si="20"/>
        <v/>
      </c>
      <c r="AW28" s="509"/>
      <c r="AX28" s="509" t="str">
        <f t="shared" si="21"/>
        <v/>
      </c>
      <c r="AY28" s="509" t="str">
        <f t="shared" si="22"/>
        <v/>
      </c>
      <c r="AZ28" s="538"/>
      <c r="BA28" s="793"/>
      <c r="BB28" s="793"/>
      <c r="BC28" s="509" t="str">
        <f t="shared" si="23"/>
        <v/>
      </c>
      <c r="BD28" s="509"/>
      <c r="BE28" s="509" t="str">
        <f t="shared" si="24"/>
        <v/>
      </c>
      <c r="BF28" s="509" t="str">
        <f t="shared" si="25"/>
        <v/>
      </c>
      <c r="BG28" s="538"/>
      <c r="BH28" s="793"/>
      <c r="BI28" s="793"/>
      <c r="BJ28" s="509" t="str">
        <f t="shared" si="26"/>
        <v/>
      </c>
      <c r="BK28" s="509"/>
      <c r="BL28" s="509" t="str">
        <f t="shared" si="27"/>
        <v/>
      </c>
      <c r="BM28" s="509" t="str">
        <f t="shared" si="28"/>
        <v/>
      </c>
      <c r="BN28" s="538"/>
      <c r="BO28" s="554" t="str">
        <f t="shared" si="41"/>
        <v/>
      </c>
      <c r="BP28" s="445" t="str">
        <f t="shared" si="42"/>
        <v/>
      </c>
      <c r="BQ28" s="493"/>
      <c r="BR28" s="525"/>
      <c r="BT28" s="480"/>
      <c r="BU28" s="557"/>
      <c r="BV28" s="558"/>
      <c r="BZ28" s="531"/>
      <c r="CA28" s="310" t="s">
        <v>40</v>
      </c>
      <c r="CB28" s="310">
        <f>CB27+1</f>
        <v>11</v>
      </c>
      <c r="CC28" s="311">
        <f>MAGLNO</f>
        <v>0</v>
      </c>
      <c r="CD28" s="487"/>
    </row>
    <row r="29" spans="1:88" s="495" customFormat="1" ht="45" customHeight="1">
      <c r="A29" s="507"/>
      <c r="B29" s="508"/>
      <c r="C29" s="502"/>
      <c r="D29" s="513"/>
      <c r="E29" s="559"/>
      <c r="F29" s="554" t="str">
        <f t="shared" si="43"/>
        <v/>
      </c>
      <c r="G29" s="555"/>
      <c r="H29" s="445" t="str">
        <f t="shared" si="7"/>
        <v/>
      </c>
      <c r="I29" s="445" t="str">
        <f t="shared" si="8"/>
        <v/>
      </c>
      <c r="J29" s="503"/>
      <c r="K29" s="513"/>
      <c r="L29" s="559"/>
      <c r="M29" s="554" t="str">
        <f t="shared" si="44"/>
        <v/>
      </c>
      <c r="N29" s="555"/>
      <c r="O29" s="445" t="str">
        <f t="shared" si="9"/>
        <v/>
      </c>
      <c r="P29" s="445" t="str">
        <f t="shared" si="10"/>
        <v/>
      </c>
      <c r="Q29" s="538"/>
      <c r="R29" s="513"/>
      <c r="S29" s="559"/>
      <c r="T29" s="554" t="str">
        <f t="shared" si="39"/>
        <v/>
      </c>
      <c r="U29" s="555"/>
      <c r="V29" s="445" t="str">
        <f t="shared" si="38"/>
        <v/>
      </c>
      <c r="W29" s="445" t="str">
        <f t="shared" si="40"/>
        <v/>
      </c>
      <c r="X29" s="538"/>
      <c r="Y29" s="793"/>
      <c r="Z29" s="793"/>
      <c r="AA29" s="509" t="str">
        <f t="shared" si="11"/>
        <v/>
      </c>
      <c r="AB29" s="509"/>
      <c r="AC29" s="509"/>
      <c r="AD29" s="509" t="str">
        <f t="shared" si="13"/>
        <v/>
      </c>
      <c r="AE29" s="538"/>
      <c r="AF29" s="793"/>
      <c r="AG29" s="793"/>
      <c r="AH29" s="509" t="str">
        <f t="shared" si="14"/>
        <v/>
      </c>
      <c r="AI29" s="509"/>
      <c r="AJ29" s="509" t="str">
        <f t="shared" si="15"/>
        <v/>
      </c>
      <c r="AK29" s="509" t="str">
        <f t="shared" si="16"/>
        <v/>
      </c>
      <c r="AL29" s="538"/>
      <c r="AM29" s="793"/>
      <c r="AN29" s="793"/>
      <c r="AO29" s="509" t="str">
        <f t="shared" si="17"/>
        <v/>
      </c>
      <c r="AP29" s="509"/>
      <c r="AQ29" s="509" t="str">
        <f t="shared" si="18"/>
        <v/>
      </c>
      <c r="AR29" s="509" t="str">
        <f t="shared" si="19"/>
        <v/>
      </c>
      <c r="AS29" s="538"/>
      <c r="AT29" s="793"/>
      <c r="AU29" s="793"/>
      <c r="AV29" s="509" t="str">
        <f t="shared" si="20"/>
        <v/>
      </c>
      <c r="AW29" s="509"/>
      <c r="AX29" s="509" t="str">
        <f t="shared" si="21"/>
        <v/>
      </c>
      <c r="AY29" s="509" t="str">
        <f t="shared" si="22"/>
        <v/>
      </c>
      <c r="AZ29" s="538"/>
      <c r="BA29" s="793"/>
      <c r="BB29" s="793"/>
      <c r="BC29" s="509" t="str">
        <f t="shared" si="23"/>
        <v/>
      </c>
      <c r="BD29" s="509"/>
      <c r="BE29" s="509" t="str">
        <f t="shared" si="24"/>
        <v/>
      </c>
      <c r="BF29" s="509" t="str">
        <f t="shared" si="25"/>
        <v/>
      </c>
      <c r="BG29" s="538"/>
      <c r="BH29" s="793"/>
      <c r="BI29" s="793"/>
      <c r="BJ29" s="509" t="str">
        <f t="shared" si="26"/>
        <v/>
      </c>
      <c r="BK29" s="509"/>
      <c r="BL29" s="509" t="str">
        <f t="shared" si="27"/>
        <v/>
      </c>
      <c r="BM29" s="509" t="str">
        <f t="shared" si="28"/>
        <v/>
      </c>
      <c r="BN29" s="538"/>
      <c r="BO29" s="554" t="str">
        <f t="shared" si="41"/>
        <v/>
      </c>
      <c r="BP29" s="445" t="str">
        <f t="shared" si="42"/>
        <v/>
      </c>
      <c r="BQ29" s="493"/>
      <c r="BR29" s="525"/>
      <c r="BT29" s="480"/>
      <c r="BU29" s="557"/>
      <c r="BV29" s="558"/>
      <c r="BZ29" s="531"/>
      <c r="CA29" s="310" t="s">
        <v>41</v>
      </c>
      <c r="CB29" s="310">
        <v>12</v>
      </c>
      <c r="CC29" s="311">
        <f>MAGLDEC</f>
        <v>0</v>
      </c>
      <c r="CD29" s="487"/>
    </row>
    <row r="30" spans="1:88" s="495" customFormat="1" ht="45" customHeight="1">
      <c r="A30" s="507"/>
      <c r="B30" s="508"/>
      <c r="C30" s="502"/>
      <c r="D30" s="513"/>
      <c r="E30" s="559"/>
      <c r="F30" s="554" t="str">
        <f t="shared" si="43"/>
        <v/>
      </c>
      <c r="G30" s="555"/>
      <c r="H30" s="445" t="str">
        <f t="shared" si="7"/>
        <v/>
      </c>
      <c r="I30" s="445" t="str">
        <f t="shared" si="8"/>
        <v/>
      </c>
      <c r="J30" s="503"/>
      <c r="K30" s="513"/>
      <c r="L30" s="559"/>
      <c r="M30" s="554" t="str">
        <f t="shared" si="44"/>
        <v/>
      </c>
      <c r="N30" s="555"/>
      <c r="O30" s="445" t="str">
        <f t="shared" si="9"/>
        <v/>
      </c>
      <c r="P30" s="445" t="str">
        <f t="shared" si="10"/>
        <v/>
      </c>
      <c r="Q30" s="538"/>
      <c r="R30" s="513"/>
      <c r="S30" s="559"/>
      <c r="T30" s="554" t="str">
        <f t="shared" si="39"/>
        <v/>
      </c>
      <c r="U30" s="555"/>
      <c r="V30" s="445" t="str">
        <f t="shared" si="38"/>
        <v/>
      </c>
      <c r="W30" s="445" t="str">
        <f t="shared" si="40"/>
        <v/>
      </c>
      <c r="X30" s="538"/>
      <c r="Y30" s="793"/>
      <c r="Z30" s="793"/>
      <c r="AA30" s="509" t="str">
        <f t="shared" si="11"/>
        <v/>
      </c>
      <c r="AB30" s="509"/>
      <c r="AC30" s="509" t="str">
        <f t="shared" si="12"/>
        <v/>
      </c>
      <c r="AD30" s="509" t="str">
        <f t="shared" si="13"/>
        <v/>
      </c>
      <c r="AE30" s="538"/>
      <c r="AF30" s="793"/>
      <c r="AG30" s="793"/>
      <c r="AH30" s="509" t="str">
        <f t="shared" si="14"/>
        <v/>
      </c>
      <c r="AI30" s="509"/>
      <c r="AJ30" s="509" t="str">
        <f t="shared" si="15"/>
        <v/>
      </c>
      <c r="AK30" s="509" t="str">
        <f t="shared" si="16"/>
        <v/>
      </c>
      <c r="AL30" s="538"/>
      <c r="AM30" s="793"/>
      <c r="AN30" s="793"/>
      <c r="AO30" s="509" t="str">
        <f t="shared" si="17"/>
        <v/>
      </c>
      <c r="AP30" s="509"/>
      <c r="AQ30" s="509" t="str">
        <f t="shared" si="18"/>
        <v/>
      </c>
      <c r="AR30" s="509" t="str">
        <f t="shared" si="19"/>
        <v/>
      </c>
      <c r="AS30" s="538"/>
      <c r="AT30" s="793"/>
      <c r="AU30" s="793"/>
      <c r="AV30" s="509" t="str">
        <f t="shared" si="20"/>
        <v/>
      </c>
      <c r="AW30" s="509"/>
      <c r="AX30" s="509" t="str">
        <f t="shared" si="21"/>
        <v/>
      </c>
      <c r="AY30" s="509" t="str">
        <f t="shared" si="22"/>
        <v/>
      </c>
      <c r="AZ30" s="538"/>
      <c r="BA30" s="793"/>
      <c r="BB30" s="793"/>
      <c r="BC30" s="509" t="str">
        <f t="shared" si="23"/>
        <v/>
      </c>
      <c r="BD30" s="509"/>
      <c r="BE30" s="509" t="str">
        <f t="shared" si="24"/>
        <v/>
      </c>
      <c r="BF30" s="509" t="str">
        <f t="shared" si="25"/>
        <v/>
      </c>
      <c r="BG30" s="538"/>
      <c r="BH30" s="793"/>
      <c r="BI30" s="793"/>
      <c r="BJ30" s="509" t="str">
        <f t="shared" si="26"/>
        <v/>
      </c>
      <c r="BK30" s="509"/>
      <c r="BL30" s="509" t="str">
        <f t="shared" si="27"/>
        <v/>
      </c>
      <c r="BM30" s="509" t="str">
        <f t="shared" si="28"/>
        <v/>
      </c>
      <c r="BN30" s="538"/>
      <c r="BO30" s="554" t="str">
        <f t="shared" si="41"/>
        <v/>
      </c>
      <c r="BP30" s="445" t="str">
        <f t="shared" si="42"/>
        <v/>
      </c>
      <c r="BQ30" s="493"/>
      <c r="BR30" s="525"/>
      <c r="BT30" s="480"/>
      <c r="BU30" s="557"/>
      <c r="BV30" s="558"/>
      <c r="BZ30" s="531"/>
      <c r="CA30" s="912" t="s">
        <v>15</v>
      </c>
      <c r="CB30" s="913"/>
      <c r="CC30" s="429">
        <f>SUM(CC18:CC29)</f>
        <v>18850</v>
      </c>
      <c r="CD30" s="487"/>
    </row>
    <row r="31" spans="1:88" s="495" customFormat="1" ht="45" customHeight="1">
      <c r="A31" s="560"/>
      <c r="B31" s="508"/>
      <c r="C31" s="502"/>
      <c r="D31" s="513"/>
      <c r="E31" s="559"/>
      <c r="F31" s="554" t="str">
        <f t="shared" si="43"/>
        <v/>
      </c>
      <c r="G31" s="555"/>
      <c r="H31" s="445" t="str">
        <f t="shared" si="7"/>
        <v/>
      </c>
      <c r="I31" s="445" t="str">
        <f t="shared" si="8"/>
        <v/>
      </c>
      <c r="J31" s="503"/>
      <c r="K31" s="513"/>
      <c r="L31" s="559"/>
      <c r="M31" s="554" t="str">
        <f t="shared" si="44"/>
        <v/>
      </c>
      <c r="N31" s="555"/>
      <c r="O31" s="445" t="str">
        <f t="shared" si="9"/>
        <v/>
      </c>
      <c r="P31" s="445" t="str">
        <f t="shared" si="10"/>
        <v/>
      </c>
      <c r="Q31" s="538"/>
      <c r="R31" s="513"/>
      <c r="S31" s="559"/>
      <c r="T31" s="554" t="str">
        <f t="shared" si="39"/>
        <v/>
      </c>
      <c r="U31" s="555"/>
      <c r="V31" s="445" t="str">
        <f t="shared" si="38"/>
        <v/>
      </c>
      <c r="W31" s="445" t="str">
        <f t="shared" si="40"/>
        <v/>
      </c>
      <c r="X31" s="538"/>
      <c r="Y31" s="793"/>
      <c r="Z31" s="793"/>
      <c r="AA31" s="509" t="str">
        <f t="shared" si="11"/>
        <v/>
      </c>
      <c r="AB31" s="509"/>
      <c r="AC31" s="509" t="str">
        <f t="shared" si="12"/>
        <v/>
      </c>
      <c r="AD31" s="509" t="str">
        <f t="shared" si="13"/>
        <v/>
      </c>
      <c r="AE31" s="538"/>
      <c r="AF31" s="793"/>
      <c r="AG31" s="793"/>
      <c r="AH31" s="509" t="str">
        <f t="shared" si="14"/>
        <v/>
      </c>
      <c r="AI31" s="509"/>
      <c r="AJ31" s="509" t="str">
        <f t="shared" si="15"/>
        <v/>
      </c>
      <c r="AK31" s="509" t="str">
        <f t="shared" si="16"/>
        <v/>
      </c>
      <c r="AL31" s="538"/>
      <c r="AM31" s="793"/>
      <c r="AN31" s="793"/>
      <c r="AO31" s="509" t="str">
        <f t="shared" si="17"/>
        <v/>
      </c>
      <c r="AP31" s="509"/>
      <c r="AQ31" s="509" t="str">
        <f t="shared" si="18"/>
        <v/>
      </c>
      <c r="AR31" s="509" t="str">
        <f t="shared" si="19"/>
        <v/>
      </c>
      <c r="AS31" s="538"/>
      <c r="AT31" s="793"/>
      <c r="AU31" s="793"/>
      <c r="AV31" s="509" t="str">
        <f t="shared" si="20"/>
        <v/>
      </c>
      <c r="AW31" s="509"/>
      <c r="AX31" s="509" t="str">
        <f t="shared" si="21"/>
        <v/>
      </c>
      <c r="AY31" s="509" t="str">
        <f t="shared" si="22"/>
        <v/>
      </c>
      <c r="AZ31" s="538"/>
      <c r="BA31" s="793"/>
      <c r="BB31" s="793"/>
      <c r="BC31" s="509" t="str">
        <f t="shared" si="23"/>
        <v/>
      </c>
      <c r="BD31" s="509"/>
      <c r="BE31" s="509" t="str">
        <f t="shared" si="24"/>
        <v/>
      </c>
      <c r="BF31" s="509" t="str">
        <f t="shared" si="25"/>
        <v/>
      </c>
      <c r="BG31" s="538"/>
      <c r="BH31" s="793"/>
      <c r="BI31" s="793"/>
      <c r="BJ31" s="509" t="str">
        <f t="shared" si="26"/>
        <v/>
      </c>
      <c r="BK31" s="509"/>
      <c r="BL31" s="509" t="str">
        <f t="shared" si="27"/>
        <v/>
      </c>
      <c r="BM31" s="509" t="str">
        <f t="shared" si="28"/>
        <v/>
      </c>
      <c r="BN31" s="538"/>
      <c r="BO31" s="554" t="str">
        <f t="shared" si="41"/>
        <v/>
      </c>
      <c r="BP31" s="445" t="str">
        <f t="shared" si="42"/>
        <v/>
      </c>
      <c r="BQ31" s="493"/>
      <c r="BR31" s="525"/>
      <c r="BT31" s="480"/>
      <c r="BU31" s="557"/>
      <c r="BV31" s="480"/>
      <c r="BZ31" s="531"/>
      <c r="CA31" s="485"/>
      <c r="CB31" s="532"/>
      <c r="CC31" s="487"/>
      <c r="CD31" s="487"/>
    </row>
    <row r="32" spans="1:88" s="495" customFormat="1" ht="45" customHeight="1">
      <c r="A32" s="560"/>
      <c r="B32" s="508"/>
      <c r="C32" s="502"/>
      <c r="D32" s="513"/>
      <c r="E32" s="559"/>
      <c r="F32" s="554" t="str">
        <f t="shared" si="43"/>
        <v/>
      </c>
      <c r="G32" s="555"/>
      <c r="H32" s="445" t="str">
        <f t="shared" si="7"/>
        <v/>
      </c>
      <c r="I32" s="445" t="str">
        <f t="shared" si="8"/>
        <v/>
      </c>
      <c r="J32" s="503"/>
      <c r="K32" s="513"/>
      <c r="L32" s="559"/>
      <c r="M32" s="554" t="str">
        <f t="shared" si="44"/>
        <v/>
      </c>
      <c r="N32" s="555"/>
      <c r="O32" s="445" t="str">
        <f t="shared" si="9"/>
        <v/>
      </c>
      <c r="P32" s="445" t="str">
        <f t="shared" si="10"/>
        <v/>
      </c>
      <c r="Q32" s="538"/>
      <c r="R32" s="513"/>
      <c r="S32" s="559"/>
      <c r="T32" s="554" t="str">
        <f t="shared" si="39"/>
        <v/>
      </c>
      <c r="U32" s="555"/>
      <c r="V32" s="445" t="str">
        <f t="shared" si="38"/>
        <v/>
      </c>
      <c r="W32" s="445" t="str">
        <f t="shared" si="40"/>
        <v/>
      </c>
      <c r="X32" s="538"/>
      <c r="Y32" s="793"/>
      <c r="Z32" s="793"/>
      <c r="AA32" s="509" t="str">
        <f t="shared" si="11"/>
        <v/>
      </c>
      <c r="AB32" s="509"/>
      <c r="AC32" s="509" t="str">
        <f t="shared" si="12"/>
        <v/>
      </c>
      <c r="AD32" s="509" t="str">
        <f t="shared" si="13"/>
        <v/>
      </c>
      <c r="AE32" s="538"/>
      <c r="AF32" s="793"/>
      <c r="AG32" s="793"/>
      <c r="AH32" s="509" t="str">
        <f t="shared" si="14"/>
        <v/>
      </c>
      <c r="AI32" s="509"/>
      <c r="AJ32" s="509" t="str">
        <f t="shared" si="15"/>
        <v/>
      </c>
      <c r="AK32" s="509" t="str">
        <f t="shared" si="16"/>
        <v/>
      </c>
      <c r="AL32" s="538"/>
      <c r="AM32" s="793"/>
      <c r="AN32" s="793"/>
      <c r="AO32" s="509" t="str">
        <f t="shared" si="17"/>
        <v/>
      </c>
      <c r="AP32" s="509"/>
      <c r="AQ32" s="509" t="str">
        <f t="shared" si="18"/>
        <v/>
      </c>
      <c r="AR32" s="509" t="str">
        <f t="shared" si="19"/>
        <v/>
      </c>
      <c r="AS32" s="538"/>
      <c r="AT32" s="793"/>
      <c r="AU32" s="793"/>
      <c r="AV32" s="509" t="str">
        <f t="shared" si="20"/>
        <v/>
      </c>
      <c r="AW32" s="509"/>
      <c r="AX32" s="509" t="str">
        <f t="shared" si="21"/>
        <v/>
      </c>
      <c r="AY32" s="509" t="str">
        <f t="shared" si="22"/>
        <v/>
      </c>
      <c r="AZ32" s="538"/>
      <c r="BA32" s="793"/>
      <c r="BB32" s="793"/>
      <c r="BC32" s="509" t="str">
        <f t="shared" si="23"/>
        <v/>
      </c>
      <c r="BD32" s="509"/>
      <c r="BE32" s="509" t="str">
        <f t="shared" si="24"/>
        <v/>
      </c>
      <c r="BF32" s="509" t="str">
        <f t="shared" si="25"/>
        <v/>
      </c>
      <c r="BG32" s="538"/>
      <c r="BH32" s="793"/>
      <c r="BI32" s="793"/>
      <c r="BJ32" s="509" t="str">
        <f t="shared" si="26"/>
        <v/>
      </c>
      <c r="BK32" s="509"/>
      <c r="BL32" s="509" t="str">
        <f t="shared" si="27"/>
        <v/>
      </c>
      <c r="BM32" s="509" t="str">
        <f t="shared" si="28"/>
        <v/>
      </c>
      <c r="BN32" s="538"/>
      <c r="BO32" s="554" t="str">
        <f t="shared" si="41"/>
        <v/>
      </c>
      <c r="BP32" s="445" t="str">
        <f t="shared" si="42"/>
        <v/>
      </c>
      <c r="BQ32" s="493"/>
      <c r="BR32" s="525"/>
      <c r="BT32" s="480"/>
      <c r="BU32" s="557"/>
      <c r="BV32" s="480"/>
      <c r="BZ32" s="484"/>
      <c r="CA32" s="485"/>
      <c r="CB32" s="561"/>
      <c r="CC32" s="487"/>
      <c r="CD32" s="562"/>
    </row>
    <row r="33" spans="1:82" s="495" customFormat="1" ht="45" customHeight="1">
      <c r="A33" s="560"/>
      <c r="B33" s="508"/>
      <c r="C33" s="502"/>
      <c r="D33" s="513"/>
      <c r="E33" s="559"/>
      <c r="F33" s="554" t="str">
        <f t="shared" si="43"/>
        <v/>
      </c>
      <c r="G33" s="555"/>
      <c r="H33" s="445" t="str">
        <f t="shared" si="7"/>
        <v/>
      </c>
      <c r="I33" s="445" t="str">
        <f t="shared" si="8"/>
        <v/>
      </c>
      <c r="J33" s="503"/>
      <c r="K33" s="513"/>
      <c r="L33" s="559"/>
      <c r="M33" s="554" t="str">
        <f t="shared" si="44"/>
        <v/>
      </c>
      <c r="N33" s="555"/>
      <c r="O33" s="445" t="str">
        <f t="shared" si="9"/>
        <v/>
      </c>
      <c r="P33" s="445" t="str">
        <f t="shared" si="10"/>
        <v/>
      </c>
      <c r="Q33" s="538"/>
      <c r="R33" s="513"/>
      <c r="S33" s="559"/>
      <c r="T33" s="554" t="str">
        <f t="shared" si="39"/>
        <v/>
      </c>
      <c r="U33" s="555"/>
      <c r="V33" s="445" t="str">
        <f t="shared" si="38"/>
        <v/>
      </c>
      <c r="W33" s="445" t="str">
        <f t="shared" si="40"/>
        <v/>
      </c>
      <c r="X33" s="538"/>
      <c r="Y33" s="793"/>
      <c r="Z33" s="793"/>
      <c r="AA33" s="509" t="str">
        <f t="shared" si="11"/>
        <v/>
      </c>
      <c r="AB33" s="509"/>
      <c r="AC33" s="509" t="str">
        <f t="shared" si="12"/>
        <v/>
      </c>
      <c r="AD33" s="509" t="str">
        <f t="shared" si="13"/>
        <v/>
      </c>
      <c r="AE33" s="538"/>
      <c r="AF33" s="793"/>
      <c r="AG33" s="793"/>
      <c r="AH33" s="509" t="str">
        <f t="shared" si="14"/>
        <v/>
      </c>
      <c r="AI33" s="509"/>
      <c r="AJ33" s="509" t="str">
        <f t="shared" si="15"/>
        <v/>
      </c>
      <c r="AK33" s="509" t="str">
        <f t="shared" si="16"/>
        <v/>
      </c>
      <c r="AL33" s="538"/>
      <c r="AM33" s="793"/>
      <c r="AN33" s="793"/>
      <c r="AO33" s="509" t="str">
        <f t="shared" si="17"/>
        <v/>
      </c>
      <c r="AP33" s="509"/>
      <c r="AQ33" s="509" t="str">
        <f t="shared" si="18"/>
        <v/>
      </c>
      <c r="AR33" s="509" t="str">
        <f t="shared" si="19"/>
        <v/>
      </c>
      <c r="AS33" s="538"/>
      <c r="AT33" s="793"/>
      <c r="AU33" s="793"/>
      <c r="AV33" s="509" t="str">
        <f t="shared" si="20"/>
        <v/>
      </c>
      <c r="AW33" s="509"/>
      <c r="AX33" s="509" t="str">
        <f t="shared" si="21"/>
        <v/>
      </c>
      <c r="AY33" s="509" t="str">
        <f t="shared" si="22"/>
        <v/>
      </c>
      <c r="AZ33" s="538"/>
      <c r="BA33" s="793"/>
      <c r="BB33" s="793"/>
      <c r="BC33" s="509" t="str">
        <f t="shared" si="23"/>
        <v/>
      </c>
      <c r="BD33" s="509"/>
      <c r="BE33" s="509" t="str">
        <f t="shared" si="24"/>
        <v/>
      </c>
      <c r="BF33" s="509" t="str">
        <f t="shared" si="25"/>
        <v/>
      </c>
      <c r="BG33" s="538"/>
      <c r="BH33" s="793"/>
      <c r="BI33" s="793"/>
      <c r="BJ33" s="509" t="str">
        <f t="shared" si="26"/>
        <v/>
      </c>
      <c r="BK33" s="509"/>
      <c r="BL33" s="509" t="str">
        <f t="shared" si="27"/>
        <v/>
      </c>
      <c r="BM33" s="509" t="str">
        <f t="shared" si="28"/>
        <v/>
      </c>
      <c r="BN33" s="538"/>
      <c r="BO33" s="554" t="str">
        <f t="shared" si="41"/>
        <v/>
      </c>
      <c r="BP33" s="445" t="str">
        <f t="shared" si="42"/>
        <v/>
      </c>
      <c r="BQ33" s="493"/>
      <c r="BR33" s="525"/>
      <c r="BT33" s="480"/>
      <c r="BU33" s="557"/>
      <c r="BV33" s="480"/>
      <c r="BZ33" s="484"/>
      <c r="CA33" s="485"/>
      <c r="CB33" s="486"/>
      <c r="CC33" s="487"/>
      <c r="CD33" s="487"/>
    </row>
    <row r="34" spans="1:82" s="495" customFormat="1" ht="45" customHeight="1">
      <c r="A34" s="560"/>
      <c r="B34" s="508"/>
      <c r="C34" s="502"/>
      <c r="D34" s="513"/>
      <c r="E34" s="559"/>
      <c r="F34" s="554" t="str">
        <f t="shared" si="43"/>
        <v/>
      </c>
      <c r="G34" s="555"/>
      <c r="H34" s="445" t="str">
        <f t="shared" si="7"/>
        <v/>
      </c>
      <c r="I34" s="445" t="str">
        <f t="shared" si="8"/>
        <v/>
      </c>
      <c r="J34" s="503"/>
      <c r="K34" s="513"/>
      <c r="L34" s="559"/>
      <c r="M34" s="554" t="str">
        <f t="shared" si="44"/>
        <v/>
      </c>
      <c r="N34" s="555"/>
      <c r="O34" s="445" t="str">
        <f t="shared" si="9"/>
        <v/>
      </c>
      <c r="P34" s="445" t="str">
        <f t="shared" si="10"/>
        <v/>
      </c>
      <c r="Q34" s="538"/>
      <c r="R34" s="513"/>
      <c r="S34" s="559"/>
      <c r="T34" s="554" t="str">
        <f t="shared" si="39"/>
        <v/>
      </c>
      <c r="U34" s="555"/>
      <c r="V34" s="445" t="str">
        <f t="shared" si="38"/>
        <v/>
      </c>
      <c r="W34" s="445" t="str">
        <f t="shared" si="40"/>
        <v/>
      </c>
      <c r="X34" s="538"/>
      <c r="Y34" s="793"/>
      <c r="Z34" s="793"/>
      <c r="AA34" s="509" t="str">
        <f t="shared" si="11"/>
        <v/>
      </c>
      <c r="AB34" s="509"/>
      <c r="AC34" s="509" t="str">
        <f t="shared" si="12"/>
        <v/>
      </c>
      <c r="AD34" s="509" t="str">
        <f t="shared" si="13"/>
        <v/>
      </c>
      <c r="AE34" s="538"/>
      <c r="AF34" s="793"/>
      <c r="AG34" s="793"/>
      <c r="AH34" s="509" t="str">
        <f t="shared" si="14"/>
        <v/>
      </c>
      <c r="AI34" s="509"/>
      <c r="AJ34" s="509" t="str">
        <f t="shared" si="15"/>
        <v/>
      </c>
      <c r="AK34" s="509" t="str">
        <f t="shared" si="16"/>
        <v/>
      </c>
      <c r="AL34" s="538"/>
      <c r="AM34" s="793"/>
      <c r="AN34" s="793"/>
      <c r="AO34" s="509" t="str">
        <f t="shared" si="17"/>
        <v/>
      </c>
      <c r="AP34" s="509"/>
      <c r="AQ34" s="509" t="str">
        <f t="shared" si="18"/>
        <v/>
      </c>
      <c r="AR34" s="509" t="str">
        <f t="shared" si="19"/>
        <v/>
      </c>
      <c r="AS34" s="538"/>
      <c r="AT34" s="793"/>
      <c r="AU34" s="793"/>
      <c r="AV34" s="509" t="str">
        <f t="shared" si="20"/>
        <v/>
      </c>
      <c r="AW34" s="509"/>
      <c r="AX34" s="509" t="str">
        <f t="shared" si="21"/>
        <v/>
      </c>
      <c r="AY34" s="509" t="str">
        <f t="shared" si="22"/>
        <v/>
      </c>
      <c r="AZ34" s="538"/>
      <c r="BA34" s="793"/>
      <c r="BB34" s="793"/>
      <c r="BC34" s="509" t="str">
        <f t="shared" si="23"/>
        <v/>
      </c>
      <c r="BD34" s="509"/>
      <c r="BE34" s="509" t="str">
        <f t="shared" si="24"/>
        <v/>
      </c>
      <c r="BF34" s="509" t="str">
        <f t="shared" si="25"/>
        <v/>
      </c>
      <c r="BG34" s="538"/>
      <c r="BH34" s="793"/>
      <c r="BI34" s="793"/>
      <c r="BJ34" s="509" t="str">
        <f t="shared" si="26"/>
        <v/>
      </c>
      <c r="BK34" s="509"/>
      <c r="BL34" s="509" t="str">
        <f t="shared" si="27"/>
        <v/>
      </c>
      <c r="BM34" s="509" t="str">
        <f t="shared" si="28"/>
        <v/>
      </c>
      <c r="BN34" s="538"/>
      <c r="BO34" s="554" t="str">
        <f t="shared" si="41"/>
        <v/>
      </c>
      <c r="BP34" s="445" t="str">
        <f t="shared" si="42"/>
        <v/>
      </c>
      <c r="BQ34" s="493"/>
      <c r="BR34" s="525"/>
      <c r="BT34" s="480"/>
      <c r="BU34" s="557"/>
      <c r="BV34" s="480"/>
      <c r="BZ34" s="484"/>
      <c r="CA34" s="485"/>
      <c r="CB34" s="561"/>
      <c r="CC34" s="487"/>
      <c r="CD34" s="487"/>
    </row>
    <row r="35" spans="1:82" s="495" customFormat="1" ht="45" customHeight="1">
      <c r="A35" s="560"/>
      <c r="B35" s="508"/>
      <c r="C35" s="502"/>
      <c r="D35" s="513"/>
      <c r="E35" s="559"/>
      <c r="F35" s="554" t="str">
        <f t="shared" si="43"/>
        <v/>
      </c>
      <c r="G35" s="555"/>
      <c r="H35" s="445" t="str">
        <f t="shared" si="7"/>
        <v/>
      </c>
      <c r="I35" s="445" t="str">
        <f t="shared" si="8"/>
        <v/>
      </c>
      <c r="J35" s="503"/>
      <c r="K35" s="513"/>
      <c r="L35" s="559"/>
      <c r="M35" s="554" t="str">
        <f t="shared" si="44"/>
        <v/>
      </c>
      <c r="N35" s="555"/>
      <c r="O35" s="445" t="str">
        <f t="shared" si="9"/>
        <v/>
      </c>
      <c r="P35" s="445" t="str">
        <f t="shared" si="10"/>
        <v/>
      </c>
      <c r="Q35" s="538"/>
      <c r="R35" s="513"/>
      <c r="S35" s="559"/>
      <c r="T35" s="554" t="str">
        <f t="shared" si="39"/>
        <v/>
      </c>
      <c r="U35" s="555"/>
      <c r="V35" s="445" t="str">
        <f t="shared" si="38"/>
        <v/>
      </c>
      <c r="W35" s="445" t="str">
        <f t="shared" si="40"/>
        <v/>
      </c>
      <c r="X35" s="538"/>
      <c r="Y35" s="793"/>
      <c r="Z35" s="793"/>
      <c r="AA35" s="509" t="str">
        <f t="shared" si="11"/>
        <v/>
      </c>
      <c r="AB35" s="509"/>
      <c r="AC35" s="509" t="str">
        <f t="shared" si="12"/>
        <v/>
      </c>
      <c r="AD35" s="509" t="str">
        <f t="shared" si="13"/>
        <v/>
      </c>
      <c r="AE35" s="538"/>
      <c r="AF35" s="793"/>
      <c r="AG35" s="793"/>
      <c r="AH35" s="509" t="str">
        <f t="shared" si="14"/>
        <v/>
      </c>
      <c r="AI35" s="509"/>
      <c r="AJ35" s="509" t="str">
        <f t="shared" si="15"/>
        <v/>
      </c>
      <c r="AK35" s="509" t="str">
        <f t="shared" si="16"/>
        <v/>
      </c>
      <c r="AL35" s="538"/>
      <c r="AM35" s="793"/>
      <c r="AN35" s="793"/>
      <c r="AO35" s="509" t="str">
        <f t="shared" si="17"/>
        <v/>
      </c>
      <c r="AP35" s="509"/>
      <c r="AQ35" s="509" t="str">
        <f t="shared" si="18"/>
        <v/>
      </c>
      <c r="AR35" s="509" t="str">
        <f t="shared" si="19"/>
        <v/>
      </c>
      <c r="AS35" s="538"/>
      <c r="AT35" s="793"/>
      <c r="AU35" s="793"/>
      <c r="AV35" s="509" t="str">
        <f t="shared" si="20"/>
        <v/>
      </c>
      <c r="AW35" s="509"/>
      <c r="AX35" s="509" t="str">
        <f t="shared" si="21"/>
        <v/>
      </c>
      <c r="AY35" s="509" t="str">
        <f t="shared" si="22"/>
        <v/>
      </c>
      <c r="AZ35" s="538"/>
      <c r="BA35" s="793"/>
      <c r="BB35" s="793"/>
      <c r="BC35" s="509" t="str">
        <f t="shared" si="23"/>
        <v/>
      </c>
      <c r="BD35" s="509"/>
      <c r="BE35" s="509" t="str">
        <f t="shared" si="24"/>
        <v/>
      </c>
      <c r="BF35" s="509" t="str">
        <f t="shared" si="25"/>
        <v/>
      </c>
      <c r="BG35" s="538"/>
      <c r="BH35" s="793"/>
      <c r="BI35" s="793"/>
      <c r="BJ35" s="509" t="str">
        <f t="shared" si="26"/>
        <v/>
      </c>
      <c r="BK35" s="509"/>
      <c r="BL35" s="509" t="str">
        <f t="shared" si="27"/>
        <v/>
      </c>
      <c r="BM35" s="509" t="str">
        <f t="shared" si="28"/>
        <v/>
      </c>
      <c r="BN35" s="538"/>
      <c r="BO35" s="554" t="str">
        <f t="shared" si="41"/>
        <v/>
      </c>
      <c r="BP35" s="445" t="str">
        <f t="shared" si="42"/>
        <v/>
      </c>
      <c r="BQ35" s="493"/>
      <c r="BR35" s="525"/>
      <c r="BT35" s="480"/>
      <c r="BU35" s="557"/>
      <c r="BV35" s="480"/>
      <c r="BZ35" s="484"/>
      <c r="CA35" s="485"/>
      <c r="CB35" s="561"/>
      <c r="CC35" s="487"/>
      <c r="CD35" s="487"/>
    </row>
    <row r="36" spans="1:82" s="495" customFormat="1" ht="45" customHeight="1">
      <c r="A36" s="560"/>
      <c r="B36" s="508"/>
      <c r="C36" s="502"/>
      <c r="D36" s="513"/>
      <c r="E36" s="559"/>
      <c r="F36" s="554" t="str">
        <f t="shared" si="43"/>
        <v/>
      </c>
      <c r="G36" s="555"/>
      <c r="H36" s="445" t="str">
        <f t="shared" si="7"/>
        <v/>
      </c>
      <c r="I36" s="445" t="str">
        <f t="shared" si="8"/>
        <v/>
      </c>
      <c r="J36" s="503"/>
      <c r="K36" s="513"/>
      <c r="L36" s="559"/>
      <c r="M36" s="554" t="str">
        <f t="shared" si="44"/>
        <v/>
      </c>
      <c r="N36" s="555"/>
      <c r="O36" s="445" t="str">
        <f t="shared" si="9"/>
        <v/>
      </c>
      <c r="P36" s="445" t="str">
        <f t="shared" si="10"/>
        <v/>
      </c>
      <c r="Q36" s="538"/>
      <c r="R36" s="513"/>
      <c r="S36" s="559"/>
      <c r="T36" s="554" t="str">
        <f t="shared" si="39"/>
        <v/>
      </c>
      <c r="U36" s="555"/>
      <c r="V36" s="445" t="str">
        <f t="shared" si="38"/>
        <v/>
      </c>
      <c r="W36" s="445" t="str">
        <f t="shared" si="40"/>
        <v/>
      </c>
      <c r="X36" s="538"/>
      <c r="Y36" s="793"/>
      <c r="Z36" s="793"/>
      <c r="AA36" s="509" t="str">
        <f t="shared" si="11"/>
        <v/>
      </c>
      <c r="AB36" s="509"/>
      <c r="AC36" s="509" t="str">
        <f t="shared" si="12"/>
        <v/>
      </c>
      <c r="AD36" s="509" t="str">
        <f t="shared" si="13"/>
        <v/>
      </c>
      <c r="AE36" s="538"/>
      <c r="AF36" s="793"/>
      <c r="AG36" s="793"/>
      <c r="AH36" s="509" t="str">
        <f t="shared" si="14"/>
        <v/>
      </c>
      <c r="AI36" s="509"/>
      <c r="AJ36" s="509" t="str">
        <f t="shared" si="15"/>
        <v/>
      </c>
      <c r="AK36" s="509" t="str">
        <f t="shared" si="16"/>
        <v/>
      </c>
      <c r="AL36" s="538"/>
      <c r="AM36" s="793"/>
      <c r="AN36" s="793"/>
      <c r="AO36" s="509" t="str">
        <f t="shared" si="17"/>
        <v/>
      </c>
      <c r="AP36" s="509"/>
      <c r="AQ36" s="509" t="str">
        <f t="shared" si="18"/>
        <v/>
      </c>
      <c r="AR36" s="509" t="str">
        <f t="shared" si="19"/>
        <v/>
      </c>
      <c r="AS36" s="538"/>
      <c r="AT36" s="793"/>
      <c r="AU36" s="793"/>
      <c r="AV36" s="509" t="str">
        <f t="shared" si="20"/>
        <v/>
      </c>
      <c r="AW36" s="509"/>
      <c r="AX36" s="509" t="str">
        <f t="shared" si="21"/>
        <v/>
      </c>
      <c r="AY36" s="509" t="str">
        <f t="shared" si="22"/>
        <v/>
      </c>
      <c r="AZ36" s="538"/>
      <c r="BA36" s="793"/>
      <c r="BB36" s="793"/>
      <c r="BC36" s="509" t="str">
        <f t="shared" si="23"/>
        <v/>
      </c>
      <c r="BD36" s="509"/>
      <c r="BE36" s="509" t="str">
        <f t="shared" si="24"/>
        <v/>
      </c>
      <c r="BF36" s="509" t="str">
        <f t="shared" si="25"/>
        <v/>
      </c>
      <c r="BG36" s="538"/>
      <c r="BH36" s="793"/>
      <c r="BI36" s="793"/>
      <c r="BJ36" s="509" t="str">
        <f t="shared" si="26"/>
        <v/>
      </c>
      <c r="BK36" s="509"/>
      <c r="BL36" s="509" t="str">
        <f t="shared" si="27"/>
        <v/>
      </c>
      <c r="BM36" s="509" t="str">
        <f t="shared" si="28"/>
        <v/>
      </c>
      <c r="BN36" s="538"/>
      <c r="BO36" s="554" t="str">
        <f t="shared" si="41"/>
        <v/>
      </c>
      <c r="BP36" s="445" t="str">
        <f t="shared" si="42"/>
        <v/>
      </c>
      <c r="BQ36" s="493"/>
      <c r="BR36" s="525"/>
      <c r="BT36" s="480"/>
      <c r="BU36" s="557"/>
      <c r="BV36" s="480"/>
      <c r="BZ36" s="484"/>
      <c r="CA36" s="485"/>
      <c r="CB36" s="561"/>
      <c r="CC36" s="487"/>
      <c r="CD36" s="487"/>
    </row>
    <row r="37" spans="1:82" s="495" customFormat="1" ht="45" customHeight="1">
      <c r="A37" s="563"/>
      <c r="B37" s="508"/>
      <c r="C37" s="502"/>
      <c r="D37" s="553"/>
      <c r="E37" s="564"/>
      <c r="F37" s="554" t="str">
        <f t="shared" si="43"/>
        <v/>
      </c>
      <c r="G37" s="555"/>
      <c r="H37" s="445" t="str">
        <f t="shared" si="7"/>
        <v/>
      </c>
      <c r="I37" s="445" t="str">
        <f t="shared" si="8"/>
        <v/>
      </c>
      <c r="J37" s="538"/>
      <c r="K37" s="565"/>
      <c r="L37" s="564"/>
      <c r="M37" s="554" t="str">
        <f t="shared" si="44"/>
        <v/>
      </c>
      <c r="N37" s="555"/>
      <c r="O37" s="445" t="str">
        <f t="shared" si="9"/>
        <v/>
      </c>
      <c r="P37" s="445" t="str">
        <f t="shared" si="10"/>
        <v/>
      </c>
      <c r="Q37" s="538"/>
      <c r="R37" s="565"/>
      <c r="S37" s="564"/>
      <c r="T37" s="554" t="str">
        <f t="shared" si="39"/>
        <v/>
      </c>
      <c r="U37" s="555"/>
      <c r="V37" s="445" t="str">
        <f t="shared" si="38"/>
        <v/>
      </c>
      <c r="W37" s="445" t="str">
        <f t="shared" si="40"/>
        <v/>
      </c>
      <c r="X37" s="538"/>
      <c r="Y37" s="793"/>
      <c r="Z37" s="793"/>
      <c r="AA37" s="509" t="str">
        <f t="shared" si="11"/>
        <v/>
      </c>
      <c r="AB37" s="509"/>
      <c r="AC37" s="509" t="str">
        <f t="shared" si="12"/>
        <v/>
      </c>
      <c r="AD37" s="509" t="str">
        <f t="shared" si="13"/>
        <v/>
      </c>
      <c r="AE37" s="538"/>
      <c r="AF37" s="793"/>
      <c r="AG37" s="793"/>
      <c r="AH37" s="509" t="str">
        <f t="shared" si="14"/>
        <v/>
      </c>
      <c r="AI37" s="509"/>
      <c r="AJ37" s="509" t="str">
        <f t="shared" si="15"/>
        <v/>
      </c>
      <c r="AK37" s="509" t="str">
        <f t="shared" si="16"/>
        <v/>
      </c>
      <c r="AL37" s="538"/>
      <c r="AM37" s="793"/>
      <c r="AN37" s="793"/>
      <c r="AO37" s="509" t="str">
        <f t="shared" si="17"/>
        <v/>
      </c>
      <c r="AP37" s="509"/>
      <c r="AQ37" s="509" t="str">
        <f t="shared" si="18"/>
        <v/>
      </c>
      <c r="AR37" s="509" t="str">
        <f t="shared" si="19"/>
        <v/>
      </c>
      <c r="AS37" s="538"/>
      <c r="AT37" s="793"/>
      <c r="AU37" s="793"/>
      <c r="AV37" s="509" t="str">
        <f t="shared" si="20"/>
        <v/>
      </c>
      <c r="AW37" s="509"/>
      <c r="AX37" s="509" t="str">
        <f t="shared" si="21"/>
        <v/>
      </c>
      <c r="AY37" s="509" t="str">
        <f t="shared" si="22"/>
        <v/>
      </c>
      <c r="AZ37" s="538"/>
      <c r="BA37" s="793"/>
      <c r="BB37" s="793"/>
      <c r="BC37" s="509" t="str">
        <f t="shared" si="23"/>
        <v/>
      </c>
      <c r="BD37" s="509"/>
      <c r="BE37" s="509" t="str">
        <f t="shared" si="24"/>
        <v/>
      </c>
      <c r="BF37" s="509" t="str">
        <f t="shared" si="25"/>
        <v/>
      </c>
      <c r="BG37" s="538"/>
      <c r="BH37" s="793"/>
      <c r="BI37" s="793"/>
      <c r="BJ37" s="509" t="str">
        <f t="shared" si="26"/>
        <v/>
      </c>
      <c r="BK37" s="509"/>
      <c r="BL37" s="509" t="str">
        <f t="shared" si="27"/>
        <v/>
      </c>
      <c r="BM37" s="509" t="str">
        <f t="shared" si="28"/>
        <v/>
      </c>
      <c r="BN37" s="538"/>
      <c r="BO37" s="554" t="str">
        <f t="shared" si="41"/>
        <v/>
      </c>
      <c r="BP37" s="445" t="str">
        <f t="shared" si="42"/>
        <v/>
      </c>
      <c r="BQ37" s="524"/>
      <c r="BR37" s="525"/>
      <c r="BT37" s="480"/>
      <c r="BU37" s="557"/>
      <c r="BV37" s="480"/>
      <c r="BZ37" s="484"/>
      <c r="CA37" s="485"/>
      <c r="CB37" s="566"/>
      <c r="CC37" s="487"/>
      <c r="CD37" s="487"/>
    </row>
    <row r="38" spans="1:82" s="495" customFormat="1" ht="45" customHeight="1">
      <c r="A38" s="533"/>
      <c r="B38" s="567"/>
      <c r="C38" s="502"/>
      <c r="D38" s="535">
        <f>SUM(D27:D37)</f>
        <v>0</v>
      </c>
      <c r="E38" s="536"/>
      <c r="F38" s="536"/>
      <c r="G38" s="537"/>
      <c r="H38" s="445" t="str">
        <f t="shared" si="7"/>
        <v/>
      </c>
      <c r="I38" s="445">
        <f>SUM(I27:I37)</f>
        <v>0</v>
      </c>
      <c r="J38" s="538"/>
      <c r="K38" s="539">
        <f>SUM(K27:K37)</f>
        <v>0</v>
      </c>
      <c r="L38" s="536"/>
      <c r="M38" s="536"/>
      <c r="N38" s="537"/>
      <c r="O38" s="445" t="str">
        <f t="shared" si="9"/>
        <v/>
      </c>
      <c r="P38" s="445">
        <f>SUM(P27:P37)</f>
        <v>0</v>
      </c>
      <c r="Q38" s="538"/>
      <c r="R38" s="540">
        <f>SUM(R27:R37)</f>
        <v>0</v>
      </c>
      <c r="S38" s="536"/>
      <c r="T38" s="536"/>
      <c r="U38" s="537"/>
      <c r="V38" s="445"/>
      <c r="W38" s="445">
        <f>SUM(W27:W37)</f>
        <v>0</v>
      </c>
      <c r="X38" s="538"/>
      <c r="Y38" s="793">
        <f>SUM(Y27:Y37)</f>
        <v>0</v>
      </c>
      <c r="Z38" s="793"/>
      <c r="AA38" s="509"/>
      <c r="AB38" s="509"/>
      <c r="AC38" s="509"/>
      <c r="AD38" s="509">
        <f>SUM(AD27:AD37)</f>
        <v>0</v>
      </c>
      <c r="AE38" s="538"/>
      <c r="AF38" s="793">
        <f>SUM(AF27:AF37)</f>
        <v>0</v>
      </c>
      <c r="AG38" s="793"/>
      <c r="AH38" s="509"/>
      <c r="AI38" s="509"/>
      <c r="AJ38" s="509"/>
      <c r="AK38" s="509">
        <f>SUM(AK27:AK37)</f>
        <v>0</v>
      </c>
      <c r="AL38" s="538"/>
      <c r="AM38" s="793">
        <f>SUM(AM27:AM37)</f>
        <v>0</v>
      </c>
      <c r="AN38" s="793"/>
      <c r="AO38" s="509"/>
      <c r="AP38" s="509"/>
      <c r="AQ38" s="509"/>
      <c r="AR38" s="509">
        <f>SUM(AR27:AR37)</f>
        <v>0</v>
      </c>
      <c r="AS38" s="538"/>
      <c r="AT38" s="793">
        <f>SUM(AT27:AT37)</f>
        <v>0</v>
      </c>
      <c r="AU38" s="793"/>
      <c r="AV38" s="509"/>
      <c r="AW38" s="509"/>
      <c r="AX38" s="509"/>
      <c r="AY38" s="509">
        <f>SUM(AY27:AY37)</f>
        <v>0</v>
      </c>
      <c r="AZ38" s="538"/>
      <c r="BA38" s="793">
        <f>SUM(BA27:BA37)</f>
        <v>0</v>
      </c>
      <c r="BB38" s="793"/>
      <c r="BC38" s="509"/>
      <c r="BD38" s="509"/>
      <c r="BE38" s="509"/>
      <c r="BF38" s="509">
        <f>SUM(BF27:BF37)</f>
        <v>0</v>
      </c>
      <c r="BG38" s="538"/>
      <c r="BH38" s="793">
        <f>SUM(BH27:BH37)</f>
        <v>0</v>
      </c>
      <c r="BI38" s="793"/>
      <c r="BJ38" s="509"/>
      <c r="BK38" s="509"/>
      <c r="BL38" s="509"/>
      <c r="BM38" s="509">
        <f>SUM(BM27:BM37)</f>
        <v>0</v>
      </c>
      <c r="BN38" s="538"/>
      <c r="BO38" s="568">
        <f>SUM(BO27:BO37)</f>
        <v>0</v>
      </c>
      <c r="BP38" s="445">
        <f>SUM(BP27:BP37)</f>
        <v>0</v>
      </c>
      <c r="BQ38" s="541">
        <f>BO38</f>
        <v>0</v>
      </c>
      <c r="BR38" s="569"/>
      <c r="BT38" s="480"/>
      <c r="BU38" s="557"/>
      <c r="BV38" s="480"/>
      <c r="BZ38" s="496"/>
      <c r="CA38" s="485"/>
      <c r="CB38" s="570"/>
      <c r="CC38" s="498"/>
      <c r="CD38" s="487"/>
    </row>
    <row r="39" spans="1:82" s="495" customFormat="1" ht="45" customHeight="1">
      <c r="A39" s="806"/>
      <c r="B39" s="795"/>
      <c r="C39" s="796"/>
      <c r="D39" s="807" t="s">
        <v>32</v>
      </c>
      <c r="E39" s="808"/>
      <c r="F39" s="808"/>
      <c r="G39" s="809"/>
      <c r="H39" s="800" t="str">
        <f t="shared" si="7"/>
        <v/>
      </c>
      <c r="I39" s="800"/>
      <c r="J39" s="810"/>
      <c r="K39" s="811"/>
      <c r="L39" s="808"/>
      <c r="M39" s="808"/>
      <c r="N39" s="809"/>
      <c r="O39" s="800" t="str">
        <f t="shared" si="9"/>
        <v/>
      </c>
      <c r="P39" s="800"/>
      <c r="Q39" s="810"/>
      <c r="R39" s="811"/>
      <c r="S39" s="808"/>
      <c r="T39" s="808"/>
      <c r="U39" s="809"/>
      <c r="V39" s="800" t="str">
        <f t="shared" ref="V39:V52" si="45">IF(R39="","",U39*R39)</f>
        <v/>
      </c>
      <c r="W39" s="800"/>
      <c r="X39" s="575"/>
      <c r="Y39" s="812"/>
      <c r="Z39" s="812"/>
      <c r="AA39" s="804" t="str">
        <f t="shared" si="11"/>
        <v/>
      </c>
      <c r="AB39" s="804"/>
      <c r="AC39" s="804" t="str">
        <f t="shared" si="12"/>
        <v/>
      </c>
      <c r="AD39" s="804"/>
      <c r="AE39" s="575"/>
      <c r="AF39" s="812"/>
      <c r="AG39" s="812"/>
      <c r="AH39" s="804" t="str">
        <f t="shared" si="14"/>
        <v/>
      </c>
      <c r="AI39" s="804"/>
      <c r="AJ39" s="804" t="str">
        <f t="shared" si="15"/>
        <v/>
      </c>
      <c r="AK39" s="804"/>
      <c r="AL39" s="575"/>
      <c r="AM39" s="812"/>
      <c r="AN39" s="812"/>
      <c r="AO39" s="804" t="str">
        <f t="shared" si="17"/>
        <v/>
      </c>
      <c r="AP39" s="804"/>
      <c r="AQ39" s="804" t="str">
        <f t="shared" si="18"/>
        <v/>
      </c>
      <c r="AR39" s="804"/>
      <c r="AS39" s="575"/>
      <c r="AT39" s="812"/>
      <c r="AU39" s="812"/>
      <c r="AV39" s="804" t="str">
        <f t="shared" si="20"/>
        <v/>
      </c>
      <c r="AW39" s="804"/>
      <c r="AX39" s="804" t="str">
        <f t="shared" si="21"/>
        <v/>
      </c>
      <c r="AY39" s="804"/>
      <c r="AZ39" s="575"/>
      <c r="BA39" s="812"/>
      <c r="BB39" s="812"/>
      <c r="BC39" s="804" t="str">
        <f t="shared" si="23"/>
        <v/>
      </c>
      <c r="BD39" s="804"/>
      <c r="BE39" s="804" t="str">
        <f t="shared" si="24"/>
        <v/>
      </c>
      <c r="BF39" s="804"/>
      <c r="BG39" s="575"/>
      <c r="BH39" s="812"/>
      <c r="BI39" s="812"/>
      <c r="BJ39" s="804" t="str">
        <f t="shared" si="26"/>
        <v/>
      </c>
      <c r="BK39" s="804"/>
      <c r="BL39" s="804" t="str">
        <f t="shared" si="27"/>
        <v/>
      </c>
      <c r="BM39" s="804"/>
      <c r="BN39" s="575"/>
      <c r="BO39" s="808"/>
      <c r="BP39" s="800"/>
      <c r="BQ39" s="805"/>
      <c r="BR39" s="525"/>
      <c r="BT39" s="480"/>
      <c r="BU39" s="557"/>
      <c r="BV39" s="480"/>
      <c r="BZ39" s="496"/>
      <c r="CA39" s="485"/>
      <c r="CB39" s="570"/>
      <c r="CC39" s="498"/>
      <c r="CD39" s="487"/>
    </row>
    <row r="40" spans="1:82" s="495" customFormat="1" ht="45" customHeight="1">
      <c r="A40" s="488"/>
      <c r="B40" s="489"/>
      <c r="C40" s="502"/>
      <c r="D40" s="491"/>
      <c r="E40" s="445"/>
      <c r="F40" s="445" t="str">
        <f>IF(D40="","",D40*E40)</f>
        <v/>
      </c>
      <c r="G40" s="445"/>
      <c r="H40" s="445" t="str">
        <f t="shared" si="7"/>
        <v/>
      </c>
      <c r="I40" s="445" t="str">
        <f t="shared" si="8"/>
        <v/>
      </c>
      <c r="J40" s="503"/>
      <c r="K40" s="491"/>
      <c r="L40" s="445"/>
      <c r="M40" s="445" t="str">
        <f>IF(K40="","",K40*L40)</f>
        <v/>
      </c>
      <c r="N40" s="445"/>
      <c r="O40" s="445" t="str">
        <f t="shared" si="9"/>
        <v/>
      </c>
      <c r="P40" s="445" t="str">
        <f t="shared" si="10"/>
        <v/>
      </c>
      <c r="Q40" s="503"/>
      <c r="R40" s="491"/>
      <c r="S40" s="445"/>
      <c r="T40" s="445" t="str">
        <f t="shared" ref="T40:T52" si="46">IF(R40="","",R40*S40)</f>
        <v/>
      </c>
      <c r="U40" s="445"/>
      <c r="V40" s="445" t="str">
        <f t="shared" si="45"/>
        <v/>
      </c>
      <c r="W40" s="445" t="str">
        <f t="shared" ref="W40:W52" si="47">IF(A40="","",T40-V40)</f>
        <v/>
      </c>
      <c r="X40" s="503"/>
      <c r="Y40" s="509"/>
      <c r="Z40" s="509"/>
      <c r="AA40" s="509" t="str">
        <f t="shared" si="11"/>
        <v/>
      </c>
      <c r="AB40" s="509"/>
      <c r="AC40" s="509" t="str">
        <f t="shared" si="12"/>
        <v/>
      </c>
      <c r="AD40" s="509" t="str">
        <f t="shared" si="13"/>
        <v/>
      </c>
      <c r="AE40" s="503"/>
      <c r="AF40" s="509"/>
      <c r="AG40" s="509"/>
      <c r="AH40" s="509" t="str">
        <f t="shared" si="14"/>
        <v/>
      </c>
      <c r="AI40" s="509"/>
      <c r="AJ40" s="509" t="str">
        <f t="shared" si="15"/>
        <v/>
      </c>
      <c r="AK40" s="509" t="str">
        <f t="shared" si="16"/>
        <v/>
      </c>
      <c r="AL40" s="503"/>
      <c r="AM40" s="509"/>
      <c r="AN40" s="509"/>
      <c r="AO40" s="509" t="str">
        <f t="shared" si="17"/>
        <v/>
      </c>
      <c r="AP40" s="509"/>
      <c r="AQ40" s="509" t="str">
        <f t="shared" si="18"/>
        <v/>
      </c>
      <c r="AR40" s="509" t="str">
        <f t="shared" si="19"/>
        <v/>
      </c>
      <c r="AS40" s="503"/>
      <c r="AT40" s="509"/>
      <c r="AU40" s="509"/>
      <c r="AV40" s="509" t="str">
        <f t="shared" si="20"/>
        <v/>
      </c>
      <c r="AW40" s="509"/>
      <c r="AX40" s="509" t="str">
        <f t="shared" si="21"/>
        <v/>
      </c>
      <c r="AY40" s="509" t="str">
        <f t="shared" si="22"/>
        <v/>
      </c>
      <c r="AZ40" s="503"/>
      <c r="BA40" s="509"/>
      <c r="BB40" s="509"/>
      <c r="BC40" s="509" t="str">
        <f t="shared" si="23"/>
        <v/>
      </c>
      <c r="BD40" s="509"/>
      <c r="BE40" s="509" t="str">
        <f t="shared" si="24"/>
        <v/>
      </c>
      <c r="BF40" s="509" t="str">
        <f t="shared" si="25"/>
        <v/>
      </c>
      <c r="BG40" s="503"/>
      <c r="BH40" s="509"/>
      <c r="BI40" s="509"/>
      <c r="BJ40" s="509" t="str">
        <f t="shared" si="26"/>
        <v/>
      </c>
      <c r="BK40" s="509"/>
      <c r="BL40" s="509" t="str">
        <f t="shared" si="27"/>
        <v/>
      </c>
      <c r="BM40" s="509" t="str">
        <f t="shared" si="28"/>
        <v/>
      </c>
      <c r="BN40" s="503"/>
      <c r="BO40" s="445" t="str">
        <f t="shared" ref="BO40:BO52" si="48">IF(F40="","",F40+M40+T40+AA40+AH40+AO40+AV40+BC40+BJ40)</f>
        <v/>
      </c>
      <c r="BP40" s="445" t="str">
        <f t="shared" ref="BP40:BP52" si="49">IF(A40="","",I40+P40+W40+AD40+AK40+AR40+AY40+BF40+BM40)</f>
        <v/>
      </c>
      <c r="BQ40" s="524"/>
      <c r="BR40" s="525"/>
      <c r="BT40" s="480"/>
      <c r="BU40" s="557"/>
      <c r="BV40" s="480"/>
      <c r="BZ40" s="496"/>
      <c r="CA40" s="485"/>
      <c r="CB40" s="570"/>
      <c r="CC40" s="498"/>
      <c r="CD40" s="487"/>
    </row>
    <row r="41" spans="1:82" s="495" customFormat="1" ht="45" customHeight="1">
      <c r="A41" s="488"/>
      <c r="B41" s="489"/>
      <c r="C41" s="502"/>
      <c r="D41" s="491"/>
      <c r="E41" s="445"/>
      <c r="F41" s="445" t="str">
        <f t="shared" ref="F41:F52" si="50">IF(D41="","",D41*E41)</f>
        <v/>
      </c>
      <c r="G41" s="445"/>
      <c r="H41" s="445" t="str">
        <f t="shared" si="7"/>
        <v/>
      </c>
      <c r="I41" s="445" t="str">
        <f t="shared" si="8"/>
        <v/>
      </c>
      <c r="J41" s="503"/>
      <c r="K41" s="491"/>
      <c r="L41" s="445"/>
      <c r="M41" s="445" t="str">
        <f t="shared" ref="M41:M52" si="51">IF(K41="","",K41*L41)</f>
        <v/>
      </c>
      <c r="N41" s="445"/>
      <c r="O41" s="445" t="str">
        <f t="shared" si="9"/>
        <v/>
      </c>
      <c r="P41" s="445" t="str">
        <f t="shared" si="10"/>
        <v/>
      </c>
      <c r="Q41" s="503"/>
      <c r="R41" s="491"/>
      <c r="S41" s="445"/>
      <c r="T41" s="445" t="str">
        <f t="shared" si="46"/>
        <v/>
      </c>
      <c r="U41" s="445"/>
      <c r="V41" s="445" t="str">
        <f t="shared" si="45"/>
        <v/>
      </c>
      <c r="W41" s="445" t="str">
        <f t="shared" si="47"/>
        <v/>
      </c>
      <c r="X41" s="503"/>
      <c r="Y41" s="509"/>
      <c r="Z41" s="509"/>
      <c r="AA41" s="509" t="str">
        <f t="shared" si="11"/>
        <v/>
      </c>
      <c r="AB41" s="509"/>
      <c r="AC41" s="509" t="str">
        <f t="shared" si="12"/>
        <v/>
      </c>
      <c r="AD41" s="509" t="str">
        <f t="shared" si="13"/>
        <v/>
      </c>
      <c r="AE41" s="503"/>
      <c r="AF41" s="509"/>
      <c r="AG41" s="509"/>
      <c r="AH41" s="509" t="str">
        <f t="shared" si="14"/>
        <v/>
      </c>
      <c r="AI41" s="509"/>
      <c r="AJ41" s="509" t="str">
        <f t="shared" si="15"/>
        <v/>
      </c>
      <c r="AK41" s="509" t="str">
        <f t="shared" si="16"/>
        <v/>
      </c>
      <c r="AL41" s="503"/>
      <c r="AM41" s="509"/>
      <c r="AN41" s="509"/>
      <c r="AO41" s="509" t="str">
        <f t="shared" si="17"/>
        <v/>
      </c>
      <c r="AP41" s="509"/>
      <c r="AQ41" s="509" t="str">
        <f t="shared" si="18"/>
        <v/>
      </c>
      <c r="AR41" s="509" t="str">
        <f t="shared" si="19"/>
        <v/>
      </c>
      <c r="AS41" s="503"/>
      <c r="AT41" s="509"/>
      <c r="AU41" s="509"/>
      <c r="AV41" s="509" t="str">
        <f t="shared" si="20"/>
        <v/>
      </c>
      <c r="AW41" s="509"/>
      <c r="AX41" s="509" t="str">
        <f t="shared" si="21"/>
        <v/>
      </c>
      <c r="AY41" s="509" t="str">
        <f t="shared" si="22"/>
        <v/>
      </c>
      <c r="AZ41" s="503"/>
      <c r="BA41" s="509"/>
      <c r="BB41" s="509"/>
      <c r="BC41" s="509" t="str">
        <f t="shared" si="23"/>
        <v/>
      </c>
      <c r="BD41" s="509"/>
      <c r="BE41" s="509" t="str">
        <f t="shared" si="24"/>
        <v/>
      </c>
      <c r="BF41" s="509" t="str">
        <f t="shared" si="25"/>
        <v/>
      </c>
      <c r="BG41" s="503"/>
      <c r="BH41" s="509"/>
      <c r="BI41" s="509"/>
      <c r="BJ41" s="509" t="str">
        <f t="shared" si="26"/>
        <v/>
      </c>
      <c r="BK41" s="509"/>
      <c r="BL41" s="509" t="str">
        <f t="shared" si="27"/>
        <v/>
      </c>
      <c r="BM41" s="509" t="str">
        <f t="shared" si="28"/>
        <v/>
      </c>
      <c r="BN41" s="503"/>
      <c r="BO41" s="445" t="str">
        <f t="shared" si="48"/>
        <v/>
      </c>
      <c r="BP41" s="445" t="str">
        <f t="shared" si="49"/>
        <v/>
      </c>
      <c r="BQ41" s="524"/>
      <c r="BR41" s="525"/>
      <c r="BT41" s="480"/>
      <c r="BU41" s="557"/>
      <c r="BV41" s="480"/>
      <c r="BZ41" s="496"/>
      <c r="CA41" s="485"/>
      <c r="CB41" s="570"/>
      <c r="CC41" s="498"/>
      <c r="CD41" s="487"/>
    </row>
    <row r="42" spans="1:82" s="495" customFormat="1" ht="45" customHeight="1">
      <c r="A42" s="488"/>
      <c r="B42" s="489"/>
      <c r="C42" s="502"/>
      <c r="D42" s="491"/>
      <c r="E42" s="445"/>
      <c r="F42" s="445" t="str">
        <f t="shared" si="50"/>
        <v/>
      </c>
      <c r="G42" s="445"/>
      <c r="H42" s="445" t="str">
        <f t="shared" si="7"/>
        <v/>
      </c>
      <c r="I42" s="445" t="str">
        <f t="shared" si="8"/>
        <v/>
      </c>
      <c r="J42" s="503"/>
      <c r="K42" s="491"/>
      <c r="L42" s="445"/>
      <c r="M42" s="445" t="str">
        <f t="shared" si="51"/>
        <v/>
      </c>
      <c r="N42" s="445"/>
      <c r="O42" s="445" t="str">
        <f t="shared" si="9"/>
        <v/>
      </c>
      <c r="P42" s="445" t="str">
        <f t="shared" si="10"/>
        <v/>
      </c>
      <c r="Q42" s="503"/>
      <c r="R42" s="491"/>
      <c r="S42" s="445"/>
      <c r="T42" s="445" t="str">
        <f t="shared" si="46"/>
        <v/>
      </c>
      <c r="U42" s="445"/>
      <c r="V42" s="445" t="str">
        <f t="shared" si="45"/>
        <v/>
      </c>
      <c r="W42" s="445" t="str">
        <f t="shared" si="47"/>
        <v/>
      </c>
      <c r="X42" s="503"/>
      <c r="Y42" s="509"/>
      <c r="Z42" s="509"/>
      <c r="AA42" s="509" t="str">
        <f t="shared" si="11"/>
        <v/>
      </c>
      <c r="AB42" s="509"/>
      <c r="AC42" s="509" t="str">
        <f t="shared" si="12"/>
        <v/>
      </c>
      <c r="AD42" s="509" t="str">
        <f t="shared" si="13"/>
        <v/>
      </c>
      <c r="AE42" s="503"/>
      <c r="AF42" s="509"/>
      <c r="AG42" s="509"/>
      <c r="AH42" s="509" t="str">
        <f t="shared" si="14"/>
        <v/>
      </c>
      <c r="AI42" s="509"/>
      <c r="AJ42" s="509" t="str">
        <f t="shared" si="15"/>
        <v/>
      </c>
      <c r="AK42" s="509" t="str">
        <f t="shared" si="16"/>
        <v/>
      </c>
      <c r="AL42" s="503"/>
      <c r="AM42" s="509"/>
      <c r="AN42" s="509"/>
      <c r="AO42" s="509" t="str">
        <f t="shared" si="17"/>
        <v/>
      </c>
      <c r="AP42" s="509"/>
      <c r="AQ42" s="509" t="str">
        <f t="shared" si="18"/>
        <v/>
      </c>
      <c r="AR42" s="509" t="str">
        <f t="shared" si="19"/>
        <v/>
      </c>
      <c r="AS42" s="503"/>
      <c r="AT42" s="509"/>
      <c r="AU42" s="509"/>
      <c r="AV42" s="509" t="str">
        <f t="shared" si="20"/>
        <v/>
      </c>
      <c r="AW42" s="509"/>
      <c r="AX42" s="509" t="str">
        <f t="shared" si="21"/>
        <v/>
      </c>
      <c r="AY42" s="509" t="str">
        <f t="shared" si="22"/>
        <v/>
      </c>
      <c r="AZ42" s="503"/>
      <c r="BA42" s="509"/>
      <c r="BB42" s="509"/>
      <c r="BC42" s="509" t="str">
        <f t="shared" si="23"/>
        <v/>
      </c>
      <c r="BD42" s="509"/>
      <c r="BE42" s="509" t="str">
        <f t="shared" si="24"/>
        <v/>
      </c>
      <c r="BF42" s="509" t="str">
        <f t="shared" si="25"/>
        <v/>
      </c>
      <c r="BG42" s="503"/>
      <c r="BH42" s="509"/>
      <c r="BI42" s="509"/>
      <c r="BJ42" s="509" t="str">
        <f t="shared" si="26"/>
        <v/>
      </c>
      <c r="BK42" s="509"/>
      <c r="BL42" s="509" t="str">
        <f t="shared" si="27"/>
        <v/>
      </c>
      <c r="BM42" s="509" t="str">
        <f t="shared" si="28"/>
        <v/>
      </c>
      <c r="BN42" s="503"/>
      <c r="BO42" s="445" t="str">
        <f t="shared" si="48"/>
        <v/>
      </c>
      <c r="BP42" s="445" t="str">
        <f t="shared" si="49"/>
        <v/>
      </c>
      <c r="BQ42" s="524"/>
      <c r="BR42" s="525"/>
      <c r="BT42" s="480"/>
      <c r="BU42" s="557"/>
      <c r="BV42" s="480"/>
      <c r="BZ42" s="496"/>
      <c r="CA42" s="485"/>
      <c r="CB42" s="570"/>
      <c r="CC42" s="498"/>
      <c r="CD42" s="487"/>
    </row>
    <row r="43" spans="1:82" s="495" customFormat="1" ht="45" customHeight="1">
      <c r="A43" s="488"/>
      <c r="B43" s="489"/>
      <c r="C43" s="502"/>
      <c r="D43" s="491"/>
      <c r="E43" s="445"/>
      <c r="F43" s="445" t="str">
        <f t="shared" si="50"/>
        <v/>
      </c>
      <c r="G43" s="445"/>
      <c r="H43" s="445" t="str">
        <f t="shared" si="7"/>
        <v/>
      </c>
      <c r="I43" s="445" t="str">
        <f t="shared" si="8"/>
        <v/>
      </c>
      <c r="J43" s="503"/>
      <c r="K43" s="491"/>
      <c r="L43" s="445"/>
      <c r="M43" s="445" t="str">
        <f t="shared" si="51"/>
        <v/>
      </c>
      <c r="N43" s="445"/>
      <c r="O43" s="445" t="str">
        <f t="shared" si="9"/>
        <v/>
      </c>
      <c r="P43" s="445" t="str">
        <f t="shared" si="10"/>
        <v/>
      </c>
      <c r="Q43" s="503"/>
      <c r="R43" s="491"/>
      <c r="S43" s="445"/>
      <c r="T43" s="445" t="str">
        <f t="shared" si="46"/>
        <v/>
      </c>
      <c r="U43" s="445"/>
      <c r="V43" s="445" t="str">
        <f t="shared" si="45"/>
        <v/>
      </c>
      <c r="W43" s="445" t="str">
        <f t="shared" si="47"/>
        <v/>
      </c>
      <c r="X43" s="503"/>
      <c r="Y43" s="509"/>
      <c r="Z43" s="509"/>
      <c r="AA43" s="509" t="str">
        <f t="shared" si="11"/>
        <v/>
      </c>
      <c r="AB43" s="509"/>
      <c r="AC43" s="509" t="str">
        <f t="shared" si="12"/>
        <v/>
      </c>
      <c r="AD43" s="509" t="str">
        <f t="shared" si="13"/>
        <v/>
      </c>
      <c r="AE43" s="503"/>
      <c r="AF43" s="509"/>
      <c r="AG43" s="509"/>
      <c r="AH43" s="509" t="str">
        <f t="shared" si="14"/>
        <v/>
      </c>
      <c r="AI43" s="509"/>
      <c r="AJ43" s="509" t="str">
        <f t="shared" si="15"/>
        <v/>
      </c>
      <c r="AK43" s="509" t="str">
        <f t="shared" si="16"/>
        <v/>
      </c>
      <c r="AL43" s="503"/>
      <c r="AM43" s="509"/>
      <c r="AN43" s="509"/>
      <c r="AO43" s="509" t="str">
        <f t="shared" si="17"/>
        <v/>
      </c>
      <c r="AP43" s="509"/>
      <c r="AQ43" s="509" t="str">
        <f t="shared" si="18"/>
        <v/>
      </c>
      <c r="AR43" s="509" t="str">
        <f t="shared" si="19"/>
        <v/>
      </c>
      <c r="AS43" s="503"/>
      <c r="AT43" s="509"/>
      <c r="AU43" s="509"/>
      <c r="AV43" s="509" t="str">
        <f t="shared" si="20"/>
        <v/>
      </c>
      <c r="AW43" s="509"/>
      <c r="AX43" s="509" t="str">
        <f t="shared" si="21"/>
        <v/>
      </c>
      <c r="AY43" s="509" t="str">
        <f t="shared" si="22"/>
        <v/>
      </c>
      <c r="AZ43" s="503"/>
      <c r="BA43" s="509"/>
      <c r="BB43" s="509"/>
      <c r="BC43" s="509" t="str">
        <f t="shared" si="23"/>
        <v/>
      </c>
      <c r="BD43" s="509"/>
      <c r="BE43" s="509" t="str">
        <f t="shared" si="24"/>
        <v/>
      </c>
      <c r="BF43" s="509" t="str">
        <f t="shared" si="25"/>
        <v/>
      </c>
      <c r="BG43" s="503"/>
      <c r="BH43" s="509"/>
      <c r="BI43" s="509"/>
      <c r="BJ43" s="509" t="str">
        <f t="shared" si="26"/>
        <v/>
      </c>
      <c r="BK43" s="509"/>
      <c r="BL43" s="509" t="str">
        <f t="shared" si="27"/>
        <v/>
      </c>
      <c r="BM43" s="509" t="str">
        <f t="shared" si="28"/>
        <v/>
      </c>
      <c r="BN43" s="503"/>
      <c r="BO43" s="445" t="str">
        <f t="shared" si="48"/>
        <v/>
      </c>
      <c r="BP43" s="445" t="str">
        <f t="shared" si="49"/>
        <v/>
      </c>
      <c r="BQ43" s="524"/>
      <c r="BR43" s="525"/>
      <c r="BT43" s="480"/>
      <c r="BU43" s="557"/>
      <c r="BV43" s="480"/>
      <c r="BZ43" s="496"/>
      <c r="CA43" s="485"/>
      <c r="CB43" s="570"/>
      <c r="CC43" s="498"/>
      <c r="CD43" s="487"/>
    </row>
    <row r="44" spans="1:82" s="495" customFormat="1" ht="45" customHeight="1">
      <c r="A44" s="488"/>
      <c r="B44" s="489"/>
      <c r="C44" s="502"/>
      <c r="D44" s="491"/>
      <c r="E44" s="445"/>
      <c r="F44" s="445" t="str">
        <f t="shared" si="50"/>
        <v/>
      </c>
      <c r="G44" s="445"/>
      <c r="H44" s="445" t="str">
        <f t="shared" si="7"/>
        <v/>
      </c>
      <c r="I44" s="445" t="str">
        <f t="shared" si="8"/>
        <v/>
      </c>
      <c r="J44" s="503"/>
      <c r="K44" s="491"/>
      <c r="L44" s="445"/>
      <c r="M44" s="445" t="str">
        <f t="shared" si="51"/>
        <v/>
      </c>
      <c r="N44" s="445"/>
      <c r="O44" s="445" t="str">
        <f t="shared" si="9"/>
        <v/>
      </c>
      <c r="P44" s="445" t="str">
        <f t="shared" si="10"/>
        <v/>
      </c>
      <c r="Q44" s="503"/>
      <c r="R44" s="491"/>
      <c r="S44" s="445"/>
      <c r="T44" s="445" t="str">
        <f t="shared" si="46"/>
        <v/>
      </c>
      <c r="U44" s="445"/>
      <c r="V44" s="445" t="str">
        <f t="shared" si="45"/>
        <v/>
      </c>
      <c r="W44" s="445" t="str">
        <f t="shared" si="47"/>
        <v/>
      </c>
      <c r="X44" s="503"/>
      <c r="Y44" s="509"/>
      <c r="Z44" s="509"/>
      <c r="AA44" s="509" t="str">
        <f t="shared" si="11"/>
        <v/>
      </c>
      <c r="AB44" s="509"/>
      <c r="AC44" s="509" t="str">
        <f t="shared" si="12"/>
        <v/>
      </c>
      <c r="AD44" s="509" t="str">
        <f t="shared" si="13"/>
        <v/>
      </c>
      <c r="AE44" s="503"/>
      <c r="AF44" s="509"/>
      <c r="AG44" s="509"/>
      <c r="AH44" s="509" t="str">
        <f t="shared" si="14"/>
        <v/>
      </c>
      <c r="AI44" s="509"/>
      <c r="AJ44" s="509" t="str">
        <f t="shared" si="15"/>
        <v/>
      </c>
      <c r="AK44" s="509" t="str">
        <f t="shared" si="16"/>
        <v/>
      </c>
      <c r="AL44" s="503"/>
      <c r="AM44" s="509"/>
      <c r="AN44" s="509"/>
      <c r="AO44" s="509" t="str">
        <f t="shared" si="17"/>
        <v/>
      </c>
      <c r="AP44" s="509"/>
      <c r="AQ44" s="509" t="str">
        <f t="shared" si="18"/>
        <v/>
      </c>
      <c r="AR44" s="509" t="str">
        <f t="shared" si="19"/>
        <v/>
      </c>
      <c r="AS44" s="503"/>
      <c r="AT44" s="509"/>
      <c r="AU44" s="509"/>
      <c r="AV44" s="509" t="str">
        <f t="shared" si="20"/>
        <v/>
      </c>
      <c r="AW44" s="509"/>
      <c r="AX44" s="509" t="str">
        <f t="shared" si="21"/>
        <v/>
      </c>
      <c r="AY44" s="509" t="str">
        <f t="shared" si="22"/>
        <v/>
      </c>
      <c r="AZ44" s="503"/>
      <c r="BA44" s="509"/>
      <c r="BB44" s="509"/>
      <c r="BC44" s="509" t="str">
        <f t="shared" si="23"/>
        <v/>
      </c>
      <c r="BD44" s="509"/>
      <c r="BE44" s="509" t="str">
        <f t="shared" si="24"/>
        <v/>
      </c>
      <c r="BF44" s="509" t="str">
        <f t="shared" si="25"/>
        <v/>
      </c>
      <c r="BG44" s="503"/>
      <c r="BH44" s="509"/>
      <c r="BI44" s="509"/>
      <c r="BJ44" s="509" t="str">
        <f t="shared" si="26"/>
        <v/>
      </c>
      <c r="BK44" s="509"/>
      <c r="BL44" s="509" t="str">
        <f t="shared" si="27"/>
        <v/>
      </c>
      <c r="BM44" s="509" t="str">
        <f t="shared" si="28"/>
        <v/>
      </c>
      <c r="BN44" s="503"/>
      <c r="BO44" s="445" t="str">
        <f t="shared" si="48"/>
        <v/>
      </c>
      <c r="BP44" s="445" t="str">
        <f t="shared" si="49"/>
        <v/>
      </c>
      <c r="BQ44" s="524"/>
      <c r="BR44" s="525"/>
      <c r="BT44" s="480"/>
      <c r="BU44" s="557"/>
      <c r="BV44" s="480"/>
      <c r="BZ44" s="496"/>
      <c r="CA44" s="485"/>
      <c r="CB44" s="570"/>
      <c r="CC44" s="498"/>
      <c r="CD44" s="487"/>
    </row>
    <row r="45" spans="1:82" s="495" customFormat="1" ht="45" customHeight="1">
      <c r="A45" s="488"/>
      <c r="B45" s="489"/>
      <c r="C45" s="502"/>
      <c r="D45" s="491"/>
      <c r="E45" s="445"/>
      <c r="F45" s="445" t="str">
        <f t="shared" si="50"/>
        <v/>
      </c>
      <c r="G45" s="445"/>
      <c r="H45" s="445" t="str">
        <f t="shared" si="7"/>
        <v/>
      </c>
      <c r="I45" s="445" t="str">
        <f t="shared" si="8"/>
        <v/>
      </c>
      <c r="J45" s="503"/>
      <c r="K45" s="491"/>
      <c r="L45" s="445"/>
      <c r="M45" s="445" t="str">
        <f t="shared" si="51"/>
        <v/>
      </c>
      <c r="N45" s="445"/>
      <c r="O45" s="445" t="str">
        <f t="shared" si="9"/>
        <v/>
      </c>
      <c r="P45" s="445" t="str">
        <f t="shared" si="10"/>
        <v/>
      </c>
      <c r="Q45" s="503"/>
      <c r="R45" s="491"/>
      <c r="S45" s="445"/>
      <c r="T45" s="445" t="str">
        <f t="shared" si="46"/>
        <v/>
      </c>
      <c r="U45" s="445"/>
      <c r="V45" s="445" t="str">
        <f t="shared" si="45"/>
        <v/>
      </c>
      <c r="W45" s="445" t="str">
        <f t="shared" si="47"/>
        <v/>
      </c>
      <c r="X45" s="503"/>
      <c r="Y45" s="509"/>
      <c r="Z45" s="509"/>
      <c r="AA45" s="509" t="str">
        <f t="shared" si="11"/>
        <v/>
      </c>
      <c r="AB45" s="509"/>
      <c r="AC45" s="509" t="str">
        <f t="shared" si="12"/>
        <v/>
      </c>
      <c r="AD45" s="509" t="str">
        <f t="shared" si="13"/>
        <v/>
      </c>
      <c r="AE45" s="503"/>
      <c r="AF45" s="509"/>
      <c r="AG45" s="509"/>
      <c r="AH45" s="509" t="str">
        <f t="shared" si="14"/>
        <v/>
      </c>
      <c r="AI45" s="509"/>
      <c r="AJ45" s="509" t="str">
        <f t="shared" si="15"/>
        <v/>
      </c>
      <c r="AK45" s="509" t="str">
        <f t="shared" si="16"/>
        <v/>
      </c>
      <c r="AL45" s="503"/>
      <c r="AM45" s="509"/>
      <c r="AN45" s="509"/>
      <c r="AO45" s="509" t="str">
        <f t="shared" si="17"/>
        <v/>
      </c>
      <c r="AP45" s="509"/>
      <c r="AQ45" s="509" t="str">
        <f t="shared" si="18"/>
        <v/>
      </c>
      <c r="AR45" s="509" t="str">
        <f t="shared" si="19"/>
        <v/>
      </c>
      <c r="AS45" s="503"/>
      <c r="AT45" s="509"/>
      <c r="AU45" s="509"/>
      <c r="AV45" s="509" t="str">
        <f t="shared" si="20"/>
        <v/>
      </c>
      <c r="AW45" s="509"/>
      <c r="AX45" s="509" t="str">
        <f t="shared" si="21"/>
        <v/>
      </c>
      <c r="AY45" s="509" t="str">
        <f t="shared" si="22"/>
        <v/>
      </c>
      <c r="AZ45" s="503"/>
      <c r="BA45" s="509"/>
      <c r="BB45" s="509"/>
      <c r="BC45" s="509" t="str">
        <f t="shared" si="23"/>
        <v/>
      </c>
      <c r="BD45" s="509"/>
      <c r="BE45" s="509" t="str">
        <f t="shared" si="24"/>
        <v/>
      </c>
      <c r="BF45" s="509" t="str">
        <f t="shared" si="25"/>
        <v/>
      </c>
      <c r="BG45" s="503"/>
      <c r="BH45" s="509"/>
      <c r="BI45" s="509"/>
      <c r="BJ45" s="509" t="str">
        <f t="shared" si="26"/>
        <v/>
      </c>
      <c r="BK45" s="509"/>
      <c r="BL45" s="509" t="str">
        <f t="shared" si="27"/>
        <v/>
      </c>
      <c r="BM45" s="509" t="str">
        <f t="shared" si="28"/>
        <v/>
      </c>
      <c r="BN45" s="503"/>
      <c r="BO45" s="445" t="str">
        <f t="shared" si="48"/>
        <v/>
      </c>
      <c r="BP45" s="445" t="str">
        <f t="shared" si="49"/>
        <v/>
      </c>
      <c r="BQ45" s="524"/>
      <c r="BR45" s="525"/>
      <c r="BT45" s="480"/>
      <c r="BU45" s="557"/>
      <c r="BV45" s="480"/>
      <c r="BZ45" s="496"/>
      <c r="CA45" s="485"/>
      <c r="CB45" s="570"/>
      <c r="CC45" s="498"/>
      <c r="CD45" s="487"/>
    </row>
    <row r="46" spans="1:82" s="495" customFormat="1" ht="45" customHeight="1">
      <c r="A46" s="488"/>
      <c r="B46" s="489"/>
      <c r="C46" s="502"/>
      <c r="D46" s="491"/>
      <c r="E46" s="445"/>
      <c r="F46" s="445" t="str">
        <f t="shared" si="50"/>
        <v/>
      </c>
      <c r="G46" s="445"/>
      <c r="H46" s="445" t="str">
        <f t="shared" si="7"/>
        <v/>
      </c>
      <c r="I46" s="445" t="str">
        <f t="shared" si="8"/>
        <v/>
      </c>
      <c r="J46" s="503"/>
      <c r="K46" s="491"/>
      <c r="L46" s="445"/>
      <c r="M46" s="445" t="str">
        <f t="shared" si="51"/>
        <v/>
      </c>
      <c r="N46" s="445"/>
      <c r="O46" s="445" t="str">
        <f t="shared" si="9"/>
        <v/>
      </c>
      <c r="P46" s="445" t="str">
        <f t="shared" si="10"/>
        <v/>
      </c>
      <c r="Q46" s="503"/>
      <c r="R46" s="491"/>
      <c r="S46" s="445"/>
      <c r="T46" s="445" t="str">
        <f t="shared" si="46"/>
        <v/>
      </c>
      <c r="U46" s="445"/>
      <c r="V46" s="445" t="str">
        <f t="shared" si="45"/>
        <v/>
      </c>
      <c r="W46" s="445" t="str">
        <f t="shared" si="47"/>
        <v/>
      </c>
      <c r="X46" s="503"/>
      <c r="Y46" s="509"/>
      <c r="Z46" s="509"/>
      <c r="AA46" s="509" t="str">
        <f t="shared" si="11"/>
        <v/>
      </c>
      <c r="AB46" s="509"/>
      <c r="AC46" s="509" t="str">
        <f t="shared" si="12"/>
        <v/>
      </c>
      <c r="AD46" s="509" t="str">
        <f t="shared" si="13"/>
        <v/>
      </c>
      <c r="AE46" s="503"/>
      <c r="AF46" s="509"/>
      <c r="AG46" s="509"/>
      <c r="AH46" s="509" t="str">
        <f t="shared" si="14"/>
        <v/>
      </c>
      <c r="AI46" s="509"/>
      <c r="AJ46" s="509" t="str">
        <f t="shared" si="15"/>
        <v/>
      </c>
      <c r="AK46" s="509" t="str">
        <f t="shared" si="16"/>
        <v/>
      </c>
      <c r="AL46" s="503"/>
      <c r="AM46" s="509"/>
      <c r="AN46" s="509"/>
      <c r="AO46" s="509" t="str">
        <f t="shared" si="17"/>
        <v/>
      </c>
      <c r="AP46" s="509"/>
      <c r="AQ46" s="509" t="str">
        <f t="shared" si="18"/>
        <v/>
      </c>
      <c r="AR46" s="509" t="str">
        <f t="shared" si="19"/>
        <v/>
      </c>
      <c r="AS46" s="503"/>
      <c r="AT46" s="509"/>
      <c r="AU46" s="509"/>
      <c r="AV46" s="509" t="str">
        <f t="shared" si="20"/>
        <v/>
      </c>
      <c r="AW46" s="509"/>
      <c r="AX46" s="509" t="str">
        <f t="shared" si="21"/>
        <v/>
      </c>
      <c r="AY46" s="509" t="str">
        <f t="shared" si="22"/>
        <v/>
      </c>
      <c r="AZ46" s="503"/>
      <c r="BA46" s="509"/>
      <c r="BB46" s="509"/>
      <c r="BC46" s="509" t="str">
        <f t="shared" si="23"/>
        <v/>
      </c>
      <c r="BD46" s="509"/>
      <c r="BE46" s="509" t="str">
        <f t="shared" si="24"/>
        <v/>
      </c>
      <c r="BF46" s="509" t="str">
        <f t="shared" si="25"/>
        <v/>
      </c>
      <c r="BG46" s="503"/>
      <c r="BH46" s="509"/>
      <c r="BI46" s="509"/>
      <c r="BJ46" s="509" t="str">
        <f t="shared" si="26"/>
        <v/>
      </c>
      <c r="BK46" s="509"/>
      <c r="BL46" s="509" t="str">
        <f t="shared" si="27"/>
        <v/>
      </c>
      <c r="BM46" s="509" t="str">
        <f t="shared" si="28"/>
        <v/>
      </c>
      <c r="BN46" s="503"/>
      <c r="BO46" s="445" t="str">
        <f t="shared" si="48"/>
        <v/>
      </c>
      <c r="BP46" s="445" t="str">
        <f t="shared" si="49"/>
        <v/>
      </c>
      <c r="BQ46" s="524"/>
      <c r="BR46" s="525"/>
      <c r="BT46" s="480"/>
      <c r="BU46" s="557"/>
      <c r="BV46" s="480"/>
      <c r="BZ46" s="496"/>
      <c r="CA46" s="485"/>
      <c r="CB46" s="570"/>
      <c r="CC46" s="498"/>
      <c r="CD46" s="487"/>
    </row>
    <row r="47" spans="1:82" s="495" customFormat="1" ht="45" customHeight="1">
      <c r="A47" s="488"/>
      <c r="B47" s="489"/>
      <c r="C47" s="502"/>
      <c r="D47" s="491"/>
      <c r="E47" s="445"/>
      <c r="F47" s="445" t="str">
        <f t="shared" si="50"/>
        <v/>
      </c>
      <c r="G47" s="445"/>
      <c r="H47" s="445" t="str">
        <f t="shared" si="7"/>
        <v/>
      </c>
      <c r="I47" s="445" t="str">
        <f t="shared" si="8"/>
        <v/>
      </c>
      <c r="J47" s="503"/>
      <c r="K47" s="491"/>
      <c r="L47" s="445"/>
      <c r="M47" s="445" t="str">
        <f t="shared" si="51"/>
        <v/>
      </c>
      <c r="N47" s="445"/>
      <c r="O47" s="445" t="str">
        <f t="shared" si="9"/>
        <v/>
      </c>
      <c r="P47" s="445" t="str">
        <f t="shared" si="10"/>
        <v/>
      </c>
      <c r="Q47" s="503"/>
      <c r="R47" s="491"/>
      <c r="S47" s="445"/>
      <c r="T47" s="445" t="str">
        <f t="shared" si="46"/>
        <v/>
      </c>
      <c r="U47" s="445"/>
      <c r="V47" s="445" t="str">
        <f t="shared" si="45"/>
        <v/>
      </c>
      <c r="W47" s="445" t="str">
        <f t="shared" si="47"/>
        <v/>
      </c>
      <c r="X47" s="503"/>
      <c r="Y47" s="509"/>
      <c r="Z47" s="509"/>
      <c r="AA47" s="509" t="str">
        <f t="shared" si="11"/>
        <v/>
      </c>
      <c r="AB47" s="509"/>
      <c r="AC47" s="509" t="str">
        <f t="shared" si="12"/>
        <v/>
      </c>
      <c r="AD47" s="509" t="str">
        <f t="shared" si="13"/>
        <v/>
      </c>
      <c r="AE47" s="503"/>
      <c r="AF47" s="509"/>
      <c r="AG47" s="509"/>
      <c r="AH47" s="509" t="str">
        <f t="shared" si="14"/>
        <v/>
      </c>
      <c r="AI47" s="509"/>
      <c r="AJ47" s="509" t="str">
        <f t="shared" si="15"/>
        <v/>
      </c>
      <c r="AK47" s="509" t="str">
        <f t="shared" si="16"/>
        <v/>
      </c>
      <c r="AL47" s="503"/>
      <c r="AM47" s="509"/>
      <c r="AN47" s="509"/>
      <c r="AO47" s="509" t="str">
        <f t="shared" si="17"/>
        <v/>
      </c>
      <c r="AP47" s="509"/>
      <c r="AQ47" s="509" t="str">
        <f t="shared" si="18"/>
        <v/>
      </c>
      <c r="AR47" s="509" t="str">
        <f t="shared" si="19"/>
        <v/>
      </c>
      <c r="AS47" s="503"/>
      <c r="AT47" s="509"/>
      <c r="AU47" s="509"/>
      <c r="AV47" s="509" t="str">
        <f t="shared" si="20"/>
        <v/>
      </c>
      <c r="AW47" s="509"/>
      <c r="AX47" s="509" t="str">
        <f t="shared" si="21"/>
        <v/>
      </c>
      <c r="AY47" s="509" t="str">
        <f t="shared" si="22"/>
        <v/>
      </c>
      <c r="AZ47" s="503"/>
      <c r="BA47" s="509"/>
      <c r="BB47" s="509"/>
      <c r="BC47" s="509" t="str">
        <f t="shared" si="23"/>
        <v/>
      </c>
      <c r="BD47" s="509"/>
      <c r="BE47" s="509" t="str">
        <f t="shared" si="24"/>
        <v/>
      </c>
      <c r="BF47" s="509" t="str">
        <f t="shared" si="25"/>
        <v/>
      </c>
      <c r="BG47" s="503"/>
      <c r="BH47" s="509"/>
      <c r="BI47" s="509"/>
      <c r="BJ47" s="509" t="str">
        <f t="shared" si="26"/>
        <v/>
      </c>
      <c r="BK47" s="509"/>
      <c r="BL47" s="509" t="str">
        <f t="shared" si="27"/>
        <v/>
      </c>
      <c r="BM47" s="509" t="str">
        <f t="shared" si="28"/>
        <v/>
      </c>
      <c r="BN47" s="503"/>
      <c r="BO47" s="445" t="str">
        <f t="shared" si="48"/>
        <v/>
      </c>
      <c r="BP47" s="445" t="str">
        <f t="shared" si="49"/>
        <v/>
      </c>
      <c r="BQ47" s="524"/>
      <c r="BR47" s="525"/>
      <c r="BT47" s="480"/>
      <c r="BU47" s="557"/>
      <c r="BV47" s="480"/>
      <c r="BZ47" s="496"/>
      <c r="CA47" s="485"/>
      <c r="CB47" s="570"/>
      <c r="CC47" s="498"/>
      <c r="CD47" s="487"/>
    </row>
    <row r="48" spans="1:82" s="495" customFormat="1" ht="45" customHeight="1">
      <c r="A48" s="488"/>
      <c r="B48" s="489"/>
      <c r="C48" s="502"/>
      <c r="D48" s="491"/>
      <c r="E48" s="445"/>
      <c r="F48" s="445" t="str">
        <f t="shared" si="50"/>
        <v/>
      </c>
      <c r="G48" s="445"/>
      <c r="H48" s="445" t="str">
        <f t="shared" si="7"/>
        <v/>
      </c>
      <c r="I48" s="445" t="str">
        <f t="shared" si="8"/>
        <v/>
      </c>
      <c r="J48" s="503"/>
      <c r="K48" s="491"/>
      <c r="L48" s="445"/>
      <c r="M48" s="445" t="str">
        <f t="shared" si="51"/>
        <v/>
      </c>
      <c r="N48" s="445"/>
      <c r="O48" s="445" t="str">
        <f t="shared" si="9"/>
        <v/>
      </c>
      <c r="P48" s="445" t="str">
        <f t="shared" si="10"/>
        <v/>
      </c>
      <c r="Q48" s="503"/>
      <c r="R48" s="491"/>
      <c r="S48" s="445"/>
      <c r="T48" s="445" t="str">
        <f t="shared" si="46"/>
        <v/>
      </c>
      <c r="U48" s="445"/>
      <c r="V48" s="445" t="str">
        <f t="shared" si="45"/>
        <v/>
      </c>
      <c r="W48" s="445" t="str">
        <f t="shared" si="47"/>
        <v/>
      </c>
      <c r="X48" s="503"/>
      <c r="Y48" s="509"/>
      <c r="Z48" s="509"/>
      <c r="AA48" s="509" t="str">
        <f t="shared" si="11"/>
        <v/>
      </c>
      <c r="AB48" s="509"/>
      <c r="AC48" s="509" t="str">
        <f t="shared" si="12"/>
        <v/>
      </c>
      <c r="AD48" s="509" t="str">
        <f t="shared" si="13"/>
        <v/>
      </c>
      <c r="AE48" s="503"/>
      <c r="AF48" s="509"/>
      <c r="AG48" s="509"/>
      <c r="AH48" s="509" t="str">
        <f t="shared" si="14"/>
        <v/>
      </c>
      <c r="AI48" s="509"/>
      <c r="AJ48" s="509" t="str">
        <f t="shared" si="15"/>
        <v/>
      </c>
      <c r="AK48" s="509" t="str">
        <f t="shared" si="16"/>
        <v/>
      </c>
      <c r="AL48" s="503"/>
      <c r="AM48" s="509"/>
      <c r="AN48" s="509"/>
      <c r="AO48" s="509" t="str">
        <f t="shared" si="17"/>
        <v/>
      </c>
      <c r="AP48" s="509"/>
      <c r="AQ48" s="509" t="str">
        <f t="shared" si="18"/>
        <v/>
      </c>
      <c r="AR48" s="509" t="str">
        <f t="shared" si="19"/>
        <v/>
      </c>
      <c r="AS48" s="503"/>
      <c r="AT48" s="509"/>
      <c r="AU48" s="509"/>
      <c r="AV48" s="509" t="str">
        <f t="shared" si="20"/>
        <v/>
      </c>
      <c r="AW48" s="509"/>
      <c r="AX48" s="509" t="str">
        <f t="shared" si="21"/>
        <v/>
      </c>
      <c r="AY48" s="509" t="str">
        <f t="shared" si="22"/>
        <v/>
      </c>
      <c r="AZ48" s="503"/>
      <c r="BA48" s="509"/>
      <c r="BB48" s="509"/>
      <c r="BC48" s="509" t="str">
        <f t="shared" si="23"/>
        <v/>
      </c>
      <c r="BD48" s="509"/>
      <c r="BE48" s="509" t="str">
        <f t="shared" si="24"/>
        <v/>
      </c>
      <c r="BF48" s="509" t="str">
        <f t="shared" si="25"/>
        <v/>
      </c>
      <c r="BG48" s="503"/>
      <c r="BH48" s="509"/>
      <c r="BI48" s="509"/>
      <c r="BJ48" s="509" t="str">
        <f t="shared" si="26"/>
        <v/>
      </c>
      <c r="BK48" s="509"/>
      <c r="BL48" s="509" t="str">
        <f t="shared" si="27"/>
        <v/>
      </c>
      <c r="BM48" s="509" t="str">
        <f t="shared" si="28"/>
        <v/>
      </c>
      <c r="BN48" s="503"/>
      <c r="BO48" s="445" t="str">
        <f t="shared" si="48"/>
        <v/>
      </c>
      <c r="BP48" s="445" t="str">
        <f t="shared" si="49"/>
        <v/>
      </c>
      <c r="BQ48" s="524"/>
      <c r="BR48" s="525"/>
      <c r="BT48" s="480"/>
      <c r="BU48" s="557"/>
      <c r="BV48" s="480"/>
      <c r="BZ48" s="496"/>
      <c r="CA48" s="485"/>
      <c r="CB48" s="570"/>
      <c r="CC48" s="498"/>
      <c r="CD48" s="487"/>
    </row>
    <row r="49" spans="1:82" s="495" customFormat="1" ht="45" customHeight="1">
      <c r="A49" s="488"/>
      <c r="B49" s="489"/>
      <c r="C49" s="502"/>
      <c r="D49" s="491"/>
      <c r="E49" s="445"/>
      <c r="F49" s="445" t="str">
        <f t="shared" si="50"/>
        <v/>
      </c>
      <c r="G49" s="445"/>
      <c r="H49" s="445" t="str">
        <f t="shared" si="7"/>
        <v/>
      </c>
      <c r="I49" s="445" t="str">
        <f t="shared" si="8"/>
        <v/>
      </c>
      <c r="J49" s="503"/>
      <c r="K49" s="491"/>
      <c r="L49" s="445"/>
      <c r="M49" s="445" t="str">
        <f t="shared" si="51"/>
        <v/>
      </c>
      <c r="N49" s="445"/>
      <c r="O49" s="445" t="str">
        <f t="shared" si="9"/>
        <v/>
      </c>
      <c r="P49" s="445" t="str">
        <f t="shared" si="10"/>
        <v/>
      </c>
      <c r="Q49" s="503"/>
      <c r="R49" s="491"/>
      <c r="S49" s="445"/>
      <c r="T49" s="445" t="str">
        <f t="shared" si="46"/>
        <v/>
      </c>
      <c r="U49" s="445"/>
      <c r="V49" s="445" t="str">
        <f t="shared" si="45"/>
        <v/>
      </c>
      <c r="W49" s="445" t="str">
        <f t="shared" si="47"/>
        <v/>
      </c>
      <c r="X49" s="503"/>
      <c r="Y49" s="509"/>
      <c r="Z49" s="509"/>
      <c r="AA49" s="509" t="str">
        <f t="shared" si="11"/>
        <v/>
      </c>
      <c r="AB49" s="509"/>
      <c r="AC49" s="509" t="str">
        <f t="shared" si="12"/>
        <v/>
      </c>
      <c r="AD49" s="509" t="str">
        <f t="shared" si="13"/>
        <v/>
      </c>
      <c r="AE49" s="503"/>
      <c r="AF49" s="509"/>
      <c r="AG49" s="509"/>
      <c r="AH49" s="509" t="str">
        <f t="shared" si="14"/>
        <v/>
      </c>
      <c r="AI49" s="509"/>
      <c r="AJ49" s="509" t="str">
        <f t="shared" si="15"/>
        <v/>
      </c>
      <c r="AK49" s="509" t="str">
        <f t="shared" si="16"/>
        <v/>
      </c>
      <c r="AL49" s="503"/>
      <c r="AM49" s="509"/>
      <c r="AN49" s="509"/>
      <c r="AO49" s="509" t="str">
        <f t="shared" si="17"/>
        <v/>
      </c>
      <c r="AP49" s="509"/>
      <c r="AQ49" s="509" t="str">
        <f t="shared" si="18"/>
        <v/>
      </c>
      <c r="AR49" s="509" t="str">
        <f t="shared" si="19"/>
        <v/>
      </c>
      <c r="AS49" s="503"/>
      <c r="AT49" s="509"/>
      <c r="AU49" s="509"/>
      <c r="AV49" s="509" t="str">
        <f t="shared" si="20"/>
        <v/>
      </c>
      <c r="AW49" s="509"/>
      <c r="AX49" s="509" t="str">
        <f t="shared" si="21"/>
        <v/>
      </c>
      <c r="AY49" s="509" t="str">
        <f t="shared" si="22"/>
        <v/>
      </c>
      <c r="AZ49" s="503"/>
      <c r="BA49" s="509"/>
      <c r="BB49" s="509"/>
      <c r="BC49" s="509" t="str">
        <f t="shared" si="23"/>
        <v/>
      </c>
      <c r="BD49" s="509"/>
      <c r="BE49" s="509" t="str">
        <f t="shared" si="24"/>
        <v/>
      </c>
      <c r="BF49" s="509" t="str">
        <f t="shared" si="25"/>
        <v/>
      </c>
      <c r="BG49" s="503"/>
      <c r="BH49" s="509"/>
      <c r="BI49" s="509"/>
      <c r="BJ49" s="509" t="str">
        <f t="shared" si="26"/>
        <v/>
      </c>
      <c r="BK49" s="509"/>
      <c r="BL49" s="509" t="str">
        <f t="shared" si="27"/>
        <v/>
      </c>
      <c r="BM49" s="509" t="str">
        <f t="shared" si="28"/>
        <v/>
      </c>
      <c r="BN49" s="503"/>
      <c r="BO49" s="445" t="str">
        <f t="shared" si="48"/>
        <v/>
      </c>
      <c r="BP49" s="445" t="str">
        <f t="shared" si="49"/>
        <v/>
      </c>
      <c r="BQ49" s="524"/>
      <c r="BR49" s="525"/>
      <c r="BT49" s="480"/>
      <c r="BU49" s="557"/>
      <c r="BV49" s="480"/>
      <c r="BZ49" s="496"/>
      <c r="CA49" s="485"/>
      <c r="CB49" s="570"/>
      <c r="CC49" s="498"/>
      <c r="CD49" s="487"/>
    </row>
    <row r="50" spans="1:82" s="495" customFormat="1" ht="45" customHeight="1">
      <c r="A50" s="488"/>
      <c r="B50" s="489"/>
      <c r="C50" s="502"/>
      <c r="D50" s="491"/>
      <c r="E50" s="445"/>
      <c r="F50" s="445" t="str">
        <f t="shared" si="50"/>
        <v/>
      </c>
      <c r="G50" s="445"/>
      <c r="H50" s="445" t="str">
        <f t="shared" si="7"/>
        <v/>
      </c>
      <c r="I50" s="445" t="str">
        <f t="shared" si="8"/>
        <v/>
      </c>
      <c r="J50" s="503"/>
      <c r="K50" s="491"/>
      <c r="L50" s="445"/>
      <c r="M50" s="445" t="str">
        <f t="shared" si="51"/>
        <v/>
      </c>
      <c r="N50" s="445"/>
      <c r="O50" s="445" t="str">
        <f t="shared" si="9"/>
        <v/>
      </c>
      <c r="P50" s="445" t="str">
        <f t="shared" si="10"/>
        <v/>
      </c>
      <c r="Q50" s="503"/>
      <c r="R50" s="491"/>
      <c r="S50" s="445"/>
      <c r="T50" s="445" t="str">
        <f t="shared" si="46"/>
        <v/>
      </c>
      <c r="U50" s="445"/>
      <c r="V50" s="445" t="str">
        <f t="shared" si="45"/>
        <v/>
      </c>
      <c r="W50" s="445" t="str">
        <f t="shared" si="47"/>
        <v/>
      </c>
      <c r="X50" s="503"/>
      <c r="Y50" s="509"/>
      <c r="Z50" s="509"/>
      <c r="AA50" s="509" t="str">
        <f t="shared" si="11"/>
        <v/>
      </c>
      <c r="AB50" s="509"/>
      <c r="AC50" s="509" t="str">
        <f t="shared" si="12"/>
        <v/>
      </c>
      <c r="AD50" s="509" t="str">
        <f t="shared" si="13"/>
        <v/>
      </c>
      <c r="AE50" s="503"/>
      <c r="AF50" s="509"/>
      <c r="AG50" s="509"/>
      <c r="AH50" s="509" t="str">
        <f t="shared" si="14"/>
        <v/>
      </c>
      <c r="AI50" s="509"/>
      <c r="AJ50" s="509" t="str">
        <f t="shared" si="15"/>
        <v/>
      </c>
      <c r="AK50" s="509" t="str">
        <f t="shared" si="16"/>
        <v/>
      </c>
      <c r="AL50" s="503"/>
      <c r="AM50" s="509"/>
      <c r="AN50" s="509"/>
      <c r="AO50" s="509" t="str">
        <f t="shared" si="17"/>
        <v/>
      </c>
      <c r="AP50" s="509"/>
      <c r="AQ50" s="509" t="str">
        <f t="shared" si="18"/>
        <v/>
      </c>
      <c r="AR50" s="509" t="str">
        <f t="shared" si="19"/>
        <v/>
      </c>
      <c r="AS50" s="503"/>
      <c r="AT50" s="509"/>
      <c r="AU50" s="509"/>
      <c r="AV50" s="509" t="str">
        <f t="shared" si="20"/>
        <v/>
      </c>
      <c r="AW50" s="509"/>
      <c r="AX50" s="509" t="str">
        <f t="shared" si="21"/>
        <v/>
      </c>
      <c r="AY50" s="509" t="str">
        <f t="shared" si="22"/>
        <v/>
      </c>
      <c r="AZ50" s="503"/>
      <c r="BA50" s="509"/>
      <c r="BB50" s="509"/>
      <c r="BC50" s="509" t="str">
        <f t="shared" si="23"/>
        <v/>
      </c>
      <c r="BD50" s="509"/>
      <c r="BE50" s="509" t="str">
        <f t="shared" si="24"/>
        <v/>
      </c>
      <c r="BF50" s="509" t="str">
        <f t="shared" si="25"/>
        <v/>
      </c>
      <c r="BG50" s="503"/>
      <c r="BH50" s="509"/>
      <c r="BI50" s="509"/>
      <c r="BJ50" s="509" t="str">
        <f t="shared" si="26"/>
        <v/>
      </c>
      <c r="BK50" s="509"/>
      <c r="BL50" s="509" t="str">
        <f t="shared" si="27"/>
        <v/>
      </c>
      <c r="BM50" s="509" t="str">
        <f t="shared" si="28"/>
        <v/>
      </c>
      <c r="BN50" s="503"/>
      <c r="BO50" s="445" t="str">
        <f t="shared" si="48"/>
        <v/>
      </c>
      <c r="BP50" s="445" t="str">
        <f t="shared" si="49"/>
        <v/>
      </c>
      <c r="BQ50" s="524"/>
      <c r="BR50" s="525"/>
      <c r="BT50" s="480"/>
      <c r="BU50" s="557"/>
      <c r="BV50" s="480"/>
      <c r="BZ50" s="496"/>
      <c r="CA50" s="485"/>
      <c r="CB50" s="570"/>
      <c r="CC50" s="498"/>
      <c r="CD50" s="487"/>
    </row>
    <row r="51" spans="1:82" s="495" customFormat="1" ht="45" customHeight="1">
      <c r="A51" s="488"/>
      <c r="B51" s="489"/>
      <c r="C51" s="502"/>
      <c r="D51" s="577"/>
      <c r="E51" s="578"/>
      <c r="F51" s="445" t="str">
        <f t="shared" si="50"/>
        <v/>
      </c>
      <c r="G51" s="445"/>
      <c r="H51" s="445" t="str">
        <f t="shared" si="7"/>
        <v/>
      </c>
      <c r="I51" s="445" t="str">
        <f t="shared" si="8"/>
        <v/>
      </c>
      <c r="J51" s="538"/>
      <c r="K51" s="579"/>
      <c r="L51" s="578"/>
      <c r="M51" s="445" t="str">
        <f t="shared" si="51"/>
        <v/>
      </c>
      <c r="N51" s="445"/>
      <c r="O51" s="445" t="str">
        <f t="shared" si="9"/>
        <v/>
      </c>
      <c r="P51" s="445" t="str">
        <f t="shared" si="10"/>
        <v/>
      </c>
      <c r="Q51" s="503"/>
      <c r="R51" s="579"/>
      <c r="S51" s="578"/>
      <c r="T51" s="445" t="str">
        <f t="shared" si="46"/>
        <v/>
      </c>
      <c r="U51" s="445"/>
      <c r="V51" s="445" t="str">
        <f t="shared" si="45"/>
        <v/>
      </c>
      <c r="W51" s="445" t="str">
        <f t="shared" si="47"/>
        <v/>
      </c>
      <c r="X51" s="503"/>
      <c r="Y51" s="509"/>
      <c r="Z51" s="509"/>
      <c r="AA51" s="509" t="str">
        <f t="shared" si="11"/>
        <v/>
      </c>
      <c r="AB51" s="509"/>
      <c r="AC51" s="509" t="str">
        <f t="shared" si="12"/>
        <v/>
      </c>
      <c r="AD51" s="509" t="str">
        <f t="shared" si="13"/>
        <v/>
      </c>
      <c r="AE51" s="503"/>
      <c r="AF51" s="509"/>
      <c r="AG51" s="509"/>
      <c r="AH51" s="509" t="str">
        <f t="shared" si="14"/>
        <v/>
      </c>
      <c r="AI51" s="509"/>
      <c r="AJ51" s="509" t="str">
        <f t="shared" si="15"/>
        <v/>
      </c>
      <c r="AK51" s="509" t="str">
        <f t="shared" si="16"/>
        <v/>
      </c>
      <c r="AL51" s="503"/>
      <c r="AM51" s="509"/>
      <c r="AN51" s="509"/>
      <c r="AO51" s="509" t="str">
        <f t="shared" si="17"/>
        <v/>
      </c>
      <c r="AP51" s="509"/>
      <c r="AQ51" s="509" t="str">
        <f t="shared" si="18"/>
        <v/>
      </c>
      <c r="AR51" s="509" t="str">
        <f t="shared" si="19"/>
        <v/>
      </c>
      <c r="AS51" s="503"/>
      <c r="AT51" s="509"/>
      <c r="AU51" s="509"/>
      <c r="AV51" s="509" t="str">
        <f t="shared" si="20"/>
        <v/>
      </c>
      <c r="AW51" s="509"/>
      <c r="AX51" s="509" t="str">
        <f t="shared" si="21"/>
        <v/>
      </c>
      <c r="AY51" s="509" t="str">
        <f t="shared" si="22"/>
        <v/>
      </c>
      <c r="AZ51" s="503"/>
      <c r="BA51" s="509"/>
      <c r="BB51" s="509"/>
      <c r="BC51" s="509" t="str">
        <f t="shared" si="23"/>
        <v/>
      </c>
      <c r="BD51" s="509"/>
      <c r="BE51" s="509" t="str">
        <f t="shared" si="24"/>
        <v/>
      </c>
      <c r="BF51" s="509" t="str">
        <f t="shared" si="25"/>
        <v/>
      </c>
      <c r="BG51" s="503"/>
      <c r="BH51" s="509"/>
      <c r="BI51" s="509"/>
      <c r="BJ51" s="509" t="str">
        <f t="shared" si="26"/>
        <v/>
      </c>
      <c r="BK51" s="509"/>
      <c r="BL51" s="509" t="str">
        <f t="shared" si="27"/>
        <v/>
      </c>
      <c r="BM51" s="509" t="str">
        <f t="shared" si="28"/>
        <v/>
      </c>
      <c r="BN51" s="503"/>
      <c r="BO51" s="445" t="str">
        <f t="shared" si="48"/>
        <v/>
      </c>
      <c r="BP51" s="445" t="str">
        <f t="shared" si="49"/>
        <v/>
      </c>
      <c r="BQ51" s="524"/>
      <c r="BR51" s="525"/>
      <c r="BT51" s="480"/>
      <c r="BU51" s="480"/>
      <c r="BV51" s="480"/>
      <c r="BZ51" s="496"/>
      <c r="CA51" s="485"/>
      <c r="CB51" s="570"/>
      <c r="CC51" s="498"/>
      <c r="CD51" s="487"/>
    </row>
    <row r="52" spans="1:82" s="495" customFormat="1" ht="45" customHeight="1">
      <c r="A52" s="580"/>
      <c r="B52" s="489"/>
      <c r="C52" s="502"/>
      <c r="D52" s="577"/>
      <c r="E52" s="578"/>
      <c r="F52" s="445" t="str">
        <f t="shared" si="50"/>
        <v/>
      </c>
      <c r="G52" s="445"/>
      <c r="H52" s="445" t="str">
        <f t="shared" si="7"/>
        <v/>
      </c>
      <c r="I52" s="445" t="str">
        <f t="shared" si="8"/>
        <v/>
      </c>
      <c r="J52" s="538"/>
      <c r="K52" s="579"/>
      <c r="L52" s="578"/>
      <c r="M52" s="445" t="str">
        <f t="shared" si="51"/>
        <v/>
      </c>
      <c r="N52" s="445"/>
      <c r="O52" s="445" t="str">
        <f t="shared" si="9"/>
        <v/>
      </c>
      <c r="P52" s="445" t="str">
        <f t="shared" si="10"/>
        <v/>
      </c>
      <c r="Q52" s="503"/>
      <c r="R52" s="579"/>
      <c r="S52" s="578"/>
      <c r="T52" s="445" t="str">
        <f t="shared" si="46"/>
        <v/>
      </c>
      <c r="U52" s="445"/>
      <c r="V52" s="445" t="str">
        <f t="shared" si="45"/>
        <v/>
      </c>
      <c r="W52" s="445" t="str">
        <f t="shared" si="47"/>
        <v/>
      </c>
      <c r="X52" s="503"/>
      <c r="Y52" s="509"/>
      <c r="Z52" s="509"/>
      <c r="AA52" s="509" t="str">
        <f t="shared" si="11"/>
        <v/>
      </c>
      <c r="AB52" s="509"/>
      <c r="AC52" s="509" t="str">
        <f t="shared" si="12"/>
        <v/>
      </c>
      <c r="AD52" s="509" t="str">
        <f t="shared" si="13"/>
        <v/>
      </c>
      <c r="AE52" s="503"/>
      <c r="AF52" s="509"/>
      <c r="AG52" s="509"/>
      <c r="AH52" s="509" t="str">
        <f t="shared" si="14"/>
        <v/>
      </c>
      <c r="AI52" s="509"/>
      <c r="AJ52" s="509" t="str">
        <f t="shared" si="15"/>
        <v/>
      </c>
      <c r="AK52" s="509" t="str">
        <f t="shared" si="16"/>
        <v/>
      </c>
      <c r="AL52" s="503"/>
      <c r="AM52" s="509"/>
      <c r="AN52" s="509"/>
      <c r="AO52" s="509" t="str">
        <f t="shared" si="17"/>
        <v/>
      </c>
      <c r="AP52" s="509"/>
      <c r="AQ52" s="509" t="str">
        <f t="shared" si="18"/>
        <v/>
      </c>
      <c r="AR52" s="509" t="str">
        <f t="shared" si="19"/>
        <v/>
      </c>
      <c r="AS52" s="503"/>
      <c r="AT52" s="509"/>
      <c r="AU52" s="509"/>
      <c r="AV52" s="509" t="str">
        <f t="shared" si="20"/>
        <v/>
      </c>
      <c r="AW52" s="509"/>
      <c r="AX52" s="509" t="str">
        <f t="shared" si="21"/>
        <v/>
      </c>
      <c r="AY52" s="509" t="str">
        <f t="shared" si="22"/>
        <v/>
      </c>
      <c r="AZ52" s="503"/>
      <c r="BA52" s="509"/>
      <c r="BB52" s="509"/>
      <c r="BC52" s="509" t="str">
        <f t="shared" si="23"/>
        <v/>
      </c>
      <c r="BD52" s="509"/>
      <c r="BE52" s="509" t="str">
        <f t="shared" si="24"/>
        <v/>
      </c>
      <c r="BF52" s="509" t="str">
        <f t="shared" si="25"/>
        <v/>
      </c>
      <c r="BG52" s="503"/>
      <c r="BH52" s="509"/>
      <c r="BI52" s="509"/>
      <c r="BJ52" s="509" t="str">
        <f t="shared" si="26"/>
        <v/>
      </c>
      <c r="BK52" s="509"/>
      <c r="BL52" s="509" t="str">
        <f t="shared" si="27"/>
        <v/>
      </c>
      <c r="BM52" s="509" t="str">
        <f t="shared" si="28"/>
        <v/>
      </c>
      <c r="BN52" s="503"/>
      <c r="BO52" s="445" t="str">
        <f t="shared" si="48"/>
        <v/>
      </c>
      <c r="BP52" s="445" t="str">
        <f t="shared" si="49"/>
        <v/>
      </c>
      <c r="BQ52" s="524"/>
      <c r="BR52" s="525"/>
      <c r="BT52" s="480"/>
      <c r="BU52" s="480"/>
      <c r="BV52" s="480"/>
      <c r="BZ52" s="496"/>
      <c r="CA52" s="485"/>
      <c r="CB52" s="570"/>
      <c r="CC52" s="498"/>
      <c r="CD52" s="487"/>
    </row>
    <row r="53" spans="1:82" s="495" customFormat="1" ht="45" customHeight="1">
      <c r="A53" s="533"/>
      <c r="B53" s="567"/>
      <c r="C53" s="502"/>
      <c r="D53" s="535">
        <f>SUM(D40:D52)</f>
        <v>0</v>
      </c>
      <c r="E53" s="536"/>
      <c r="F53" s="536"/>
      <c r="G53" s="537"/>
      <c r="H53" s="445" t="str">
        <f t="shared" si="7"/>
        <v/>
      </c>
      <c r="I53" s="445">
        <f>SUM(I40:I52)</f>
        <v>0</v>
      </c>
      <c r="J53" s="538"/>
      <c r="K53" s="539">
        <f>SUM(K40:K52)</f>
        <v>0</v>
      </c>
      <c r="L53" s="536"/>
      <c r="M53" s="536"/>
      <c r="N53" s="537"/>
      <c r="O53" s="445" t="str">
        <f t="shared" si="9"/>
        <v/>
      </c>
      <c r="P53" s="445">
        <f>SUM(P40:P52)</f>
        <v>0</v>
      </c>
      <c r="Q53" s="538"/>
      <c r="R53" s="540">
        <f>SUM(R42:R52)</f>
        <v>0</v>
      </c>
      <c r="S53" s="536"/>
      <c r="T53" s="536"/>
      <c r="U53" s="537"/>
      <c r="V53" s="445"/>
      <c r="W53" s="445">
        <f>SUM(W42:W52)</f>
        <v>0</v>
      </c>
      <c r="X53" s="538"/>
      <c r="Y53" s="793">
        <f>SUM(Y42:Y52)</f>
        <v>0</v>
      </c>
      <c r="Z53" s="793"/>
      <c r="AA53" s="509"/>
      <c r="AB53" s="509"/>
      <c r="AC53" s="509"/>
      <c r="AD53" s="509">
        <f>SUM(AD42:AD52)</f>
        <v>0</v>
      </c>
      <c r="AE53" s="538"/>
      <c r="AF53" s="793">
        <f>SUM(AF42:AF52)</f>
        <v>0</v>
      </c>
      <c r="AG53" s="793"/>
      <c r="AH53" s="509"/>
      <c r="AI53" s="509"/>
      <c r="AJ53" s="509"/>
      <c r="AK53" s="509">
        <f>SUM(AK42:AK52)</f>
        <v>0</v>
      </c>
      <c r="AL53" s="538"/>
      <c r="AM53" s="793">
        <f>SUM(AM42:AM52)</f>
        <v>0</v>
      </c>
      <c r="AN53" s="793"/>
      <c r="AO53" s="509"/>
      <c r="AP53" s="509"/>
      <c r="AQ53" s="509"/>
      <c r="AR53" s="509">
        <f>SUM(AR42:AR52)</f>
        <v>0</v>
      </c>
      <c r="AS53" s="538"/>
      <c r="AT53" s="793">
        <f>SUM(AT42:AT52)</f>
        <v>0</v>
      </c>
      <c r="AU53" s="793"/>
      <c r="AV53" s="509"/>
      <c r="AW53" s="509"/>
      <c r="AX53" s="509"/>
      <c r="AY53" s="509">
        <f>SUM(AY42:AY52)</f>
        <v>0</v>
      </c>
      <c r="AZ53" s="538"/>
      <c r="BA53" s="793">
        <f>SUM(BA42:BA52)</f>
        <v>0</v>
      </c>
      <c r="BB53" s="793"/>
      <c r="BC53" s="509"/>
      <c r="BD53" s="509"/>
      <c r="BE53" s="509"/>
      <c r="BF53" s="509">
        <f>SUM(BF42:BF52)</f>
        <v>0</v>
      </c>
      <c r="BG53" s="538"/>
      <c r="BH53" s="793">
        <f>SUM(BH42:BH52)</f>
        <v>0</v>
      </c>
      <c r="BI53" s="793"/>
      <c r="BJ53" s="509"/>
      <c r="BK53" s="509"/>
      <c r="BL53" s="509"/>
      <c r="BM53" s="509">
        <f>SUM(BM42:BM52)</f>
        <v>0</v>
      </c>
      <c r="BN53" s="538"/>
      <c r="BO53" s="581">
        <f>SUM(BO40:BO52)</f>
        <v>0</v>
      </c>
      <c r="BP53" s="445">
        <f>SUM(BP40:BP52)</f>
        <v>0</v>
      </c>
      <c r="BQ53" s="541">
        <f>BO53</f>
        <v>0</v>
      </c>
      <c r="BR53" s="569"/>
      <c r="BT53" s="480"/>
      <c r="BU53" s="480"/>
      <c r="BV53" s="480"/>
      <c r="BZ53" s="496"/>
      <c r="CA53" s="485"/>
      <c r="CB53" s="570"/>
      <c r="CC53" s="498"/>
      <c r="CD53" s="487"/>
    </row>
    <row r="54" spans="1:82" s="495" customFormat="1" ht="45" customHeight="1">
      <c r="A54" s="806"/>
      <c r="B54" s="795"/>
      <c r="C54" s="796"/>
      <c r="D54" s="807" t="s">
        <v>33</v>
      </c>
      <c r="E54" s="808"/>
      <c r="F54" s="808"/>
      <c r="G54" s="809"/>
      <c r="H54" s="800" t="str">
        <f t="shared" si="7"/>
        <v/>
      </c>
      <c r="I54" s="800"/>
      <c r="J54" s="810"/>
      <c r="K54" s="811"/>
      <c r="L54" s="808"/>
      <c r="M54" s="808"/>
      <c r="N54" s="809"/>
      <c r="O54" s="800" t="str">
        <f t="shared" si="9"/>
        <v/>
      </c>
      <c r="P54" s="800"/>
      <c r="Q54" s="810"/>
      <c r="R54" s="811"/>
      <c r="S54" s="808"/>
      <c r="T54" s="808"/>
      <c r="U54" s="809"/>
      <c r="V54" s="800" t="str">
        <f t="shared" ref="V54:V67" si="52">IF(R54="","",U54*R54)</f>
        <v/>
      </c>
      <c r="W54" s="800"/>
      <c r="X54" s="575"/>
      <c r="Y54" s="812"/>
      <c r="Z54" s="812"/>
      <c r="AA54" s="804" t="str">
        <f t="shared" si="11"/>
        <v/>
      </c>
      <c r="AB54" s="804"/>
      <c r="AC54" s="804" t="str">
        <f t="shared" si="12"/>
        <v/>
      </c>
      <c r="AD54" s="804"/>
      <c r="AE54" s="575"/>
      <c r="AF54" s="812"/>
      <c r="AG54" s="812"/>
      <c r="AH54" s="804" t="str">
        <f t="shared" si="14"/>
        <v/>
      </c>
      <c r="AI54" s="804"/>
      <c r="AJ54" s="804" t="str">
        <f t="shared" si="15"/>
        <v/>
      </c>
      <c r="AK54" s="804"/>
      <c r="AL54" s="575"/>
      <c r="AM54" s="812"/>
      <c r="AN54" s="812"/>
      <c r="AO54" s="804" t="str">
        <f t="shared" si="17"/>
        <v/>
      </c>
      <c r="AP54" s="804"/>
      <c r="AQ54" s="804" t="str">
        <f t="shared" si="18"/>
        <v/>
      </c>
      <c r="AR54" s="804"/>
      <c r="AS54" s="575"/>
      <c r="AT54" s="812"/>
      <c r="AU54" s="812"/>
      <c r="AV54" s="804" t="str">
        <f t="shared" si="20"/>
        <v/>
      </c>
      <c r="AW54" s="804"/>
      <c r="AX54" s="804" t="str">
        <f t="shared" si="21"/>
        <v/>
      </c>
      <c r="AY54" s="804"/>
      <c r="AZ54" s="575"/>
      <c r="BA54" s="812"/>
      <c r="BB54" s="812"/>
      <c r="BC54" s="804" t="str">
        <f t="shared" si="23"/>
        <v/>
      </c>
      <c r="BD54" s="804"/>
      <c r="BE54" s="804" t="str">
        <f t="shared" si="24"/>
        <v/>
      </c>
      <c r="BF54" s="804"/>
      <c r="BG54" s="575"/>
      <c r="BH54" s="812"/>
      <c r="BI54" s="812"/>
      <c r="BJ54" s="804" t="str">
        <f t="shared" si="26"/>
        <v/>
      </c>
      <c r="BK54" s="804"/>
      <c r="BL54" s="804" t="str">
        <f t="shared" si="27"/>
        <v/>
      </c>
      <c r="BM54" s="804"/>
      <c r="BN54" s="575"/>
      <c r="BO54" s="808"/>
      <c r="BP54" s="800"/>
      <c r="BQ54" s="805"/>
      <c r="BR54" s="525"/>
      <c r="BT54" s="480"/>
      <c r="BU54" s="480"/>
      <c r="BV54" s="480"/>
      <c r="BZ54" s="496"/>
      <c r="CA54" s="485"/>
      <c r="CB54" s="570"/>
      <c r="CC54" s="498"/>
      <c r="CD54" s="487"/>
    </row>
    <row r="55" spans="1:82" s="495" customFormat="1" ht="45" customHeight="1">
      <c r="A55" s="488"/>
      <c r="B55" s="489"/>
      <c r="C55" s="502"/>
      <c r="D55" s="582"/>
      <c r="E55" s="583"/>
      <c r="F55" s="583" t="str">
        <f>IF(D55="","",D55*E55)</f>
        <v/>
      </c>
      <c r="G55" s="445"/>
      <c r="H55" s="445" t="str">
        <f t="shared" si="7"/>
        <v/>
      </c>
      <c r="I55" s="445" t="str">
        <f t="shared" si="8"/>
        <v/>
      </c>
      <c r="J55" s="503"/>
      <c r="K55" s="584"/>
      <c r="L55" s="583"/>
      <c r="M55" s="583" t="str">
        <f>IF(K55="","",K55*L55)</f>
        <v/>
      </c>
      <c r="N55" s="445"/>
      <c r="O55" s="445" t="str">
        <f t="shared" si="9"/>
        <v/>
      </c>
      <c r="P55" s="445" t="str">
        <f t="shared" si="10"/>
        <v/>
      </c>
      <c r="Q55" s="503"/>
      <c r="R55" s="584"/>
      <c r="S55" s="583"/>
      <c r="T55" s="583" t="str">
        <f t="shared" ref="T55:T67" si="53">IF(R55="","",R55*S55)</f>
        <v/>
      </c>
      <c r="U55" s="445"/>
      <c r="V55" s="445" t="str">
        <f t="shared" si="52"/>
        <v/>
      </c>
      <c r="W55" s="445" t="str">
        <f t="shared" ref="W55:W67" si="54">IF(A55="","",T55-V55)</f>
        <v/>
      </c>
      <c r="X55" s="503"/>
      <c r="Y55" s="509"/>
      <c r="Z55" s="509"/>
      <c r="AA55" s="509" t="str">
        <f t="shared" si="11"/>
        <v/>
      </c>
      <c r="AB55" s="509"/>
      <c r="AC55" s="509" t="str">
        <f t="shared" si="12"/>
        <v/>
      </c>
      <c r="AD55" s="509" t="str">
        <f t="shared" si="13"/>
        <v/>
      </c>
      <c r="AE55" s="503"/>
      <c r="AF55" s="509"/>
      <c r="AG55" s="509"/>
      <c r="AH55" s="509" t="str">
        <f t="shared" si="14"/>
        <v/>
      </c>
      <c r="AI55" s="509"/>
      <c r="AJ55" s="509" t="str">
        <f t="shared" si="15"/>
        <v/>
      </c>
      <c r="AK55" s="509" t="str">
        <f t="shared" si="16"/>
        <v/>
      </c>
      <c r="AL55" s="503"/>
      <c r="AM55" s="509"/>
      <c r="AN55" s="509"/>
      <c r="AO55" s="509" t="str">
        <f t="shared" si="17"/>
        <v/>
      </c>
      <c r="AP55" s="509"/>
      <c r="AQ55" s="509" t="str">
        <f t="shared" si="18"/>
        <v/>
      </c>
      <c r="AR55" s="509" t="str">
        <f t="shared" si="19"/>
        <v/>
      </c>
      <c r="AS55" s="503"/>
      <c r="AT55" s="509"/>
      <c r="AU55" s="509"/>
      <c r="AV55" s="509" t="str">
        <f t="shared" si="20"/>
        <v/>
      </c>
      <c r="AW55" s="509"/>
      <c r="AX55" s="509" t="str">
        <f t="shared" si="21"/>
        <v/>
      </c>
      <c r="AY55" s="509" t="str">
        <f t="shared" si="22"/>
        <v/>
      </c>
      <c r="AZ55" s="503"/>
      <c r="BA55" s="509"/>
      <c r="BB55" s="509"/>
      <c r="BC55" s="509" t="str">
        <f t="shared" si="23"/>
        <v/>
      </c>
      <c r="BD55" s="509"/>
      <c r="BE55" s="509" t="str">
        <f t="shared" si="24"/>
        <v/>
      </c>
      <c r="BF55" s="509" t="str">
        <f t="shared" si="25"/>
        <v/>
      </c>
      <c r="BG55" s="503"/>
      <c r="BH55" s="509"/>
      <c r="BI55" s="509"/>
      <c r="BJ55" s="509" t="str">
        <f t="shared" si="26"/>
        <v/>
      </c>
      <c r="BK55" s="509"/>
      <c r="BL55" s="509" t="str">
        <f t="shared" si="27"/>
        <v/>
      </c>
      <c r="BM55" s="509" t="str">
        <f t="shared" si="28"/>
        <v/>
      </c>
      <c r="BN55" s="503"/>
      <c r="BO55" s="583" t="str">
        <f t="shared" ref="BO55:BO67" si="55">IF(F55="","",F55+M55+T55+AA55+AH55+AO55+AV55+BC55+BJ55)</f>
        <v/>
      </c>
      <c r="BP55" s="445" t="str">
        <f t="shared" ref="BP55:BP67" si="56">IF(A55="","",I55+P55+W55+AD55+AK55+AR55+AY55+BF55+BM55)</f>
        <v/>
      </c>
      <c r="BQ55" s="524"/>
      <c r="BR55" s="525"/>
      <c r="BT55" s="480"/>
      <c r="BU55" s="480"/>
      <c r="BV55" s="480"/>
      <c r="BZ55" s="496"/>
      <c r="CA55" s="485"/>
      <c r="CB55" s="570"/>
      <c r="CC55" s="498"/>
      <c r="CD55" s="487"/>
    </row>
    <row r="56" spans="1:82" s="495" customFormat="1" ht="45" customHeight="1">
      <c r="A56" s="488"/>
      <c r="B56" s="489"/>
      <c r="C56" s="502"/>
      <c r="D56" s="582"/>
      <c r="E56" s="583"/>
      <c r="F56" s="583" t="str">
        <f t="shared" ref="F56:F67" si="57">IF(D56="","",D56*E56)</f>
        <v/>
      </c>
      <c r="G56" s="445"/>
      <c r="H56" s="445" t="str">
        <f t="shared" si="7"/>
        <v/>
      </c>
      <c r="I56" s="445" t="str">
        <f t="shared" si="8"/>
        <v/>
      </c>
      <c r="J56" s="503"/>
      <c r="K56" s="584"/>
      <c r="L56" s="583"/>
      <c r="M56" s="583" t="str">
        <f t="shared" ref="M56:M67" si="58">IF(K56="","",K56*L56)</f>
        <v/>
      </c>
      <c r="N56" s="445"/>
      <c r="O56" s="445" t="str">
        <f t="shared" si="9"/>
        <v/>
      </c>
      <c r="P56" s="445" t="str">
        <f t="shared" si="10"/>
        <v/>
      </c>
      <c r="Q56" s="503"/>
      <c r="R56" s="584"/>
      <c r="S56" s="583"/>
      <c r="T56" s="583" t="str">
        <f t="shared" si="53"/>
        <v/>
      </c>
      <c r="U56" s="445"/>
      <c r="V56" s="445" t="str">
        <f t="shared" si="52"/>
        <v/>
      </c>
      <c r="W56" s="445" t="str">
        <f t="shared" si="54"/>
        <v/>
      </c>
      <c r="X56" s="503"/>
      <c r="Y56" s="509"/>
      <c r="Z56" s="509"/>
      <c r="AA56" s="509" t="str">
        <f t="shared" si="11"/>
        <v/>
      </c>
      <c r="AB56" s="509"/>
      <c r="AC56" s="509" t="str">
        <f t="shared" si="12"/>
        <v/>
      </c>
      <c r="AD56" s="509" t="str">
        <f t="shared" si="13"/>
        <v/>
      </c>
      <c r="AE56" s="503"/>
      <c r="AF56" s="509"/>
      <c r="AG56" s="509"/>
      <c r="AH56" s="509" t="str">
        <f t="shared" si="14"/>
        <v/>
      </c>
      <c r="AI56" s="509"/>
      <c r="AJ56" s="509" t="str">
        <f t="shared" si="15"/>
        <v/>
      </c>
      <c r="AK56" s="509" t="str">
        <f t="shared" si="16"/>
        <v/>
      </c>
      <c r="AL56" s="503"/>
      <c r="AM56" s="509"/>
      <c r="AN56" s="509"/>
      <c r="AO56" s="509" t="str">
        <f t="shared" si="17"/>
        <v/>
      </c>
      <c r="AP56" s="509"/>
      <c r="AQ56" s="509" t="str">
        <f t="shared" si="18"/>
        <v/>
      </c>
      <c r="AR56" s="509" t="str">
        <f t="shared" si="19"/>
        <v/>
      </c>
      <c r="AS56" s="503"/>
      <c r="AT56" s="509"/>
      <c r="AU56" s="509"/>
      <c r="AV56" s="509" t="str">
        <f t="shared" si="20"/>
        <v/>
      </c>
      <c r="AW56" s="509"/>
      <c r="AX56" s="509" t="str">
        <f t="shared" si="21"/>
        <v/>
      </c>
      <c r="AY56" s="509" t="str">
        <f t="shared" si="22"/>
        <v/>
      </c>
      <c r="AZ56" s="503"/>
      <c r="BA56" s="509"/>
      <c r="BB56" s="509"/>
      <c r="BC56" s="509" t="str">
        <f t="shared" si="23"/>
        <v/>
      </c>
      <c r="BD56" s="509"/>
      <c r="BE56" s="509" t="str">
        <f t="shared" si="24"/>
        <v/>
      </c>
      <c r="BF56" s="509" t="str">
        <f t="shared" si="25"/>
        <v/>
      </c>
      <c r="BG56" s="503"/>
      <c r="BH56" s="509"/>
      <c r="BI56" s="509"/>
      <c r="BJ56" s="509" t="str">
        <f t="shared" si="26"/>
        <v/>
      </c>
      <c r="BK56" s="509"/>
      <c r="BL56" s="509" t="str">
        <f t="shared" si="27"/>
        <v/>
      </c>
      <c r="BM56" s="509" t="str">
        <f t="shared" si="28"/>
        <v/>
      </c>
      <c r="BN56" s="503"/>
      <c r="BO56" s="583" t="str">
        <f t="shared" si="55"/>
        <v/>
      </c>
      <c r="BP56" s="445" t="str">
        <f t="shared" si="56"/>
        <v/>
      </c>
      <c r="BQ56" s="524"/>
      <c r="BR56" s="525"/>
      <c r="BT56" s="480"/>
      <c r="BU56" s="480"/>
      <c r="BV56" s="480"/>
      <c r="BZ56" s="496"/>
      <c r="CA56" s="485"/>
      <c r="CB56" s="570"/>
      <c r="CC56" s="498"/>
      <c r="CD56" s="487"/>
    </row>
    <row r="57" spans="1:82" s="495" customFormat="1" ht="45" customHeight="1">
      <c r="A57" s="488"/>
      <c r="B57" s="489"/>
      <c r="C57" s="502"/>
      <c r="D57" s="582"/>
      <c r="E57" s="583"/>
      <c r="F57" s="583" t="str">
        <f t="shared" si="57"/>
        <v/>
      </c>
      <c r="G57" s="445"/>
      <c r="H57" s="445" t="str">
        <f t="shared" si="7"/>
        <v/>
      </c>
      <c r="I57" s="445" t="str">
        <f t="shared" si="8"/>
        <v/>
      </c>
      <c r="J57" s="503"/>
      <c r="K57" s="584"/>
      <c r="L57" s="583"/>
      <c r="M57" s="583" t="str">
        <f t="shared" si="58"/>
        <v/>
      </c>
      <c r="N57" s="445"/>
      <c r="O57" s="445" t="str">
        <f t="shared" si="9"/>
        <v/>
      </c>
      <c r="P57" s="445" t="str">
        <f t="shared" si="10"/>
        <v/>
      </c>
      <c r="Q57" s="503"/>
      <c r="R57" s="584"/>
      <c r="S57" s="583"/>
      <c r="T57" s="583" t="str">
        <f t="shared" si="53"/>
        <v/>
      </c>
      <c r="U57" s="445"/>
      <c r="V57" s="445" t="str">
        <f t="shared" si="52"/>
        <v/>
      </c>
      <c r="W57" s="445" t="str">
        <f t="shared" si="54"/>
        <v/>
      </c>
      <c r="X57" s="503"/>
      <c r="Y57" s="509"/>
      <c r="Z57" s="509"/>
      <c r="AA57" s="509" t="str">
        <f t="shared" si="11"/>
        <v/>
      </c>
      <c r="AB57" s="509"/>
      <c r="AC57" s="509" t="str">
        <f t="shared" si="12"/>
        <v/>
      </c>
      <c r="AD57" s="509" t="str">
        <f t="shared" si="13"/>
        <v/>
      </c>
      <c r="AE57" s="503"/>
      <c r="AF57" s="509"/>
      <c r="AG57" s="509"/>
      <c r="AH57" s="509" t="str">
        <f t="shared" si="14"/>
        <v/>
      </c>
      <c r="AI57" s="509"/>
      <c r="AJ57" s="509" t="str">
        <f t="shared" si="15"/>
        <v/>
      </c>
      <c r="AK57" s="509" t="str">
        <f t="shared" si="16"/>
        <v/>
      </c>
      <c r="AL57" s="503"/>
      <c r="AM57" s="509"/>
      <c r="AN57" s="509"/>
      <c r="AO57" s="509" t="str">
        <f t="shared" si="17"/>
        <v/>
      </c>
      <c r="AP57" s="509"/>
      <c r="AQ57" s="509" t="str">
        <f t="shared" si="18"/>
        <v/>
      </c>
      <c r="AR57" s="509" t="str">
        <f t="shared" si="19"/>
        <v/>
      </c>
      <c r="AS57" s="503"/>
      <c r="AT57" s="509"/>
      <c r="AU57" s="509"/>
      <c r="AV57" s="509" t="str">
        <f t="shared" si="20"/>
        <v/>
      </c>
      <c r="AW57" s="509"/>
      <c r="AX57" s="509" t="str">
        <f t="shared" si="21"/>
        <v/>
      </c>
      <c r="AY57" s="509" t="str">
        <f t="shared" si="22"/>
        <v/>
      </c>
      <c r="AZ57" s="503"/>
      <c r="BA57" s="509"/>
      <c r="BB57" s="509"/>
      <c r="BC57" s="509" t="str">
        <f t="shared" si="23"/>
        <v/>
      </c>
      <c r="BD57" s="509"/>
      <c r="BE57" s="509" t="str">
        <f t="shared" si="24"/>
        <v/>
      </c>
      <c r="BF57" s="509" t="str">
        <f t="shared" si="25"/>
        <v/>
      </c>
      <c r="BG57" s="503"/>
      <c r="BH57" s="509"/>
      <c r="BI57" s="509"/>
      <c r="BJ57" s="509" t="str">
        <f t="shared" si="26"/>
        <v/>
      </c>
      <c r="BK57" s="509"/>
      <c r="BL57" s="509" t="str">
        <f t="shared" si="27"/>
        <v/>
      </c>
      <c r="BM57" s="509" t="str">
        <f t="shared" si="28"/>
        <v/>
      </c>
      <c r="BN57" s="503"/>
      <c r="BO57" s="583" t="str">
        <f t="shared" si="55"/>
        <v/>
      </c>
      <c r="BP57" s="445" t="str">
        <f t="shared" si="56"/>
        <v/>
      </c>
      <c r="BQ57" s="524"/>
      <c r="BR57" s="525"/>
      <c r="BT57" s="480"/>
      <c r="BU57" s="480"/>
      <c r="BV57" s="480"/>
      <c r="BZ57" s="496"/>
      <c r="CA57" s="485"/>
      <c r="CB57" s="570"/>
      <c r="CC57" s="498"/>
      <c r="CD57" s="487"/>
    </row>
    <row r="58" spans="1:82" s="495" customFormat="1" ht="45" customHeight="1">
      <c r="A58" s="488"/>
      <c r="B58" s="489"/>
      <c r="C58" s="502"/>
      <c r="D58" s="582"/>
      <c r="E58" s="583"/>
      <c r="F58" s="583" t="str">
        <f t="shared" si="57"/>
        <v/>
      </c>
      <c r="G58" s="445"/>
      <c r="H58" s="445" t="str">
        <f t="shared" si="7"/>
        <v/>
      </c>
      <c r="I58" s="445" t="str">
        <f t="shared" si="8"/>
        <v/>
      </c>
      <c r="J58" s="503"/>
      <c r="K58" s="584"/>
      <c r="L58" s="583"/>
      <c r="M58" s="583" t="str">
        <f t="shared" si="58"/>
        <v/>
      </c>
      <c r="N58" s="445"/>
      <c r="O58" s="445" t="str">
        <f t="shared" si="9"/>
        <v/>
      </c>
      <c r="P58" s="445" t="str">
        <f t="shared" si="10"/>
        <v/>
      </c>
      <c r="Q58" s="503"/>
      <c r="R58" s="584"/>
      <c r="S58" s="583"/>
      <c r="T58" s="583" t="str">
        <f t="shared" si="53"/>
        <v/>
      </c>
      <c r="U58" s="445"/>
      <c r="V58" s="445" t="str">
        <f t="shared" si="52"/>
        <v/>
      </c>
      <c r="W58" s="445" t="str">
        <f t="shared" si="54"/>
        <v/>
      </c>
      <c r="X58" s="503"/>
      <c r="Y58" s="509"/>
      <c r="Z58" s="509"/>
      <c r="AA58" s="509" t="str">
        <f t="shared" si="11"/>
        <v/>
      </c>
      <c r="AB58" s="509"/>
      <c r="AC58" s="509" t="str">
        <f t="shared" si="12"/>
        <v/>
      </c>
      <c r="AD58" s="509" t="str">
        <f t="shared" si="13"/>
        <v/>
      </c>
      <c r="AE58" s="503"/>
      <c r="AF58" s="509"/>
      <c r="AG58" s="509"/>
      <c r="AH58" s="509" t="str">
        <f t="shared" si="14"/>
        <v/>
      </c>
      <c r="AI58" s="509"/>
      <c r="AJ58" s="509" t="str">
        <f t="shared" si="15"/>
        <v/>
      </c>
      <c r="AK58" s="509" t="str">
        <f t="shared" si="16"/>
        <v/>
      </c>
      <c r="AL58" s="503"/>
      <c r="AM58" s="509"/>
      <c r="AN58" s="509"/>
      <c r="AO58" s="509" t="str">
        <f t="shared" si="17"/>
        <v/>
      </c>
      <c r="AP58" s="509"/>
      <c r="AQ58" s="509" t="str">
        <f t="shared" si="18"/>
        <v/>
      </c>
      <c r="AR58" s="509" t="str">
        <f t="shared" si="19"/>
        <v/>
      </c>
      <c r="AS58" s="503"/>
      <c r="AT58" s="509"/>
      <c r="AU58" s="509"/>
      <c r="AV58" s="509" t="str">
        <f t="shared" si="20"/>
        <v/>
      </c>
      <c r="AW58" s="509"/>
      <c r="AX58" s="509" t="str">
        <f t="shared" si="21"/>
        <v/>
      </c>
      <c r="AY58" s="509" t="str">
        <f t="shared" si="22"/>
        <v/>
      </c>
      <c r="AZ58" s="503"/>
      <c r="BA58" s="509"/>
      <c r="BB58" s="509"/>
      <c r="BC58" s="509" t="str">
        <f t="shared" si="23"/>
        <v/>
      </c>
      <c r="BD58" s="509"/>
      <c r="BE58" s="509" t="str">
        <f t="shared" si="24"/>
        <v/>
      </c>
      <c r="BF58" s="509" t="str">
        <f t="shared" si="25"/>
        <v/>
      </c>
      <c r="BG58" s="503"/>
      <c r="BH58" s="509"/>
      <c r="BI58" s="509"/>
      <c r="BJ58" s="509" t="str">
        <f t="shared" si="26"/>
        <v/>
      </c>
      <c r="BK58" s="509"/>
      <c r="BL58" s="509" t="str">
        <f t="shared" si="27"/>
        <v/>
      </c>
      <c r="BM58" s="509" t="str">
        <f t="shared" si="28"/>
        <v/>
      </c>
      <c r="BN58" s="503"/>
      <c r="BO58" s="583" t="str">
        <f t="shared" si="55"/>
        <v/>
      </c>
      <c r="BP58" s="445" t="str">
        <f t="shared" si="56"/>
        <v/>
      </c>
      <c r="BQ58" s="524"/>
      <c r="BR58" s="525"/>
      <c r="BT58" s="480"/>
      <c r="BU58" s="480"/>
      <c r="BV58" s="480"/>
      <c r="BZ58" s="496"/>
      <c r="CA58" s="485"/>
      <c r="CB58" s="570"/>
      <c r="CC58" s="498"/>
      <c r="CD58" s="487"/>
    </row>
    <row r="59" spans="1:82" s="495" customFormat="1" ht="45" customHeight="1">
      <c r="A59" s="488"/>
      <c r="B59" s="489"/>
      <c r="C59" s="502"/>
      <c r="D59" s="582"/>
      <c r="E59" s="583"/>
      <c r="F59" s="583" t="str">
        <f t="shared" si="57"/>
        <v/>
      </c>
      <c r="G59" s="445"/>
      <c r="H59" s="445" t="str">
        <f t="shared" si="7"/>
        <v/>
      </c>
      <c r="I59" s="445" t="str">
        <f t="shared" si="8"/>
        <v/>
      </c>
      <c r="J59" s="503"/>
      <c r="K59" s="584"/>
      <c r="L59" s="583"/>
      <c r="M59" s="583" t="str">
        <f t="shared" si="58"/>
        <v/>
      </c>
      <c r="N59" s="445"/>
      <c r="O59" s="445" t="str">
        <f t="shared" si="9"/>
        <v/>
      </c>
      <c r="P59" s="445" t="str">
        <f t="shared" si="10"/>
        <v/>
      </c>
      <c r="Q59" s="503"/>
      <c r="R59" s="584"/>
      <c r="S59" s="583"/>
      <c r="T59" s="583" t="str">
        <f t="shared" si="53"/>
        <v/>
      </c>
      <c r="U59" s="445"/>
      <c r="V59" s="445" t="str">
        <f t="shared" si="52"/>
        <v/>
      </c>
      <c r="W59" s="445" t="str">
        <f t="shared" si="54"/>
        <v/>
      </c>
      <c r="X59" s="503"/>
      <c r="Y59" s="509"/>
      <c r="Z59" s="509"/>
      <c r="AA59" s="509" t="str">
        <f t="shared" si="11"/>
        <v/>
      </c>
      <c r="AB59" s="509"/>
      <c r="AC59" s="509" t="str">
        <f t="shared" si="12"/>
        <v/>
      </c>
      <c r="AD59" s="509" t="str">
        <f t="shared" si="13"/>
        <v/>
      </c>
      <c r="AE59" s="503"/>
      <c r="AF59" s="509"/>
      <c r="AG59" s="509"/>
      <c r="AH59" s="509" t="str">
        <f t="shared" si="14"/>
        <v/>
      </c>
      <c r="AI59" s="509"/>
      <c r="AJ59" s="509" t="str">
        <f t="shared" si="15"/>
        <v/>
      </c>
      <c r="AK59" s="509" t="str">
        <f t="shared" si="16"/>
        <v/>
      </c>
      <c r="AL59" s="503"/>
      <c r="AM59" s="509"/>
      <c r="AN59" s="509"/>
      <c r="AO59" s="509" t="str">
        <f t="shared" si="17"/>
        <v/>
      </c>
      <c r="AP59" s="509"/>
      <c r="AQ59" s="509" t="str">
        <f t="shared" si="18"/>
        <v/>
      </c>
      <c r="AR59" s="509" t="str">
        <f t="shared" si="19"/>
        <v/>
      </c>
      <c r="AS59" s="503"/>
      <c r="AT59" s="509"/>
      <c r="AU59" s="509"/>
      <c r="AV59" s="509" t="str">
        <f t="shared" si="20"/>
        <v/>
      </c>
      <c r="AW59" s="509"/>
      <c r="AX59" s="509" t="str">
        <f t="shared" si="21"/>
        <v/>
      </c>
      <c r="AY59" s="509" t="str">
        <f t="shared" si="22"/>
        <v/>
      </c>
      <c r="AZ59" s="503"/>
      <c r="BA59" s="509"/>
      <c r="BB59" s="509"/>
      <c r="BC59" s="509" t="str">
        <f t="shared" si="23"/>
        <v/>
      </c>
      <c r="BD59" s="509"/>
      <c r="BE59" s="509" t="str">
        <f t="shared" si="24"/>
        <v/>
      </c>
      <c r="BF59" s="509" t="str">
        <f t="shared" si="25"/>
        <v/>
      </c>
      <c r="BG59" s="503"/>
      <c r="BH59" s="509"/>
      <c r="BI59" s="509"/>
      <c r="BJ59" s="509" t="str">
        <f t="shared" si="26"/>
        <v/>
      </c>
      <c r="BK59" s="509"/>
      <c r="BL59" s="509" t="str">
        <f t="shared" si="27"/>
        <v/>
      </c>
      <c r="BM59" s="509" t="str">
        <f t="shared" si="28"/>
        <v/>
      </c>
      <c r="BN59" s="503"/>
      <c r="BO59" s="583" t="str">
        <f t="shared" si="55"/>
        <v/>
      </c>
      <c r="BP59" s="445" t="str">
        <f t="shared" si="56"/>
        <v/>
      </c>
      <c r="BQ59" s="524"/>
      <c r="BR59" s="525"/>
      <c r="BT59" s="480"/>
      <c r="BU59" s="480"/>
      <c r="BV59" s="480"/>
      <c r="BZ59" s="496"/>
      <c r="CA59" s="485"/>
      <c r="CB59" s="570"/>
      <c r="CC59" s="498"/>
      <c r="CD59" s="487"/>
    </row>
    <row r="60" spans="1:82" s="495" customFormat="1" ht="45" customHeight="1">
      <c r="A60" s="488"/>
      <c r="B60" s="489"/>
      <c r="C60" s="502"/>
      <c r="D60" s="582"/>
      <c r="E60" s="583"/>
      <c r="F60" s="583" t="str">
        <f t="shared" si="57"/>
        <v/>
      </c>
      <c r="G60" s="445"/>
      <c r="H60" s="445" t="str">
        <f t="shared" si="7"/>
        <v/>
      </c>
      <c r="I60" s="445" t="str">
        <f t="shared" si="8"/>
        <v/>
      </c>
      <c r="J60" s="503"/>
      <c r="K60" s="584"/>
      <c r="L60" s="583"/>
      <c r="M60" s="583" t="str">
        <f t="shared" si="58"/>
        <v/>
      </c>
      <c r="N60" s="445"/>
      <c r="O60" s="445" t="str">
        <f t="shared" si="9"/>
        <v/>
      </c>
      <c r="P60" s="445" t="str">
        <f t="shared" si="10"/>
        <v/>
      </c>
      <c r="Q60" s="503"/>
      <c r="R60" s="584"/>
      <c r="S60" s="583"/>
      <c r="T60" s="583" t="str">
        <f t="shared" si="53"/>
        <v/>
      </c>
      <c r="U60" s="445"/>
      <c r="V60" s="445" t="str">
        <f t="shared" si="52"/>
        <v/>
      </c>
      <c r="W60" s="445" t="str">
        <f t="shared" si="54"/>
        <v/>
      </c>
      <c r="X60" s="503"/>
      <c r="Y60" s="509"/>
      <c r="Z60" s="509"/>
      <c r="AA60" s="509" t="str">
        <f t="shared" si="11"/>
        <v/>
      </c>
      <c r="AB60" s="509"/>
      <c r="AC60" s="509" t="str">
        <f t="shared" si="12"/>
        <v/>
      </c>
      <c r="AD60" s="509" t="str">
        <f t="shared" si="13"/>
        <v/>
      </c>
      <c r="AE60" s="503"/>
      <c r="AF60" s="509"/>
      <c r="AG60" s="509"/>
      <c r="AH60" s="509" t="str">
        <f t="shared" si="14"/>
        <v/>
      </c>
      <c r="AI60" s="509"/>
      <c r="AJ60" s="509" t="str">
        <f t="shared" si="15"/>
        <v/>
      </c>
      <c r="AK60" s="509" t="str">
        <f t="shared" si="16"/>
        <v/>
      </c>
      <c r="AL60" s="503"/>
      <c r="AM60" s="509"/>
      <c r="AN60" s="509"/>
      <c r="AO60" s="509" t="str">
        <f t="shared" si="17"/>
        <v/>
      </c>
      <c r="AP60" s="509"/>
      <c r="AQ60" s="509" t="str">
        <f t="shared" si="18"/>
        <v/>
      </c>
      <c r="AR60" s="509" t="str">
        <f t="shared" si="19"/>
        <v/>
      </c>
      <c r="AS60" s="503"/>
      <c r="AT60" s="509"/>
      <c r="AU60" s="509"/>
      <c r="AV60" s="509" t="str">
        <f t="shared" si="20"/>
        <v/>
      </c>
      <c r="AW60" s="509"/>
      <c r="AX60" s="509" t="str">
        <f t="shared" si="21"/>
        <v/>
      </c>
      <c r="AY60" s="509" t="str">
        <f t="shared" si="22"/>
        <v/>
      </c>
      <c r="AZ60" s="503"/>
      <c r="BA60" s="509"/>
      <c r="BB60" s="509"/>
      <c r="BC60" s="509" t="str">
        <f t="shared" si="23"/>
        <v/>
      </c>
      <c r="BD60" s="509"/>
      <c r="BE60" s="509" t="str">
        <f t="shared" si="24"/>
        <v/>
      </c>
      <c r="BF60" s="509" t="str">
        <f t="shared" si="25"/>
        <v/>
      </c>
      <c r="BG60" s="503"/>
      <c r="BH60" s="509"/>
      <c r="BI60" s="509"/>
      <c r="BJ60" s="509" t="str">
        <f t="shared" si="26"/>
        <v/>
      </c>
      <c r="BK60" s="509"/>
      <c r="BL60" s="509" t="str">
        <f t="shared" si="27"/>
        <v/>
      </c>
      <c r="BM60" s="509" t="str">
        <f t="shared" si="28"/>
        <v/>
      </c>
      <c r="BN60" s="503"/>
      <c r="BO60" s="583" t="str">
        <f t="shared" si="55"/>
        <v/>
      </c>
      <c r="BP60" s="445" t="str">
        <f t="shared" si="56"/>
        <v/>
      </c>
      <c r="BQ60" s="524"/>
      <c r="BR60" s="525"/>
      <c r="BT60" s="480"/>
      <c r="BU60" s="480"/>
      <c r="BV60" s="480"/>
      <c r="BZ60" s="496"/>
      <c r="CA60" s="485"/>
      <c r="CB60" s="570"/>
      <c r="CC60" s="498"/>
      <c r="CD60" s="487"/>
    </row>
    <row r="61" spans="1:82" s="495" customFormat="1" ht="45" customHeight="1">
      <c r="A61" s="488"/>
      <c r="B61" s="489"/>
      <c r="C61" s="502"/>
      <c r="D61" s="582"/>
      <c r="E61" s="583"/>
      <c r="F61" s="583" t="str">
        <f t="shared" si="57"/>
        <v/>
      </c>
      <c r="G61" s="445"/>
      <c r="H61" s="445" t="str">
        <f t="shared" si="7"/>
        <v/>
      </c>
      <c r="I61" s="445" t="str">
        <f t="shared" si="8"/>
        <v/>
      </c>
      <c r="J61" s="503"/>
      <c r="K61" s="584"/>
      <c r="L61" s="583"/>
      <c r="M61" s="583" t="str">
        <f t="shared" si="58"/>
        <v/>
      </c>
      <c r="N61" s="445"/>
      <c r="O61" s="445" t="str">
        <f t="shared" si="9"/>
        <v/>
      </c>
      <c r="P61" s="445" t="str">
        <f t="shared" si="10"/>
        <v/>
      </c>
      <c r="Q61" s="503"/>
      <c r="R61" s="584"/>
      <c r="S61" s="583"/>
      <c r="T61" s="583" t="str">
        <f t="shared" si="53"/>
        <v/>
      </c>
      <c r="U61" s="445"/>
      <c r="V61" s="445" t="str">
        <f t="shared" si="52"/>
        <v/>
      </c>
      <c r="W61" s="445" t="str">
        <f t="shared" si="54"/>
        <v/>
      </c>
      <c r="X61" s="503"/>
      <c r="Y61" s="509"/>
      <c r="Z61" s="509"/>
      <c r="AA61" s="509" t="str">
        <f t="shared" si="11"/>
        <v/>
      </c>
      <c r="AB61" s="509"/>
      <c r="AC61" s="509" t="str">
        <f t="shared" si="12"/>
        <v/>
      </c>
      <c r="AD61" s="509" t="str">
        <f t="shared" si="13"/>
        <v/>
      </c>
      <c r="AE61" s="503"/>
      <c r="AF61" s="509"/>
      <c r="AG61" s="509"/>
      <c r="AH61" s="509" t="str">
        <f t="shared" si="14"/>
        <v/>
      </c>
      <c r="AI61" s="509"/>
      <c r="AJ61" s="509" t="str">
        <f t="shared" si="15"/>
        <v/>
      </c>
      <c r="AK61" s="509" t="str">
        <f t="shared" si="16"/>
        <v/>
      </c>
      <c r="AL61" s="503"/>
      <c r="AM61" s="509"/>
      <c r="AN61" s="509"/>
      <c r="AO61" s="509" t="str">
        <f t="shared" si="17"/>
        <v/>
      </c>
      <c r="AP61" s="509"/>
      <c r="AQ61" s="509" t="str">
        <f t="shared" si="18"/>
        <v/>
      </c>
      <c r="AR61" s="509" t="str">
        <f t="shared" si="19"/>
        <v/>
      </c>
      <c r="AS61" s="503"/>
      <c r="AT61" s="509"/>
      <c r="AU61" s="509"/>
      <c r="AV61" s="509" t="str">
        <f t="shared" si="20"/>
        <v/>
      </c>
      <c r="AW61" s="509"/>
      <c r="AX61" s="509" t="str">
        <f t="shared" si="21"/>
        <v/>
      </c>
      <c r="AY61" s="509" t="str">
        <f t="shared" si="22"/>
        <v/>
      </c>
      <c r="AZ61" s="503"/>
      <c r="BA61" s="509"/>
      <c r="BB61" s="509"/>
      <c r="BC61" s="509" t="str">
        <f t="shared" si="23"/>
        <v/>
      </c>
      <c r="BD61" s="509"/>
      <c r="BE61" s="509" t="str">
        <f t="shared" si="24"/>
        <v/>
      </c>
      <c r="BF61" s="509" t="str">
        <f t="shared" si="25"/>
        <v/>
      </c>
      <c r="BG61" s="503"/>
      <c r="BH61" s="509"/>
      <c r="BI61" s="509"/>
      <c r="BJ61" s="509" t="str">
        <f t="shared" si="26"/>
        <v/>
      </c>
      <c r="BK61" s="509"/>
      <c r="BL61" s="509" t="str">
        <f t="shared" si="27"/>
        <v/>
      </c>
      <c r="BM61" s="509" t="str">
        <f t="shared" si="28"/>
        <v/>
      </c>
      <c r="BN61" s="503"/>
      <c r="BO61" s="583" t="str">
        <f t="shared" si="55"/>
        <v/>
      </c>
      <c r="BP61" s="445" t="str">
        <f t="shared" si="56"/>
        <v/>
      </c>
      <c r="BQ61" s="524"/>
      <c r="BR61" s="525"/>
      <c r="BT61" s="480"/>
      <c r="BU61" s="480"/>
      <c r="BV61" s="480"/>
      <c r="BZ61" s="496"/>
      <c r="CA61" s="485"/>
      <c r="CB61" s="570"/>
      <c r="CC61" s="498"/>
      <c r="CD61" s="487"/>
    </row>
    <row r="62" spans="1:82" s="495" customFormat="1" ht="45" customHeight="1">
      <c r="A62" s="488"/>
      <c r="B62" s="489"/>
      <c r="C62" s="502"/>
      <c r="D62" s="582"/>
      <c r="E62" s="583"/>
      <c r="F62" s="583" t="str">
        <f t="shared" si="57"/>
        <v/>
      </c>
      <c r="G62" s="445"/>
      <c r="H62" s="445" t="str">
        <f t="shared" si="7"/>
        <v/>
      </c>
      <c r="I62" s="445" t="str">
        <f t="shared" si="8"/>
        <v/>
      </c>
      <c r="J62" s="503"/>
      <c r="K62" s="584"/>
      <c r="L62" s="583"/>
      <c r="M62" s="583" t="str">
        <f t="shared" si="58"/>
        <v/>
      </c>
      <c r="N62" s="445"/>
      <c r="O62" s="445" t="str">
        <f t="shared" si="9"/>
        <v/>
      </c>
      <c r="P62" s="445" t="str">
        <f t="shared" si="10"/>
        <v/>
      </c>
      <c r="Q62" s="503"/>
      <c r="R62" s="584"/>
      <c r="S62" s="583"/>
      <c r="T62" s="583" t="str">
        <f t="shared" si="53"/>
        <v/>
      </c>
      <c r="U62" s="445"/>
      <c r="V62" s="445" t="str">
        <f t="shared" si="52"/>
        <v/>
      </c>
      <c r="W62" s="445" t="str">
        <f t="shared" si="54"/>
        <v/>
      </c>
      <c r="X62" s="503"/>
      <c r="Y62" s="509"/>
      <c r="Z62" s="509"/>
      <c r="AA62" s="509" t="str">
        <f t="shared" si="11"/>
        <v/>
      </c>
      <c r="AB62" s="509"/>
      <c r="AC62" s="509" t="str">
        <f t="shared" si="12"/>
        <v/>
      </c>
      <c r="AD62" s="509" t="str">
        <f t="shared" si="13"/>
        <v/>
      </c>
      <c r="AE62" s="503"/>
      <c r="AF62" s="509"/>
      <c r="AG62" s="509"/>
      <c r="AH62" s="509" t="str">
        <f t="shared" si="14"/>
        <v/>
      </c>
      <c r="AI62" s="509"/>
      <c r="AJ62" s="509" t="str">
        <f t="shared" si="15"/>
        <v/>
      </c>
      <c r="AK62" s="509" t="str">
        <f t="shared" si="16"/>
        <v/>
      </c>
      <c r="AL62" s="503"/>
      <c r="AM62" s="509"/>
      <c r="AN62" s="509"/>
      <c r="AO62" s="509" t="str">
        <f t="shared" si="17"/>
        <v/>
      </c>
      <c r="AP62" s="509"/>
      <c r="AQ62" s="509" t="str">
        <f t="shared" si="18"/>
        <v/>
      </c>
      <c r="AR62" s="509" t="str">
        <f t="shared" si="19"/>
        <v/>
      </c>
      <c r="AS62" s="503"/>
      <c r="AT62" s="509"/>
      <c r="AU62" s="509"/>
      <c r="AV62" s="509" t="str">
        <f t="shared" si="20"/>
        <v/>
      </c>
      <c r="AW62" s="509"/>
      <c r="AX62" s="509" t="str">
        <f t="shared" si="21"/>
        <v/>
      </c>
      <c r="AY62" s="509" t="str">
        <f t="shared" si="22"/>
        <v/>
      </c>
      <c r="AZ62" s="503"/>
      <c r="BA62" s="509"/>
      <c r="BB62" s="509"/>
      <c r="BC62" s="509" t="str">
        <f t="shared" si="23"/>
        <v/>
      </c>
      <c r="BD62" s="509"/>
      <c r="BE62" s="509" t="str">
        <f t="shared" si="24"/>
        <v/>
      </c>
      <c r="BF62" s="509" t="str">
        <f t="shared" si="25"/>
        <v/>
      </c>
      <c r="BG62" s="503"/>
      <c r="BH62" s="509"/>
      <c r="BI62" s="509"/>
      <c r="BJ62" s="509" t="str">
        <f t="shared" si="26"/>
        <v/>
      </c>
      <c r="BK62" s="509"/>
      <c r="BL62" s="509" t="str">
        <f t="shared" si="27"/>
        <v/>
      </c>
      <c r="BM62" s="509" t="str">
        <f t="shared" si="28"/>
        <v/>
      </c>
      <c r="BN62" s="503"/>
      <c r="BO62" s="583" t="str">
        <f t="shared" si="55"/>
        <v/>
      </c>
      <c r="BP62" s="445" t="str">
        <f t="shared" si="56"/>
        <v/>
      </c>
      <c r="BQ62" s="524"/>
      <c r="BR62" s="525"/>
      <c r="BT62" s="480"/>
      <c r="BU62" s="480"/>
      <c r="BV62" s="480"/>
      <c r="BZ62" s="496"/>
      <c r="CA62" s="485"/>
      <c r="CB62" s="570"/>
      <c r="CC62" s="498"/>
      <c r="CD62" s="487"/>
    </row>
    <row r="63" spans="1:82" s="495" customFormat="1" ht="45" customHeight="1">
      <c r="A63" s="488"/>
      <c r="B63" s="489"/>
      <c r="C63" s="502"/>
      <c r="D63" s="582"/>
      <c r="E63" s="583"/>
      <c r="F63" s="583" t="str">
        <f t="shared" si="57"/>
        <v/>
      </c>
      <c r="G63" s="445"/>
      <c r="H63" s="445" t="str">
        <f t="shared" si="7"/>
        <v/>
      </c>
      <c r="I63" s="445" t="str">
        <f t="shared" si="8"/>
        <v/>
      </c>
      <c r="J63" s="503"/>
      <c r="K63" s="584"/>
      <c r="L63" s="583"/>
      <c r="M63" s="583" t="str">
        <f t="shared" si="58"/>
        <v/>
      </c>
      <c r="N63" s="445"/>
      <c r="O63" s="445" t="str">
        <f t="shared" si="9"/>
        <v/>
      </c>
      <c r="P63" s="445" t="str">
        <f t="shared" si="10"/>
        <v/>
      </c>
      <c r="Q63" s="503"/>
      <c r="R63" s="584"/>
      <c r="S63" s="583"/>
      <c r="T63" s="583" t="str">
        <f t="shared" si="53"/>
        <v/>
      </c>
      <c r="U63" s="445"/>
      <c r="V63" s="445" t="str">
        <f t="shared" si="52"/>
        <v/>
      </c>
      <c r="W63" s="445" t="str">
        <f t="shared" si="54"/>
        <v/>
      </c>
      <c r="X63" s="503"/>
      <c r="Y63" s="509"/>
      <c r="Z63" s="509"/>
      <c r="AA63" s="509" t="str">
        <f t="shared" si="11"/>
        <v/>
      </c>
      <c r="AB63" s="509"/>
      <c r="AC63" s="509" t="str">
        <f t="shared" si="12"/>
        <v/>
      </c>
      <c r="AD63" s="509" t="str">
        <f t="shared" si="13"/>
        <v/>
      </c>
      <c r="AE63" s="503"/>
      <c r="AF63" s="509"/>
      <c r="AG63" s="509"/>
      <c r="AH63" s="509" t="str">
        <f t="shared" si="14"/>
        <v/>
      </c>
      <c r="AI63" s="509"/>
      <c r="AJ63" s="509" t="str">
        <f t="shared" si="15"/>
        <v/>
      </c>
      <c r="AK63" s="509" t="str">
        <f t="shared" si="16"/>
        <v/>
      </c>
      <c r="AL63" s="503"/>
      <c r="AM63" s="509"/>
      <c r="AN63" s="509"/>
      <c r="AO63" s="509" t="str">
        <f t="shared" si="17"/>
        <v/>
      </c>
      <c r="AP63" s="509"/>
      <c r="AQ63" s="509" t="str">
        <f t="shared" si="18"/>
        <v/>
      </c>
      <c r="AR63" s="509" t="str">
        <f t="shared" si="19"/>
        <v/>
      </c>
      <c r="AS63" s="503"/>
      <c r="AT63" s="509"/>
      <c r="AU63" s="509"/>
      <c r="AV63" s="509" t="str">
        <f t="shared" si="20"/>
        <v/>
      </c>
      <c r="AW63" s="509"/>
      <c r="AX63" s="509" t="str">
        <f t="shared" si="21"/>
        <v/>
      </c>
      <c r="AY63" s="509" t="str">
        <f t="shared" si="22"/>
        <v/>
      </c>
      <c r="AZ63" s="503"/>
      <c r="BA63" s="509"/>
      <c r="BB63" s="509"/>
      <c r="BC63" s="509" t="str">
        <f t="shared" si="23"/>
        <v/>
      </c>
      <c r="BD63" s="509"/>
      <c r="BE63" s="509" t="str">
        <f t="shared" si="24"/>
        <v/>
      </c>
      <c r="BF63" s="509" t="str">
        <f t="shared" si="25"/>
        <v/>
      </c>
      <c r="BG63" s="503"/>
      <c r="BH63" s="509"/>
      <c r="BI63" s="509"/>
      <c r="BJ63" s="509" t="str">
        <f t="shared" si="26"/>
        <v/>
      </c>
      <c r="BK63" s="509"/>
      <c r="BL63" s="509" t="str">
        <f t="shared" si="27"/>
        <v/>
      </c>
      <c r="BM63" s="509" t="str">
        <f t="shared" si="28"/>
        <v/>
      </c>
      <c r="BN63" s="503"/>
      <c r="BO63" s="583" t="str">
        <f t="shared" si="55"/>
        <v/>
      </c>
      <c r="BP63" s="445" t="str">
        <f t="shared" si="56"/>
        <v/>
      </c>
      <c r="BQ63" s="524"/>
      <c r="BR63" s="525"/>
      <c r="BT63" s="480"/>
      <c r="BU63" s="480"/>
      <c r="BV63" s="480"/>
      <c r="BZ63" s="496"/>
      <c r="CA63" s="485"/>
      <c r="CB63" s="570"/>
      <c r="CC63" s="498"/>
      <c r="CD63" s="487"/>
    </row>
    <row r="64" spans="1:82" s="495" customFormat="1" ht="45" customHeight="1">
      <c r="A64" s="488"/>
      <c r="B64" s="489"/>
      <c r="C64" s="502"/>
      <c r="D64" s="582"/>
      <c r="E64" s="583"/>
      <c r="F64" s="583" t="str">
        <f t="shared" si="57"/>
        <v/>
      </c>
      <c r="G64" s="445"/>
      <c r="H64" s="445" t="str">
        <f t="shared" si="7"/>
        <v/>
      </c>
      <c r="I64" s="445" t="str">
        <f t="shared" si="8"/>
        <v/>
      </c>
      <c r="J64" s="503"/>
      <c r="K64" s="584"/>
      <c r="L64" s="583"/>
      <c r="M64" s="583" t="str">
        <f t="shared" si="58"/>
        <v/>
      </c>
      <c r="N64" s="445"/>
      <c r="O64" s="445" t="str">
        <f t="shared" si="9"/>
        <v/>
      </c>
      <c r="P64" s="445" t="str">
        <f t="shared" si="10"/>
        <v/>
      </c>
      <c r="Q64" s="503"/>
      <c r="R64" s="584"/>
      <c r="S64" s="583"/>
      <c r="T64" s="583" t="str">
        <f t="shared" si="53"/>
        <v/>
      </c>
      <c r="U64" s="445"/>
      <c r="V64" s="445" t="str">
        <f t="shared" si="52"/>
        <v/>
      </c>
      <c r="W64" s="445" t="str">
        <f t="shared" si="54"/>
        <v/>
      </c>
      <c r="X64" s="503"/>
      <c r="Y64" s="509"/>
      <c r="Z64" s="509"/>
      <c r="AA64" s="509" t="str">
        <f t="shared" si="11"/>
        <v/>
      </c>
      <c r="AB64" s="509"/>
      <c r="AC64" s="509" t="str">
        <f t="shared" si="12"/>
        <v/>
      </c>
      <c r="AD64" s="509" t="str">
        <f t="shared" si="13"/>
        <v/>
      </c>
      <c r="AE64" s="503"/>
      <c r="AF64" s="509"/>
      <c r="AG64" s="509"/>
      <c r="AH64" s="509" t="str">
        <f t="shared" si="14"/>
        <v/>
      </c>
      <c r="AI64" s="509"/>
      <c r="AJ64" s="509" t="str">
        <f t="shared" si="15"/>
        <v/>
      </c>
      <c r="AK64" s="509" t="str">
        <f t="shared" si="16"/>
        <v/>
      </c>
      <c r="AL64" s="503"/>
      <c r="AM64" s="509"/>
      <c r="AN64" s="509"/>
      <c r="AO64" s="509" t="str">
        <f t="shared" si="17"/>
        <v/>
      </c>
      <c r="AP64" s="509"/>
      <c r="AQ64" s="509" t="str">
        <f t="shared" si="18"/>
        <v/>
      </c>
      <c r="AR64" s="509" t="str">
        <f t="shared" si="19"/>
        <v/>
      </c>
      <c r="AS64" s="503"/>
      <c r="AT64" s="509"/>
      <c r="AU64" s="509"/>
      <c r="AV64" s="509" t="str">
        <f t="shared" si="20"/>
        <v/>
      </c>
      <c r="AW64" s="509"/>
      <c r="AX64" s="509" t="str">
        <f t="shared" si="21"/>
        <v/>
      </c>
      <c r="AY64" s="509" t="str">
        <f t="shared" si="22"/>
        <v/>
      </c>
      <c r="AZ64" s="503"/>
      <c r="BA64" s="509"/>
      <c r="BB64" s="509"/>
      <c r="BC64" s="509" t="str">
        <f t="shared" si="23"/>
        <v/>
      </c>
      <c r="BD64" s="509"/>
      <c r="BE64" s="509" t="str">
        <f t="shared" si="24"/>
        <v/>
      </c>
      <c r="BF64" s="509" t="str">
        <f t="shared" si="25"/>
        <v/>
      </c>
      <c r="BG64" s="503"/>
      <c r="BH64" s="509"/>
      <c r="BI64" s="509"/>
      <c r="BJ64" s="509" t="str">
        <f t="shared" si="26"/>
        <v/>
      </c>
      <c r="BK64" s="509"/>
      <c r="BL64" s="509" t="str">
        <f t="shared" si="27"/>
        <v/>
      </c>
      <c r="BM64" s="509" t="str">
        <f t="shared" si="28"/>
        <v/>
      </c>
      <c r="BN64" s="503"/>
      <c r="BO64" s="583" t="str">
        <f t="shared" si="55"/>
        <v/>
      </c>
      <c r="BP64" s="445" t="str">
        <f t="shared" si="56"/>
        <v/>
      </c>
      <c r="BQ64" s="524"/>
      <c r="BR64" s="525"/>
      <c r="BT64" s="480"/>
      <c r="BU64" s="480"/>
      <c r="BV64" s="480"/>
      <c r="BZ64" s="496"/>
      <c r="CA64" s="485"/>
      <c r="CB64" s="570"/>
      <c r="CC64" s="498"/>
      <c r="CD64" s="487"/>
    </row>
    <row r="65" spans="1:82" s="495" customFormat="1" ht="45" customHeight="1">
      <c r="A65" s="488"/>
      <c r="B65" s="489"/>
      <c r="C65" s="502"/>
      <c r="D65" s="582"/>
      <c r="E65" s="583"/>
      <c r="F65" s="583" t="str">
        <f t="shared" si="57"/>
        <v/>
      </c>
      <c r="G65" s="445"/>
      <c r="H65" s="445" t="str">
        <f t="shared" si="7"/>
        <v/>
      </c>
      <c r="I65" s="445" t="str">
        <f t="shared" si="8"/>
        <v/>
      </c>
      <c r="J65" s="503"/>
      <c r="K65" s="584"/>
      <c r="L65" s="583"/>
      <c r="M65" s="583" t="str">
        <f t="shared" si="58"/>
        <v/>
      </c>
      <c r="N65" s="445"/>
      <c r="O65" s="445" t="str">
        <f t="shared" si="9"/>
        <v/>
      </c>
      <c r="P65" s="445" t="str">
        <f t="shared" si="10"/>
        <v/>
      </c>
      <c r="Q65" s="503"/>
      <c r="R65" s="584"/>
      <c r="S65" s="583"/>
      <c r="T65" s="583" t="str">
        <f t="shared" si="53"/>
        <v/>
      </c>
      <c r="U65" s="445"/>
      <c r="V65" s="445" t="str">
        <f t="shared" si="52"/>
        <v/>
      </c>
      <c r="W65" s="445" t="str">
        <f t="shared" si="54"/>
        <v/>
      </c>
      <c r="X65" s="503"/>
      <c r="Y65" s="509"/>
      <c r="Z65" s="509"/>
      <c r="AA65" s="509" t="str">
        <f t="shared" si="11"/>
        <v/>
      </c>
      <c r="AB65" s="509"/>
      <c r="AC65" s="509" t="str">
        <f t="shared" si="12"/>
        <v/>
      </c>
      <c r="AD65" s="509" t="str">
        <f t="shared" si="13"/>
        <v/>
      </c>
      <c r="AE65" s="503"/>
      <c r="AF65" s="509"/>
      <c r="AG65" s="509"/>
      <c r="AH65" s="509" t="str">
        <f t="shared" si="14"/>
        <v/>
      </c>
      <c r="AI65" s="509"/>
      <c r="AJ65" s="509" t="str">
        <f t="shared" si="15"/>
        <v/>
      </c>
      <c r="AK65" s="509" t="str">
        <f t="shared" si="16"/>
        <v/>
      </c>
      <c r="AL65" s="503"/>
      <c r="AM65" s="509"/>
      <c r="AN65" s="509"/>
      <c r="AO65" s="509" t="str">
        <f t="shared" si="17"/>
        <v/>
      </c>
      <c r="AP65" s="509"/>
      <c r="AQ65" s="509" t="str">
        <f t="shared" si="18"/>
        <v/>
      </c>
      <c r="AR65" s="509" t="str">
        <f t="shared" si="19"/>
        <v/>
      </c>
      <c r="AS65" s="503"/>
      <c r="AT65" s="509"/>
      <c r="AU65" s="509"/>
      <c r="AV65" s="509" t="str">
        <f t="shared" si="20"/>
        <v/>
      </c>
      <c r="AW65" s="509"/>
      <c r="AX65" s="509" t="str">
        <f t="shared" si="21"/>
        <v/>
      </c>
      <c r="AY65" s="509" t="str">
        <f t="shared" si="22"/>
        <v/>
      </c>
      <c r="AZ65" s="503"/>
      <c r="BA65" s="509"/>
      <c r="BB65" s="509"/>
      <c r="BC65" s="509" t="str">
        <f t="shared" si="23"/>
        <v/>
      </c>
      <c r="BD65" s="509"/>
      <c r="BE65" s="509" t="str">
        <f t="shared" si="24"/>
        <v/>
      </c>
      <c r="BF65" s="509" t="str">
        <f t="shared" si="25"/>
        <v/>
      </c>
      <c r="BG65" s="503"/>
      <c r="BH65" s="509"/>
      <c r="BI65" s="509"/>
      <c r="BJ65" s="509" t="str">
        <f t="shared" si="26"/>
        <v/>
      </c>
      <c r="BK65" s="509"/>
      <c r="BL65" s="509" t="str">
        <f t="shared" si="27"/>
        <v/>
      </c>
      <c r="BM65" s="509" t="str">
        <f t="shared" si="28"/>
        <v/>
      </c>
      <c r="BN65" s="503"/>
      <c r="BO65" s="583" t="str">
        <f t="shared" si="55"/>
        <v/>
      </c>
      <c r="BP65" s="445" t="str">
        <f t="shared" si="56"/>
        <v/>
      </c>
      <c r="BQ65" s="524"/>
      <c r="BR65" s="525"/>
      <c r="BT65" s="480"/>
      <c r="BU65" s="480"/>
      <c r="BV65" s="480"/>
      <c r="BZ65" s="496"/>
      <c r="CA65" s="485"/>
      <c r="CB65" s="570"/>
      <c r="CC65" s="498"/>
      <c r="CD65" s="487"/>
    </row>
    <row r="66" spans="1:82" s="495" customFormat="1" ht="45" customHeight="1">
      <c r="A66" s="488"/>
      <c r="B66" s="489"/>
      <c r="C66" s="502"/>
      <c r="D66" s="582"/>
      <c r="E66" s="583"/>
      <c r="F66" s="583" t="str">
        <f t="shared" si="57"/>
        <v/>
      </c>
      <c r="G66" s="445"/>
      <c r="H66" s="445" t="str">
        <f t="shared" si="7"/>
        <v/>
      </c>
      <c r="I66" s="445" t="str">
        <f t="shared" si="8"/>
        <v/>
      </c>
      <c r="J66" s="503"/>
      <c r="K66" s="584"/>
      <c r="L66" s="583"/>
      <c r="M66" s="583" t="str">
        <f t="shared" si="58"/>
        <v/>
      </c>
      <c r="N66" s="445"/>
      <c r="O66" s="445" t="str">
        <f t="shared" si="9"/>
        <v/>
      </c>
      <c r="P66" s="445" t="str">
        <f t="shared" si="10"/>
        <v/>
      </c>
      <c r="Q66" s="503"/>
      <c r="R66" s="584"/>
      <c r="S66" s="583"/>
      <c r="T66" s="583" t="str">
        <f t="shared" si="53"/>
        <v/>
      </c>
      <c r="U66" s="445"/>
      <c r="V66" s="445" t="str">
        <f t="shared" si="52"/>
        <v/>
      </c>
      <c r="W66" s="445" t="str">
        <f t="shared" si="54"/>
        <v/>
      </c>
      <c r="X66" s="503"/>
      <c r="Y66" s="509"/>
      <c r="Z66" s="509"/>
      <c r="AA66" s="509" t="str">
        <f t="shared" si="11"/>
        <v/>
      </c>
      <c r="AB66" s="509"/>
      <c r="AC66" s="509" t="str">
        <f t="shared" si="12"/>
        <v/>
      </c>
      <c r="AD66" s="509" t="str">
        <f t="shared" si="13"/>
        <v/>
      </c>
      <c r="AE66" s="503"/>
      <c r="AF66" s="509"/>
      <c r="AG66" s="509"/>
      <c r="AH66" s="509" t="str">
        <f t="shared" si="14"/>
        <v/>
      </c>
      <c r="AI66" s="509"/>
      <c r="AJ66" s="509" t="str">
        <f t="shared" si="15"/>
        <v/>
      </c>
      <c r="AK66" s="509" t="str">
        <f t="shared" si="16"/>
        <v/>
      </c>
      <c r="AL66" s="503"/>
      <c r="AM66" s="509"/>
      <c r="AN66" s="509"/>
      <c r="AO66" s="509" t="str">
        <f t="shared" si="17"/>
        <v/>
      </c>
      <c r="AP66" s="509"/>
      <c r="AQ66" s="509" t="str">
        <f t="shared" si="18"/>
        <v/>
      </c>
      <c r="AR66" s="509" t="str">
        <f t="shared" si="19"/>
        <v/>
      </c>
      <c r="AS66" s="503"/>
      <c r="AT66" s="509"/>
      <c r="AU66" s="509"/>
      <c r="AV66" s="509" t="str">
        <f t="shared" si="20"/>
        <v/>
      </c>
      <c r="AW66" s="509"/>
      <c r="AX66" s="509" t="str">
        <f t="shared" si="21"/>
        <v/>
      </c>
      <c r="AY66" s="509" t="str">
        <f t="shared" si="22"/>
        <v/>
      </c>
      <c r="AZ66" s="503"/>
      <c r="BA66" s="509"/>
      <c r="BB66" s="509"/>
      <c r="BC66" s="509" t="str">
        <f t="shared" si="23"/>
        <v/>
      </c>
      <c r="BD66" s="509"/>
      <c r="BE66" s="509" t="str">
        <f t="shared" si="24"/>
        <v/>
      </c>
      <c r="BF66" s="509" t="str">
        <f t="shared" si="25"/>
        <v/>
      </c>
      <c r="BG66" s="503"/>
      <c r="BH66" s="509"/>
      <c r="BI66" s="509"/>
      <c r="BJ66" s="509" t="str">
        <f t="shared" si="26"/>
        <v/>
      </c>
      <c r="BK66" s="509"/>
      <c r="BL66" s="509" t="str">
        <f t="shared" si="27"/>
        <v/>
      </c>
      <c r="BM66" s="509" t="str">
        <f t="shared" si="28"/>
        <v/>
      </c>
      <c r="BN66" s="503"/>
      <c r="BO66" s="583" t="str">
        <f t="shared" si="55"/>
        <v/>
      </c>
      <c r="BP66" s="445" t="str">
        <f t="shared" si="56"/>
        <v/>
      </c>
      <c r="BQ66" s="524"/>
      <c r="BR66" s="525"/>
      <c r="BT66" s="480"/>
      <c r="BU66" s="480"/>
      <c r="BV66" s="480"/>
      <c r="BZ66" s="496"/>
      <c r="CA66" s="485"/>
      <c r="CB66" s="570"/>
      <c r="CC66" s="498"/>
      <c r="CD66" s="487"/>
    </row>
    <row r="67" spans="1:82" s="495" customFormat="1" ht="45" customHeight="1">
      <c r="A67" s="585"/>
      <c r="B67" s="489"/>
      <c r="C67" s="502"/>
      <c r="D67" s="577"/>
      <c r="E67" s="578"/>
      <c r="F67" s="583" t="str">
        <f t="shared" si="57"/>
        <v/>
      </c>
      <c r="G67" s="445"/>
      <c r="H67" s="445" t="str">
        <f t="shared" si="7"/>
        <v/>
      </c>
      <c r="I67" s="445" t="str">
        <f t="shared" si="8"/>
        <v/>
      </c>
      <c r="J67" s="538"/>
      <c r="K67" s="579"/>
      <c r="L67" s="578"/>
      <c r="M67" s="583" t="str">
        <f t="shared" si="58"/>
        <v/>
      </c>
      <c r="N67" s="445"/>
      <c r="O67" s="445" t="str">
        <f t="shared" si="9"/>
        <v/>
      </c>
      <c r="P67" s="445" t="str">
        <f t="shared" si="10"/>
        <v/>
      </c>
      <c r="Q67" s="503"/>
      <c r="R67" s="579"/>
      <c r="S67" s="578"/>
      <c r="T67" s="583" t="str">
        <f t="shared" si="53"/>
        <v/>
      </c>
      <c r="U67" s="445"/>
      <c r="V67" s="445" t="str">
        <f t="shared" si="52"/>
        <v/>
      </c>
      <c r="W67" s="445" t="str">
        <f t="shared" si="54"/>
        <v/>
      </c>
      <c r="X67" s="503"/>
      <c r="Y67" s="509"/>
      <c r="Z67" s="509"/>
      <c r="AA67" s="509" t="str">
        <f t="shared" si="11"/>
        <v/>
      </c>
      <c r="AB67" s="509"/>
      <c r="AC67" s="509" t="str">
        <f t="shared" si="12"/>
        <v/>
      </c>
      <c r="AD67" s="509" t="str">
        <f t="shared" si="13"/>
        <v/>
      </c>
      <c r="AE67" s="503"/>
      <c r="AF67" s="509"/>
      <c r="AG67" s="509"/>
      <c r="AH67" s="509" t="str">
        <f t="shared" si="14"/>
        <v/>
      </c>
      <c r="AI67" s="509"/>
      <c r="AJ67" s="509" t="str">
        <f t="shared" si="15"/>
        <v/>
      </c>
      <c r="AK67" s="509" t="str">
        <f t="shared" si="16"/>
        <v/>
      </c>
      <c r="AL67" s="503"/>
      <c r="AM67" s="509"/>
      <c r="AN67" s="509"/>
      <c r="AO67" s="509" t="str">
        <f t="shared" si="17"/>
        <v/>
      </c>
      <c r="AP67" s="509"/>
      <c r="AQ67" s="509" t="str">
        <f t="shared" si="18"/>
        <v/>
      </c>
      <c r="AR67" s="509" t="str">
        <f t="shared" si="19"/>
        <v/>
      </c>
      <c r="AS67" s="503"/>
      <c r="AT67" s="509"/>
      <c r="AU67" s="509"/>
      <c r="AV67" s="509" t="str">
        <f t="shared" si="20"/>
        <v/>
      </c>
      <c r="AW67" s="509"/>
      <c r="AX67" s="509" t="str">
        <f t="shared" si="21"/>
        <v/>
      </c>
      <c r="AY67" s="509" t="str">
        <f t="shared" si="22"/>
        <v/>
      </c>
      <c r="AZ67" s="503"/>
      <c r="BA67" s="509"/>
      <c r="BB67" s="509"/>
      <c r="BC67" s="509" t="str">
        <f t="shared" si="23"/>
        <v/>
      </c>
      <c r="BD67" s="509"/>
      <c r="BE67" s="509" t="str">
        <f t="shared" si="24"/>
        <v/>
      </c>
      <c r="BF67" s="509" t="str">
        <f t="shared" si="25"/>
        <v/>
      </c>
      <c r="BG67" s="503"/>
      <c r="BH67" s="509"/>
      <c r="BI67" s="509"/>
      <c r="BJ67" s="509" t="str">
        <f t="shared" si="26"/>
        <v/>
      </c>
      <c r="BK67" s="509"/>
      <c r="BL67" s="509" t="str">
        <f t="shared" si="27"/>
        <v/>
      </c>
      <c r="BM67" s="509" t="str">
        <f t="shared" si="28"/>
        <v/>
      </c>
      <c r="BN67" s="503"/>
      <c r="BO67" s="583" t="str">
        <f t="shared" si="55"/>
        <v/>
      </c>
      <c r="BP67" s="445" t="str">
        <f t="shared" si="56"/>
        <v/>
      </c>
      <c r="BQ67" s="504"/>
      <c r="BR67" s="505"/>
      <c r="BT67" s="586"/>
      <c r="BU67" s="586"/>
      <c r="BV67" s="587"/>
      <c r="BZ67" s="496"/>
      <c r="CA67" s="485"/>
      <c r="CB67" s="570"/>
      <c r="CC67" s="498"/>
      <c r="CD67" s="487"/>
    </row>
    <row r="68" spans="1:82" s="495" customFormat="1" ht="45" customHeight="1">
      <c r="A68" s="533"/>
      <c r="B68" s="567"/>
      <c r="C68" s="502"/>
      <c r="D68" s="535">
        <f>SUM(D55:D67)</f>
        <v>0</v>
      </c>
      <c r="E68" s="536"/>
      <c r="F68" s="536"/>
      <c r="G68" s="537"/>
      <c r="H68" s="445" t="str">
        <f t="shared" si="7"/>
        <v/>
      </c>
      <c r="I68" s="445">
        <f>SUM(I55:I67)</f>
        <v>0</v>
      </c>
      <c r="J68" s="538"/>
      <c r="K68" s="539">
        <f>SUM(K55:K67)</f>
        <v>0</v>
      </c>
      <c r="L68" s="536"/>
      <c r="M68" s="536"/>
      <c r="N68" s="537"/>
      <c r="O68" s="445" t="str">
        <f t="shared" si="9"/>
        <v/>
      </c>
      <c r="P68" s="445">
        <f>SUM(P55:P67)</f>
        <v>0</v>
      </c>
      <c r="Q68" s="538"/>
      <c r="R68" s="540">
        <f>SUM(R57:R67)</f>
        <v>0</v>
      </c>
      <c r="S68" s="536"/>
      <c r="T68" s="536"/>
      <c r="U68" s="537"/>
      <c r="V68" s="445"/>
      <c r="W68" s="445">
        <f>SUM(W57:W67)</f>
        <v>0</v>
      </c>
      <c r="X68" s="538"/>
      <c r="Y68" s="793">
        <f>SUM(Y57:Y67)</f>
        <v>0</v>
      </c>
      <c r="Z68" s="793"/>
      <c r="AA68" s="509"/>
      <c r="AB68" s="509"/>
      <c r="AC68" s="509"/>
      <c r="AD68" s="509">
        <f>SUM(AD57:AD67)</f>
        <v>0</v>
      </c>
      <c r="AE68" s="538"/>
      <c r="AF68" s="793">
        <f>SUM(AF57:AF67)</f>
        <v>0</v>
      </c>
      <c r="AG68" s="793"/>
      <c r="AH68" s="509"/>
      <c r="AI68" s="509"/>
      <c r="AJ68" s="509"/>
      <c r="AK68" s="509">
        <f>SUM(AK57:AK67)</f>
        <v>0</v>
      </c>
      <c r="AL68" s="538"/>
      <c r="AM68" s="793">
        <f>SUM(AM57:AM67)</f>
        <v>0</v>
      </c>
      <c r="AN68" s="793"/>
      <c r="AO68" s="509"/>
      <c r="AP68" s="509"/>
      <c r="AQ68" s="509"/>
      <c r="AR68" s="509">
        <f>SUM(AR57:AR67)</f>
        <v>0</v>
      </c>
      <c r="AS68" s="538"/>
      <c r="AT68" s="793">
        <f>SUM(AT57:AT67)</f>
        <v>0</v>
      </c>
      <c r="AU68" s="793"/>
      <c r="AV68" s="509"/>
      <c r="AW68" s="509"/>
      <c r="AX68" s="509"/>
      <c r="AY68" s="509">
        <f>SUM(AY57:AY67)</f>
        <v>0</v>
      </c>
      <c r="AZ68" s="538"/>
      <c r="BA68" s="793">
        <f>SUM(BA57:BA67)</f>
        <v>0</v>
      </c>
      <c r="BB68" s="793"/>
      <c r="BC68" s="509"/>
      <c r="BD68" s="509"/>
      <c r="BE68" s="509"/>
      <c r="BF68" s="509">
        <f>SUM(BF57:BF67)</f>
        <v>0</v>
      </c>
      <c r="BG68" s="538"/>
      <c r="BH68" s="793">
        <f>SUM(BH57:BH67)</f>
        <v>0</v>
      </c>
      <c r="BI68" s="793"/>
      <c r="BJ68" s="509"/>
      <c r="BK68" s="509"/>
      <c r="BL68" s="509"/>
      <c r="BM68" s="509">
        <f>SUM(BM57:BM67)</f>
        <v>0</v>
      </c>
      <c r="BN68" s="538"/>
      <c r="BO68" s="588">
        <f>SUM(BO55:BO67)</f>
        <v>0</v>
      </c>
      <c r="BP68" s="445">
        <f>SUM(BP40:BP52)</f>
        <v>0</v>
      </c>
      <c r="BQ68" s="541">
        <f>BO68</f>
        <v>0</v>
      </c>
      <c r="BR68" s="569"/>
      <c r="BZ68" s="484"/>
      <c r="CA68" s="485"/>
      <c r="CB68" s="566"/>
      <c r="CC68" s="487"/>
      <c r="CD68" s="487"/>
    </row>
    <row r="69" spans="1:82" s="495" customFormat="1" ht="45" customHeight="1">
      <c r="A69" s="806"/>
      <c r="B69" s="795"/>
      <c r="C69" s="796"/>
      <c r="D69" s="807" t="s">
        <v>34</v>
      </c>
      <c r="E69" s="808"/>
      <c r="F69" s="808"/>
      <c r="G69" s="809"/>
      <c r="H69" s="800" t="str">
        <f t="shared" si="7"/>
        <v/>
      </c>
      <c r="I69" s="800"/>
      <c r="J69" s="810"/>
      <c r="K69" s="811"/>
      <c r="L69" s="808"/>
      <c r="M69" s="808"/>
      <c r="N69" s="809"/>
      <c r="O69" s="800" t="str">
        <f t="shared" si="9"/>
        <v/>
      </c>
      <c r="P69" s="800"/>
      <c r="Q69" s="810"/>
      <c r="R69" s="811"/>
      <c r="S69" s="808"/>
      <c r="T69" s="808"/>
      <c r="U69" s="809"/>
      <c r="V69" s="800" t="str">
        <f t="shared" ref="V69:V81" si="59">IF(R69="","",U69*R69)</f>
        <v/>
      </c>
      <c r="W69" s="800"/>
      <c r="X69" s="575"/>
      <c r="Y69" s="812"/>
      <c r="Z69" s="812"/>
      <c r="AA69" s="804" t="str">
        <f t="shared" si="11"/>
        <v/>
      </c>
      <c r="AB69" s="804"/>
      <c r="AC69" s="804" t="str">
        <f t="shared" si="12"/>
        <v/>
      </c>
      <c r="AD69" s="804"/>
      <c r="AE69" s="575"/>
      <c r="AF69" s="812"/>
      <c r="AG69" s="812"/>
      <c r="AH69" s="804" t="str">
        <f t="shared" si="14"/>
        <v/>
      </c>
      <c r="AI69" s="804"/>
      <c r="AJ69" s="804" t="str">
        <f t="shared" si="15"/>
        <v/>
      </c>
      <c r="AK69" s="804"/>
      <c r="AL69" s="575"/>
      <c r="AM69" s="812"/>
      <c r="AN69" s="812"/>
      <c r="AO69" s="804" t="str">
        <f t="shared" si="17"/>
        <v/>
      </c>
      <c r="AP69" s="804"/>
      <c r="AQ69" s="804" t="str">
        <f t="shared" si="18"/>
        <v/>
      </c>
      <c r="AR69" s="804"/>
      <c r="AS69" s="575"/>
      <c r="AT69" s="812"/>
      <c r="AU69" s="812"/>
      <c r="AV69" s="804" t="str">
        <f t="shared" si="20"/>
        <v/>
      </c>
      <c r="AW69" s="804"/>
      <c r="AX69" s="804" t="str">
        <f t="shared" si="21"/>
        <v/>
      </c>
      <c r="AY69" s="804"/>
      <c r="AZ69" s="575"/>
      <c r="BA69" s="812"/>
      <c r="BB69" s="812"/>
      <c r="BC69" s="804" t="str">
        <f t="shared" si="23"/>
        <v/>
      </c>
      <c r="BD69" s="804"/>
      <c r="BE69" s="804" t="str">
        <f t="shared" si="24"/>
        <v/>
      </c>
      <c r="BF69" s="804"/>
      <c r="BG69" s="575"/>
      <c r="BH69" s="812"/>
      <c r="BI69" s="812"/>
      <c r="BJ69" s="804" t="str">
        <f t="shared" si="26"/>
        <v/>
      </c>
      <c r="BK69" s="804"/>
      <c r="BL69" s="804" t="str">
        <f t="shared" si="27"/>
        <v/>
      </c>
      <c r="BM69" s="804"/>
      <c r="BN69" s="575"/>
      <c r="BO69" s="808"/>
      <c r="BP69" s="800"/>
      <c r="BQ69" s="805"/>
      <c r="BR69" s="525"/>
      <c r="BZ69" s="484"/>
      <c r="CA69" s="485"/>
      <c r="CB69" s="561"/>
      <c r="CC69" s="487"/>
      <c r="CD69" s="562"/>
    </row>
    <row r="70" spans="1:82" s="495" customFormat="1" ht="45" customHeight="1">
      <c r="A70" s="589"/>
      <c r="B70" s="489"/>
      <c r="C70" s="502"/>
      <c r="D70" s="577"/>
      <c r="E70" s="578"/>
      <c r="F70" s="578" t="str">
        <f>IF(D70="","",D70*E70)</f>
        <v/>
      </c>
      <c r="G70" s="590"/>
      <c r="H70" s="445" t="str">
        <f t="shared" si="7"/>
        <v/>
      </c>
      <c r="I70" s="445" t="str">
        <f t="shared" si="8"/>
        <v/>
      </c>
      <c r="J70" s="538"/>
      <c r="K70" s="579"/>
      <c r="L70" s="578"/>
      <c r="M70" s="578" t="str">
        <f>IF(K70="","",K70*L70)</f>
        <v/>
      </c>
      <c r="N70" s="590"/>
      <c r="O70" s="445" t="str">
        <f t="shared" si="9"/>
        <v/>
      </c>
      <c r="P70" s="445" t="str">
        <f t="shared" si="10"/>
        <v/>
      </c>
      <c r="Q70" s="538"/>
      <c r="R70" s="579"/>
      <c r="S70" s="578"/>
      <c r="T70" s="578" t="str">
        <f t="shared" ref="T70:T81" si="60">IF(R70="","",R70*S70)</f>
        <v/>
      </c>
      <c r="U70" s="590"/>
      <c r="V70" s="445" t="str">
        <f t="shared" si="59"/>
        <v/>
      </c>
      <c r="W70" s="445" t="str">
        <f t="shared" ref="W70:W81" si="61">IF(A70="","",T70-V70)</f>
        <v/>
      </c>
      <c r="X70" s="538"/>
      <c r="Y70" s="793"/>
      <c r="Z70" s="793"/>
      <c r="AA70" s="509" t="str">
        <f t="shared" si="11"/>
        <v/>
      </c>
      <c r="AB70" s="509"/>
      <c r="AC70" s="509" t="str">
        <f t="shared" si="12"/>
        <v/>
      </c>
      <c r="AD70" s="509" t="str">
        <f t="shared" si="13"/>
        <v/>
      </c>
      <c r="AE70" s="538"/>
      <c r="AF70" s="793"/>
      <c r="AG70" s="793"/>
      <c r="AH70" s="509" t="str">
        <f t="shared" si="14"/>
        <v/>
      </c>
      <c r="AI70" s="509"/>
      <c r="AJ70" s="509" t="str">
        <f t="shared" si="15"/>
        <v/>
      </c>
      <c r="AK70" s="509" t="str">
        <f t="shared" si="16"/>
        <v/>
      </c>
      <c r="AL70" s="538"/>
      <c r="AM70" s="793"/>
      <c r="AN70" s="793"/>
      <c r="AO70" s="509" t="str">
        <f t="shared" si="17"/>
        <v/>
      </c>
      <c r="AP70" s="509"/>
      <c r="AQ70" s="509" t="str">
        <f t="shared" si="18"/>
        <v/>
      </c>
      <c r="AR70" s="509" t="str">
        <f t="shared" si="19"/>
        <v/>
      </c>
      <c r="AS70" s="538"/>
      <c r="AT70" s="793"/>
      <c r="AU70" s="793"/>
      <c r="AV70" s="509" t="str">
        <f t="shared" si="20"/>
        <v/>
      </c>
      <c r="AW70" s="509"/>
      <c r="AX70" s="509" t="str">
        <f t="shared" si="21"/>
        <v/>
      </c>
      <c r="AY70" s="509" t="str">
        <f t="shared" si="22"/>
        <v/>
      </c>
      <c r="AZ70" s="538"/>
      <c r="BA70" s="793"/>
      <c r="BB70" s="793"/>
      <c r="BC70" s="509" t="str">
        <f t="shared" si="23"/>
        <v/>
      </c>
      <c r="BD70" s="509"/>
      <c r="BE70" s="509" t="str">
        <f t="shared" si="24"/>
        <v/>
      </c>
      <c r="BF70" s="509" t="str">
        <f t="shared" si="25"/>
        <v/>
      </c>
      <c r="BG70" s="538"/>
      <c r="BH70" s="793"/>
      <c r="BI70" s="793"/>
      <c r="BJ70" s="509" t="str">
        <f t="shared" si="26"/>
        <v/>
      </c>
      <c r="BK70" s="509"/>
      <c r="BL70" s="509" t="str">
        <f t="shared" si="27"/>
        <v/>
      </c>
      <c r="BM70" s="509" t="str">
        <f t="shared" si="28"/>
        <v/>
      </c>
      <c r="BN70" s="538"/>
      <c r="BO70" s="578" t="str">
        <f t="shared" ref="BO70:BO81" si="62">IF(F70="","",F70+M70+T70+AA70+AH70+AO70+AV70+BC70+BJ70)</f>
        <v/>
      </c>
      <c r="BP70" s="445" t="str">
        <f t="shared" ref="BP70:BP81" si="63">IF(A70="","",I70+P70+W70+AD70+AK70+AR70+AY70+BF70+BM70)</f>
        <v/>
      </c>
      <c r="BQ70" s="524"/>
      <c r="BR70" s="525"/>
      <c r="BZ70" s="484"/>
      <c r="CA70" s="485"/>
      <c r="CB70" s="591"/>
      <c r="CC70" s="487"/>
      <c r="CD70" s="487"/>
    </row>
    <row r="71" spans="1:82" s="495" customFormat="1" ht="45" customHeight="1">
      <c r="A71" s="589"/>
      <c r="B71" s="489"/>
      <c r="C71" s="502"/>
      <c r="D71" s="577"/>
      <c r="E71" s="578"/>
      <c r="F71" s="578" t="str">
        <f t="shared" ref="F71:F81" si="64">IF(D71="","",D71*E71)</f>
        <v/>
      </c>
      <c r="G71" s="590"/>
      <c r="H71" s="445" t="str">
        <f t="shared" si="7"/>
        <v/>
      </c>
      <c r="I71" s="445" t="str">
        <f t="shared" si="8"/>
        <v/>
      </c>
      <c r="J71" s="538"/>
      <c r="K71" s="579"/>
      <c r="L71" s="578"/>
      <c r="M71" s="578" t="str">
        <f t="shared" ref="M71:M81" si="65">IF(K71="","",K71*L71)</f>
        <v/>
      </c>
      <c r="N71" s="590"/>
      <c r="O71" s="445" t="str">
        <f t="shared" si="9"/>
        <v/>
      </c>
      <c r="P71" s="445" t="str">
        <f t="shared" si="10"/>
        <v/>
      </c>
      <c r="Q71" s="538"/>
      <c r="R71" s="579"/>
      <c r="S71" s="578"/>
      <c r="T71" s="578" t="str">
        <f t="shared" si="60"/>
        <v/>
      </c>
      <c r="U71" s="590"/>
      <c r="V71" s="445" t="str">
        <f t="shared" si="59"/>
        <v/>
      </c>
      <c r="W71" s="445" t="str">
        <f t="shared" si="61"/>
        <v/>
      </c>
      <c r="X71" s="538"/>
      <c r="Y71" s="793"/>
      <c r="Z71" s="793"/>
      <c r="AA71" s="509" t="str">
        <f t="shared" si="11"/>
        <v/>
      </c>
      <c r="AB71" s="509"/>
      <c r="AC71" s="509" t="str">
        <f t="shared" si="12"/>
        <v/>
      </c>
      <c r="AD71" s="509" t="str">
        <f t="shared" si="13"/>
        <v/>
      </c>
      <c r="AE71" s="538"/>
      <c r="AF71" s="793"/>
      <c r="AG71" s="793"/>
      <c r="AH71" s="509" t="str">
        <f t="shared" si="14"/>
        <v/>
      </c>
      <c r="AI71" s="509"/>
      <c r="AJ71" s="509" t="str">
        <f t="shared" si="15"/>
        <v/>
      </c>
      <c r="AK71" s="509" t="str">
        <f t="shared" si="16"/>
        <v/>
      </c>
      <c r="AL71" s="538"/>
      <c r="AM71" s="793"/>
      <c r="AN71" s="793"/>
      <c r="AO71" s="509" t="str">
        <f t="shared" si="17"/>
        <v/>
      </c>
      <c r="AP71" s="509"/>
      <c r="AQ71" s="509" t="str">
        <f t="shared" si="18"/>
        <v/>
      </c>
      <c r="AR71" s="509" t="str">
        <f t="shared" si="19"/>
        <v/>
      </c>
      <c r="AS71" s="538"/>
      <c r="AT71" s="793"/>
      <c r="AU71" s="793"/>
      <c r="AV71" s="509" t="str">
        <f t="shared" si="20"/>
        <v/>
      </c>
      <c r="AW71" s="509"/>
      <c r="AX71" s="509" t="str">
        <f t="shared" si="21"/>
        <v/>
      </c>
      <c r="AY71" s="509" t="str">
        <f t="shared" si="22"/>
        <v/>
      </c>
      <c r="AZ71" s="538"/>
      <c r="BA71" s="793"/>
      <c r="BB71" s="793"/>
      <c r="BC71" s="509" t="str">
        <f t="shared" si="23"/>
        <v/>
      </c>
      <c r="BD71" s="509"/>
      <c r="BE71" s="509" t="str">
        <f t="shared" si="24"/>
        <v/>
      </c>
      <c r="BF71" s="509" t="str">
        <f t="shared" si="25"/>
        <v/>
      </c>
      <c r="BG71" s="538"/>
      <c r="BH71" s="793"/>
      <c r="BI71" s="793"/>
      <c r="BJ71" s="509" t="str">
        <f t="shared" si="26"/>
        <v/>
      </c>
      <c r="BK71" s="509"/>
      <c r="BL71" s="509" t="str">
        <f t="shared" si="27"/>
        <v/>
      </c>
      <c r="BM71" s="509" t="str">
        <f t="shared" si="28"/>
        <v/>
      </c>
      <c r="BN71" s="538"/>
      <c r="BO71" s="578" t="str">
        <f t="shared" si="62"/>
        <v/>
      </c>
      <c r="BP71" s="445" t="str">
        <f t="shared" si="63"/>
        <v/>
      </c>
      <c r="BQ71" s="524"/>
      <c r="BR71" s="525"/>
      <c r="BZ71" s="484"/>
      <c r="CA71" s="485"/>
      <c r="CB71" s="591"/>
      <c r="CC71" s="487"/>
      <c r="CD71" s="487"/>
    </row>
    <row r="72" spans="1:82" s="495" customFormat="1" ht="45" customHeight="1">
      <c r="A72" s="589"/>
      <c r="B72" s="489"/>
      <c r="C72" s="502"/>
      <c r="D72" s="577"/>
      <c r="E72" s="578"/>
      <c r="F72" s="578" t="str">
        <f t="shared" si="64"/>
        <v/>
      </c>
      <c r="G72" s="590"/>
      <c r="H72" s="445" t="str">
        <f t="shared" si="7"/>
        <v/>
      </c>
      <c r="I72" s="445" t="str">
        <f t="shared" si="8"/>
        <v/>
      </c>
      <c r="J72" s="538"/>
      <c r="K72" s="579"/>
      <c r="L72" s="578"/>
      <c r="M72" s="578" t="str">
        <f t="shared" si="65"/>
        <v/>
      </c>
      <c r="N72" s="590"/>
      <c r="O72" s="445" t="str">
        <f t="shared" si="9"/>
        <v/>
      </c>
      <c r="P72" s="445" t="str">
        <f t="shared" si="10"/>
        <v/>
      </c>
      <c r="Q72" s="538"/>
      <c r="R72" s="579"/>
      <c r="S72" s="578"/>
      <c r="T72" s="578" t="str">
        <f t="shared" si="60"/>
        <v/>
      </c>
      <c r="U72" s="590"/>
      <c r="V72" s="445" t="str">
        <f t="shared" si="59"/>
        <v/>
      </c>
      <c r="W72" s="445" t="str">
        <f t="shared" si="61"/>
        <v/>
      </c>
      <c r="X72" s="538"/>
      <c r="Y72" s="793"/>
      <c r="Z72" s="793"/>
      <c r="AA72" s="509" t="str">
        <f t="shared" si="11"/>
        <v/>
      </c>
      <c r="AB72" s="509"/>
      <c r="AC72" s="509" t="str">
        <f t="shared" si="12"/>
        <v/>
      </c>
      <c r="AD72" s="509" t="str">
        <f t="shared" si="13"/>
        <v/>
      </c>
      <c r="AE72" s="538"/>
      <c r="AF72" s="793"/>
      <c r="AG72" s="793"/>
      <c r="AH72" s="509" t="str">
        <f t="shared" si="14"/>
        <v/>
      </c>
      <c r="AI72" s="509"/>
      <c r="AJ72" s="509" t="str">
        <f t="shared" si="15"/>
        <v/>
      </c>
      <c r="AK72" s="509" t="str">
        <f t="shared" si="16"/>
        <v/>
      </c>
      <c r="AL72" s="538"/>
      <c r="AM72" s="793"/>
      <c r="AN72" s="793"/>
      <c r="AO72" s="509" t="str">
        <f t="shared" si="17"/>
        <v/>
      </c>
      <c r="AP72" s="509"/>
      <c r="AQ72" s="509" t="str">
        <f t="shared" si="18"/>
        <v/>
      </c>
      <c r="AR72" s="509" t="str">
        <f t="shared" si="19"/>
        <v/>
      </c>
      <c r="AS72" s="538"/>
      <c r="AT72" s="793"/>
      <c r="AU72" s="793"/>
      <c r="AV72" s="509" t="str">
        <f t="shared" si="20"/>
        <v/>
      </c>
      <c r="AW72" s="509"/>
      <c r="AX72" s="509" t="str">
        <f t="shared" si="21"/>
        <v/>
      </c>
      <c r="AY72" s="509" t="str">
        <f t="shared" si="22"/>
        <v/>
      </c>
      <c r="AZ72" s="538"/>
      <c r="BA72" s="793"/>
      <c r="BB72" s="793"/>
      <c r="BC72" s="509" t="str">
        <f t="shared" si="23"/>
        <v/>
      </c>
      <c r="BD72" s="509"/>
      <c r="BE72" s="509" t="str">
        <f t="shared" si="24"/>
        <v/>
      </c>
      <c r="BF72" s="509" t="str">
        <f t="shared" si="25"/>
        <v/>
      </c>
      <c r="BG72" s="538"/>
      <c r="BH72" s="793"/>
      <c r="BI72" s="793"/>
      <c r="BJ72" s="509" t="str">
        <f t="shared" si="26"/>
        <v/>
      </c>
      <c r="BK72" s="509"/>
      <c r="BL72" s="509" t="str">
        <f t="shared" si="27"/>
        <v/>
      </c>
      <c r="BM72" s="509" t="str">
        <f t="shared" si="28"/>
        <v/>
      </c>
      <c r="BN72" s="538"/>
      <c r="BO72" s="578" t="str">
        <f t="shared" si="62"/>
        <v/>
      </c>
      <c r="BP72" s="445" t="str">
        <f t="shared" si="63"/>
        <v/>
      </c>
      <c r="BQ72" s="524"/>
      <c r="BR72" s="525"/>
      <c r="BZ72" s="484"/>
      <c r="CA72" s="485"/>
      <c r="CB72" s="591"/>
      <c r="CC72" s="487"/>
      <c r="CD72" s="487"/>
    </row>
    <row r="73" spans="1:82" s="495" customFormat="1" ht="45" customHeight="1">
      <c r="A73" s="589"/>
      <c r="B73" s="489"/>
      <c r="C73" s="502"/>
      <c r="D73" s="577"/>
      <c r="E73" s="578"/>
      <c r="F73" s="578" t="str">
        <f t="shared" si="64"/>
        <v/>
      </c>
      <c r="G73" s="590"/>
      <c r="H73" s="445" t="str">
        <f t="shared" si="7"/>
        <v/>
      </c>
      <c r="I73" s="445" t="str">
        <f t="shared" si="8"/>
        <v/>
      </c>
      <c r="J73" s="538"/>
      <c r="K73" s="579"/>
      <c r="L73" s="578"/>
      <c r="M73" s="578" t="str">
        <f t="shared" si="65"/>
        <v/>
      </c>
      <c r="N73" s="590"/>
      <c r="O73" s="445" t="str">
        <f t="shared" si="9"/>
        <v/>
      </c>
      <c r="P73" s="445" t="str">
        <f t="shared" si="10"/>
        <v/>
      </c>
      <c r="Q73" s="538"/>
      <c r="R73" s="579"/>
      <c r="S73" s="578"/>
      <c r="T73" s="578" t="str">
        <f t="shared" si="60"/>
        <v/>
      </c>
      <c r="U73" s="590"/>
      <c r="V73" s="445" t="str">
        <f t="shared" si="59"/>
        <v/>
      </c>
      <c r="W73" s="445" t="str">
        <f t="shared" si="61"/>
        <v/>
      </c>
      <c r="X73" s="538"/>
      <c r="Y73" s="793"/>
      <c r="Z73" s="793"/>
      <c r="AA73" s="509" t="str">
        <f t="shared" si="11"/>
        <v/>
      </c>
      <c r="AB73" s="509"/>
      <c r="AC73" s="509" t="str">
        <f t="shared" si="12"/>
        <v/>
      </c>
      <c r="AD73" s="509" t="str">
        <f t="shared" si="13"/>
        <v/>
      </c>
      <c r="AE73" s="538"/>
      <c r="AF73" s="793"/>
      <c r="AG73" s="793"/>
      <c r="AH73" s="509" t="str">
        <f t="shared" si="14"/>
        <v/>
      </c>
      <c r="AI73" s="509"/>
      <c r="AJ73" s="509" t="str">
        <f t="shared" si="15"/>
        <v/>
      </c>
      <c r="AK73" s="509" t="str">
        <f t="shared" si="16"/>
        <v/>
      </c>
      <c r="AL73" s="538"/>
      <c r="AM73" s="793"/>
      <c r="AN73" s="793"/>
      <c r="AO73" s="509" t="str">
        <f t="shared" si="17"/>
        <v/>
      </c>
      <c r="AP73" s="509"/>
      <c r="AQ73" s="509" t="str">
        <f t="shared" si="18"/>
        <v/>
      </c>
      <c r="AR73" s="509" t="str">
        <f t="shared" si="19"/>
        <v/>
      </c>
      <c r="AS73" s="538"/>
      <c r="AT73" s="793"/>
      <c r="AU73" s="793"/>
      <c r="AV73" s="509" t="str">
        <f t="shared" si="20"/>
        <v/>
      </c>
      <c r="AW73" s="509"/>
      <c r="AX73" s="509" t="str">
        <f t="shared" si="21"/>
        <v/>
      </c>
      <c r="AY73" s="509" t="str">
        <f t="shared" si="22"/>
        <v/>
      </c>
      <c r="AZ73" s="538"/>
      <c r="BA73" s="793"/>
      <c r="BB73" s="793"/>
      <c r="BC73" s="509" t="str">
        <f t="shared" si="23"/>
        <v/>
      </c>
      <c r="BD73" s="509"/>
      <c r="BE73" s="509" t="str">
        <f t="shared" si="24"/>
        <v/>
      </c>
      <c r="BF73" s="509" t="str">
        <f t="shared" si="25"/>
        <v/>
      </c>
      <c r="BG73" s="538"/>
      <c r="BH73" s="793"/>
      <c r="BI73" s="793"/>
      <c r="BJ73" s="509" t="str">
        <f t="shared" si="26"/>
        <v/>
      </c>
      <c r="BK73" s="509"/>
      <c r="BL73" s="509" t="str">
        <f t="shared" si="27"/>
        <v/>
      </c>
      <c r="BM73" s="509" t="str">
        <f t="shared" si="28"/>
        <v/>
      </c>
      <c r="BN73" s="538"/>
      <c r="BO73" s="578" t="str">
        <f t="shared" si="62"/>
        <v/>
      </c>
      <c r="BP73" s="445" t="str">
        <f t="shared" si="63"/>
        <v/>
      </c>
      <c r="BQ73" s="524"/>
      <c r="BR73" s="525"/>
      <c r="BZ73" s="484"/>
      <c r="CA73" s="485"/>
      <c r="CB73" s="591"/>
      <c r="CC73" s="487"/>
      <c r="CD73" s="487"/>
    </row>
    <row r="74" spans="1:82" s="495" customFormat="1" ht="45" customHeight="1">
      <c r="A74" s="589"/>
      <c r="B74" s="489"/>
      <c r="C74" s="502"/>
      <c r="D74" s="577"/>
      <c r="E74" s="578"/>
      <c r="F74" s="578" t="str">
        <f t="shared" si="64"/>
        <v/>
      </c>
      <c r="G74" s="590"/>
      <c r="H74" s="445" t="str">
        <f t="shared" si="7"/>
        <v/>
      </c>
      <c r="I74" s="445" t="str">
        <f t="shared" si="8"/>
        <v/>
      </c>
      <c r="J74" s="538"/>
      <c r="K74" s="579"/>
      <c r="L74" s="578"/>
      <c r="M74" s="578" t="str">
        <f t="shared" si="65"/>
        <v/>
      </c>
      <c r="N74" s="590"/>
      <c r="O74" s="445" t="str">
        <f t="shared" si="9"/>
        <v/>
      </c>
      <c r="P74" s="445" t="str">
        <f t="shared" si="10"/>
        <v/>
      </c>
      <c r="Q74" s="538"/>
      <c r="R74" s="579"/>
      <c r="S74" s="578"/>
      <c r="T74" s="578" t="str">
        <f t="shared" si="60"/>
        <v/>
      </c>
      <c r="U74" s="590"/>
      <c r="V74" s="445" t="str">
        <f t="shared" si="59"/>
        <v/>
      </c>
      <c r="W74" s="445" t="str">
        <f t="shared" si="61"/>
        <v/>
      </c>
      <c r="X74" s="538"/>
      <c r="Y74" s="793"/>
      <c r="Z74" s="793"/>
      <c r="AA74" s="509" t="str">
        <f t="shared" si="11"/>
        <v/>
      </c>
      <c r="AB74" s="509"/>
      <c r="AC74" s="509" t="str">
        <f t="shared" si="12"/>
        <v/>
      </c>
      <c r="AD74" s="509" t="str">
        <f t="shared" si="13"/>
        <v/>
      </c>
      <c r="AE74" s="538"/>
      <c r="AF74" s="793"/>
      <c r="AG74" s="793"/>
      <c r="AH74" s="509" t="str">
        <f t="shared" si="14"/>
        <v/>
      </c>
      <c r="AI74" s="509"/>
      <c r="AJ74" s="509" t="str">
        <f t="shared" si="15"/>
        <v/>
      </c>
      <c r="AK74" s="509" t="str">
        <f t="shared" si="16"/>
        <v/>
      </c>
      <c r="AL74" s="538"/>
      <c r="AM74" s="793"/>
      <c r="AN74" s="793"/>
      <c r="AO74" s="509" t="str">
        <f t="shared" si="17"/>
        <v/>
      </c>
      <c r="AP74" s="509"/>
      <c r="AQ74" s="509" t="str">
        <f t="shared" si="18"/>
        <v/>
      </c>
      <c r="AR74" s="509" t="str">
        <f t="shared" si="19"/>
        <v/>
      </c>
      <c r="AS74" s="538"/>
      <c r="AT74" s="793"/>
      <c r="AU74" s="793"/>
      <c r="AV74" s="509" t="str">
        <f t="shared" si="20"/>
        <v/>
      </c>
      <c r="AW74" s="509"/>
      <c r="AX74" s="509" t="str">
        <f t="shared" si="21"/>
        <v/>
      </c>
      <c r="AY74" s="509" t="str">
        <f t="shared" si="22"/>
        <v/>
      </c>
      <c r="AZ74" s="538"/>
      <c r="BA74" s="793"/>
      <c r="BB74" s="793"/>
      <c r="BC74" s="509" t="str">
        <f t="shared" si="23"/>
        <v/>
      </c>
      <c r="BD74" s="509"/>
      <c r="BE74" s="509" t="str">
        <f t="shared" si="24"/>
        <v/>
      </c>
      <c r="BF74" s="509" t="str">
        <f t="shared" si="25"/>
        <v/>
      </c>
      <c r="BG74" s="538"/>
      <c r="BH74" s="793"/>
      <c r="BI74" s="793"/>
      <c r="BJ74" s="509" t="str">
        <f t="shared" si="26"/>
        <v/>
      </c>
      <c r="BK74" s="509"/>
      <c r="BL74" s="509" t="str">
        <f t="shared" si="27"/>
        <v/>
      </c>
      <c r="BM74" s="509" t="str">
        <f t="shared" si="28"/>
        <v/>
      </c>
      <c r="BN74" s="538"/>
      <c r="BO74" s="578" t="str">
        <f t="shared" si="62"/>
        <v/>
      </c>
      <c r="BP74" s="445" t="str">
        <f t="shared" si="63"/>
        <v/>
      </c>
      <c r="BQ74" s="524"/>
      <c r="BR74" s="525"/>
      <c r="BZ74" s="496"/>
      <c r="CA74" s="485"/>
      <c r="CB74" s="497"/>
      <c r="CC74" s="498"/>
      <c r="CD74" s="487"/>
    </row>
    <row r="75" spans="1:82" s="495" customFormat="1" ht="45" customHeight="1">
      <c r="A75" s="589"/>
      <c r="B75" s="489"/>
      <c r="C75" s="502"/>
      <c r="D75" s="577"/>
      <c r="E75" s="578"/>
      <c r="F75" s="578" t="str">
        <f t="shared" si="64"/>
        <v/>
      </c>
      <c r="G75" s="590"/>
      <c r="H75" s="445" t="str">
        <f t="shared" si="7"/>
        <v/>
      </c>
      <c r="I75" s="445" t="str">
        <f t="shared" si="8"/>
        <v/>
      </c>
      <c r="J75" s="538"/>
      <c r="K75" s="579"/>
      <c r="L75" s="578"/>
      <c r="M75" s="578" t="str">
        <f t="shared" si="65"/>
        <v/>
      </c>
      <c r="N75" s="590"/>
      <c r="O75" s="445" t="str">
        <f t="shared" si="9"/>
        <v/>
      </c>
      <c r="P75" s="445" t="str">
        <f t="shared" si="10"/>
        <v/>
      </c>
      <c r="Q75" s="538"/>
      <c r="R75" s="579"/>
      <c r="S75" s="578"/>
      <c r="T75" s="578" t="str">
        <f t="shared" si="60"/>
        <v/>
      </c>
      <c r="U75" s="590"/>
      <c r="V75" s="445" t="str">
        <f t="shared" si="59"/>
        <v/>
      </c>
      <c r="W75" s="445" t="str">
        <f t="shared" si="61"/>
        <v/>
      </c>
      <c r="X75" s="538"/>
      <c r="Y75" s="793"/>
      <c r="Z75" s="793"/>
      <c r="AA75" s="509" t="str">
        <f t="shared" si="11"/>
        <v/>
      </c>
      <c r="AB75" s="509"/>
      <c r="AC75" s="509" t="str">
        <f t="shared" si="12"/>
        <v/>
      </c>
      <c r="AD75" s="509" t="str">
        <f t="shared" si="13"/>
        <v/>
      </c>
      <c r="AE75" s="538"/>
      <c r="AF75" s="793"/>
      <c r="AG75" s="793"/>
      <c r="AH75" s="509" t="str">
        <f t="shared" si="14"/>
        <v/>
      </c>
      <c r="AI75" s="509"/>
      <c r="AJ75" s="509" t="str">
        <f t="shared" si="15"/>
        <v/>
      </c>
      <c r="AK75" s="509" t="str">
        <f t="shared" si="16"/>
        <v/>
      </c>
      <c r="AL75" s="538"/>
      <c r="AM75" s="793"/>
      <c r="AN75" s="793"/>
      <c r="AO75" s="509" t="str">
        <f t="shared" si="17"/>
        <v/>
      </c>
      <c r="AP75" s="509"/>
      <c r="AQ75" s="509" t="str">
        <f t="shared" si="18"/>
        <v/>
      </c>
      <c r="AR75" s="509" t="str">
        <f t="shared" si="19"/>
        <v/>
      </c>
      <c r="AS75" s="538"/>
      <c r="AT75" s="793"/>
      <c r="AU75" s="793"/>
      <c r="AV75" s="509" t="str">
        <f t="shared" si="20"/>
        <v/>
      </c>
      <c r="AW75" s="509"/>
      <c r="AX75" s="509" t="str">
        <f t="shared" si="21"/>
        <v/>
      </c>
      <c r="AY75" s="509" t="str">
        <f t="shared" si="22"/>
        <v/>
      </c>
      <c r="AZ75" s="538"/>
      <c r="BA75" s="793"/>
      <c r="BB75" s="793"/>
      <c r="BC75" s="509" t="str">
        <f t="shared" si="23"/>
        <v/>
      </c>
      <c r="BD75" s="509"/>
      <c r="BE75" s="509" t="str">
        <f t="shared" si="24"/>
        <v/>
      </c>
      <c r="BF75" s="509" t="str">
        <f t="shared" si="25"/>
        <v/>
      </c>
      <c r="BG75" s="538"/>
      <c r="BH75" s="793"/>
      <c r="BI75" s="793"/>
      <c r="BJ75" s="509" t="str">
        <f t="shared" si="26"/>
        <v/>
      </c>
      <c r="BK75" s="509"/>
      <c r="BL75" s="509" t="str">
        <f t="shared" si="27"/>
        <v/>
      </c>
      <c r="BM75" s="509" t="str">
        <f t="shared" si="28"/>
        <v/>
      </c>
      <c r="BN75" s="538"/>
      <c r="BO75" s="578" t="str">
        <f t="shared" si="62"/>
        <v/>
      </c>
      <c r="BP75" s="445" t="str">
        <f t="shared" si="63"/>
        <v/>
      </c>
      <c r="BQ75" s="524"/>
      <c r="BR75" s="525"/>
      <c r="BZ75" s="496"/>
      <c r="CA75" s="485"/>
      <c r="CB75" s="497"/>
      <c r="CC75" s="498"/>
      <c r="CD75" s="487"/>
    </row>
    <row r="76" spans="1:82" s="495" customFormat="1" ht="45" customHeight="1">
      <c r="A76" s="589"/>
      <c r="B76" s="489"/>
      <c r="C76" s="502"/>
      <c r="D76" s="577"/>
      <c r="E76" s="578"/>
      <c r="F76" s="578" t="str">
        <f t="shared" si="64"/>
        <v/>
      </c>
      <c r="G76" s="590"/>
      <c r="H76" s="445" t="str">
        <f t="shared" si="7"/>
        <v/>
      </c>
      <c r="I76" s="445" t="str">
        <f t="shared" si="8"/>
        <v/>
      </c>
      <c r="J76" s="538"/>
      <c r="K76" s="579"/>
      <c r="L76" s="578"/>
      <c r="M76" s="578" t="str">
        <f t="shared" si="65"/>
        <v/>
      </c>
      <c r="N76" s="590"/>
      <c r="O76" s="445" t="str">
        <f t="shared" si="9"/>
        <v/>
      </c>
      <c r="P76" s="445" t="str">
        <f t="shared" si="10"/>
        <v/>
      </c>
      <c r="Q76" s="538"/>
      <c r="R76" s="579"/>
      <c r="S76" s="578"/>
      <c r="T76" s="578" t="str">
        <f t="shared" si="60"/>
        <v/>
      </c>
      <c r="U76" s="590"/>
      <c r="V76" s="445" t="str">
        <f t="shared" si="59"/>
        <v/>
      </c>
      <c r="W76" s="445" t="str">
        <f t="shared" si="61"/>
        <v/>
      </c>
      <c r="X76" s="538"/>
      <c r="Y76" s="793"/>
      <c r="Z76" s="793"/>
      <c r="AA76" s="509" t="str">
        <f t="shared" si="11"/>
        <v/>
      </c>
      <c r="AB76" s="509"/>
      <c r="AC76" s="509" t="str">
        <f t="shared" si="12"/>
        <v/>
      </c>
      <c r="AD76" s="509" t="str">
        <f t="shared" si="13"/>
        <v/>
      </c>
      <c r="AE76" s="538"/>
      <c r="AF76" s="793"/>
      <c r="AG76" s="793"/>
      <c r="AH76" s="509" t="str">
        <f t="shared" si="14"/>
        <v/>
      </c>
      <c r="AI76" s="509"/>
      <c r="AJ76" s="509" t="str">
        <f t="shared" si="15"/>
        <v/>
      </c>
      <c r="AK76" s="509" t="str">
        <f t="shared" si="16"/>
        <v/>
      </c>
      <c r="AL76" s="538"/>
      <c r="AM76" s="793"/>
      <c r="AN76" s="793"/>
      <c r="AO76" s="509" t="str">
        <f t="shared" si="17"/>
        <v/>
      </c>
      <c r="AP76" s="509"/>
      <c r="AQ76" s="509" t="str">
        <f t="shared" si="18"/>
        <v/>
      </c>
      <c r="AR76" s="509" t="str">
        <f t="shared" si="19"/>
        <v/>
      </c>
      <c r="AS76" s="538"/>
      <c r="AT76" s="793"/>
      <c r="AU76" s="793"/>
      <c r="AV76" s="509" t="str">
        <f t="shared" si="20"/>
        <v/>
      </c>
      <c r="AW76" s="509"/>
      <c r="AX76" s="509" t="str">
        <f t="shared" si="21"/>
        <v/>
      </c>
      <c r="AY76" s="509" t="str">
        <f t="shared" si="22"/>
        <v/>
      </c>
      <c r="AZ76" s="538"/>
      <c r="BA76" s="793"/>
      <c r="BB76" s="793"/>
      <c r="BC76" s="509" t="str">
        <f t="shared" si="23"/>
        <v/>
      </c>
      <c r="BD76" s="509"/>
      <c r="BE76" s="509" t="str">
        <f t="shared" si="24"/>
        <v/>
      </c>
      <c r="BF76" s="509" t="str">
        <f t="shared" si="25"/>
        <v/>
      </c>
      <c r="BG76" s="538"/>
      <c r="BH76" s="793"/>
      <c r="BI76" s="793"/>
      <c r="BJ76" s="509" t="str">
        <f t="shared" si="26"/>
        <v/>
      </c>
      <c r="BK76" s="509"/>
      <c r="BL76" s="509" t="str">
        <f t="shared" si="27"/>
        <v/>
      </c>
      <c r="BM76" s="509" t="str">
        <f t="shared" si="28"/>
        <v/>
      </c>
      <c r="BN76" s="538"/>
      <c r="BO76" s="578" t="str">
        <f t="shared" si="62"/>
        <v/>
      </c>
      <c r="BP76" s="445" t="str">
        <f t="shared" si="63"/>
        <v/>
      </c>
      <c r="BQ76" s="524"/>
      <c r="BR76" s="525"/>
      <c r="BZ76" s="496"/>
      <c r="CA76" s="485"/>
      <c r="CB76" s="497"/>
      <c r="CC76" s="498"/>
      <c r="CD76" s="487"/>
    </row>
    <row r="77" spans="1:82" s="495" customFormat="1" ht="45" customHeight="1">
      <c r="A77" s="589"/>
      <c r="B77" s="489"/>
      <c r="C77" s="502"/>
      <c r="D77" s="577"/>
      <c r="E77" s="578"/>
      <c r="F77" s="578" t="str">
        <f t="shared" si="64"/>
        <v/>
      </c>
      <c r="G77" s="590"/>
      <c r="H77" s="445" t="str">
        <f t="shared" si="7"/>
        <v/>
      </c>
      <c r="I77" s="445" t="str">
        <f t="shared" si="8"/>
        <v/>
      </c>
      <c r="J77" s="538"/>
      <c r="K77" s="579"/>
      <c r="L77" s="578"/>
      <c r="M77" s="578" t="str">
        <f t="shared" si="65"/>
        <v/>
      </c>
      <c r="N77" s="590"/>
      <c r="O77" s="445" t="str">
        <f t="shared" si="9"/>
        <v/>
      </c>
      <c r="P77" s="445" t="str">
        <f t="shared" si="10"/>
        <v/>
      </c>
      <c r="Q77" s="538"/>
      <c r="R77" s="579"/>
      <c r="S77" s="578"/>
      <c r="T77" s="578" t="str">
        <f t="shared" si="60"/>
        <v/>
      </c>
      <c r="U77" s="590"/>
      <c r="V77" s="445" t="str">
        <f t="shared" si="59"/>
        <v/>
      </c>
      <c r="W77" s="445" t="str">
        <f t="shared" si="61"/>
        <v/>
      </c>
      <c r="X77" s="538"/>
      <c r="Y77" s="793"/>
      <c r="Z77" s="793"/>
      <c r="AA77" s="509" t="str">
        <f t="shared" si="11"/>
        <v/>
      </c>
      <c r="AB77" s="509"/>
      <c r="AC77" s="509" t="str">
        <f t="shared" si="12"/>
        <v/>
      </c>
      <c r="AD77" s="509" t="str">
        <f t="shared" si="13"/>
        <v/>
      </c>
      <c r="AE77" s="538"/>
      <c r="AF77" s="793"/>
      <c r="AG77" s="793"/>
      <c r="AH77" s="509" t="str">
        <f t="shared" si="14"/>
        <v/>
      </c>
      <c r="AI77" s="509"/>
      <c r="AJ77" s="509" t="str">
        <f t="shared" si="15"/>
        <v/>
      </c>
      <c r="AK77" s="509" t="str">
        <f t="shared" si="16"/>
        <v/>
      </c>
      <c r="AL77" s="538"/>
      <c r="AM77" s="793"/>
      <c r="AN77" s="793"/>
      <c r="AO77" s="509" t="str">
        <f t="shared" si="17"/>
        <v/>
      </c>
      <c r="AP77" s="509"/>
      <c r="AQ77" s="509" t="str">
        <f t="shared" si="18"/>
        <v/>
      </c>
      <c r="AR77" s="509" t="str">
        <f t="shared" si="19"/>
        <v/>
      </c>
      <c r="AS77" s="538"/>
      <c r="AT77" s="793"/>
      <c r="AU77" s="793"/>
      <c r="AV77" s="509" t="str">
        <f t="shared" si="20"/>
        <v/>
      </c>
      <c r="AW77" s="509"/>
      <c r="AX77" s="509" t="str">
        <f t="shared" si="21"/>
        <v/>
      </c>
      <c r="AY77" s="509" t="str">
        <f t="shared" si="22"/>
        <v/>
      </c>
      <c r="AZ77" s="538"/>
      <c r="BA77" s="793"/>
      <c r="BB77" s="793"/>
      <c r="BC77" s="509" t="str">
        <f t="shared" si="23"/>
        <v/>
      </c>
      <c r="BD77" s="509"/>
      <c r="BE77" s="509" t="str">
        <f t="shared" si="24"/>
        <v/>
      </c>
      <c r="BF77" s="509" t="str">
        <f t="shared" si="25"/>
        <v/>
      </c>
      <c r="BG77" s="538"/>
      <c r="BH77" s="793"/>
      <c r="BI77" s="793"/>
      <c r="BJ77" s="509" t="str">
        <f t="shared" si="26"/>
        <v/>
      </c>
      <c r="BK77" s="509"/>
      <c r="BL77" s="509" t="str">
        <f t="shared" si="27"/>
        <v/>
      </c>
      <c r="BM77" s="509" t="str">
        <f t="shared" si="28"/>
        <v/>
      </c>
      <c r="BN77" s="538"/>
      <c r="BO77" s="578" t="str">
        <f t="shared" si="62"/>
        <v/>
      </c>
      <c r="BP77" s="445" t="str">
        <f t="shared" si="63"/>
        <v/>
      </c>
      <c r="BQ77" s="524"/>
      <c r="BR77" s="525"/>
      <c r="BZ77" s="496"/>
      <c r="CA77" s="485"/>
      <c r="CB77" s="561"/>
      <c r="CC77" s="487"/>
      <c r="CD77" s="487"/>
    </row>
    <row r="78" spans="1:82" s="495" customFormat="1" ht="45" customHeight="1">
      <c r="A78" s="589"/>
      <c r="B78" s="489"/>
      <c r="C78" s="502"/>
      <c r="D78" s="577"/>
      <c r="E78" s="578"/>
      <c r="F78" s="578" t="str">
        <f t="shared" si="64"/>
        <v/>
      </c>
      <c r="G78" s="590"/>
      <c r="H78" s="445" t="str">
        <f t="shared" si="7"/>
        <v/>
      </c>
      <c r="I78" s="445" t="str">
        <f t="shared" si="8"/>
        <v/>
      </c>
      <c r="J78" s="538"/>
      <c r="K78" s="579"/>
      <c r="L78" s="578"/>
      <c r="M78" s="578" t="str">
        <f t="shared" si="65"/>
        <v/>
      </c>
      <c r="N78" s="590"/>
      <c r="O78" s="445" t="str">
        <f t="shared" si="9"/>
        <v/>
      </c>
      <c r="P78" s="445" t="str">
        <f t="shared" si="10"/>
        <v/>
      </c>
      <c r="Q78" s="538"/>
      <c r="R78" s="579"/>
      <c r="S78" s="578"/>
      <c r="T78" s="578" t="str">
        <f t="shared" si="60"/>
        <v/>
      </c>
      <c r="U78" s="590"/>
      <c r="V78" s="445" t="str">
        <f t="shared" si="59"/>
        <v/>
      </c>
      <c r="W78" s="445" t="str">
        <f t="shared" si="61"/>
        <v/>
      </c>
      <c r="X78" s="538"/>
      <c r="Y78" s="793"/>
      <c r="Z78" s="793"/>
      <c r="AA78" s="509" t="str">
        <f t="shared" si="11"/>
        <v/>
      </c>
      <c r="AB78" s="509"/>
      <c r="AC78" s="509" t="str">
        <f t="shared" si="12"/>
        <v/>
      </c>
      <c r="AD78" s="509" t="str">
        <f t="shared" si="13"/>
        <v/>
      </c>
      <c r="AE78" s="538"/>
      <c r="AF78" s="793"/>
      <c r="AG78" s="793"/>
      <c r="AH78" s="509" t="str">
        <f t="shared" si="14"/>
        <v/>
      </c>
      <c r="AI78" s="509"/>
      <c r="AJ78" s="509" t="str">
        <f t="shared" si="15"/>
        <v/>
      </c>
      <c r="AK78" s="509" t="str">
        <f t="shared" si="16"/>
        <v/>
      </c>
      <c r="AL78" s="538"/>
      <c r="AM78" s="793"/>
      <c r="AN78" s="793"/>
      <c r="AO78" s="509" t="str">
        <f t="shared" si="17"/>
        <v/>
      </c>
      <c r="AP78" s="509"/>
      <c r="AQ78" s="509" t="str">
        <f t="shared" si="18"/>
        <v/>
      </c>
      <c r="AR78" s="509" t="str">
        <f t="shared" si="19"/>
        <v/>
      </c>
      <c r="AS78" s="538"/>
      <c r="AT78" s="793"/>
      <c r="AU78" s="793"/>
      <c r="AV78" s="509" t="str">
        <f t="shared" si="20"/>
        <v/>
      </c>
      <c r="AW78" s="509"/>
      <c r="AX78" s="509" t="str">
        <f t="shared" si="21"/>
        <v/>
      </c>
      <c r="AY78" s="509" t="str">
        <f t="shared" si="22"/>
        <v/>
      </c>
      <c r="AZ78" s="538"/>
      <c r="BA78" s="793"/>
      <c r="BB78" s="793"/>
      <c r="BC78" s="509" t="str">
        <f t="shared" si="23"/>
        <v/>
      </c>
      <c r="BD78" s="509"/>
      <c r="BE78" s="509" t="str">
        <f t="shared" si="24"/>
        <v/>
      </c>
      <c r="BF78" s="509" t="str">
        <f t="shared" si="25"/>
        <v/>
      </c>
      <c r="BG78" s="538"/>
      <c r="BH78" s="793"/>
      <c r="BI78" s="793"/>
      <c r="BJ78" s="509" t="str">
        <f t="shared" si="26"/>
        <v/>
      </c>
      <c r="BK78" s="509"/>
      <c r="BL78" s="509" t="str">
        <f t="shared" si="27"/>
        <v/>
      </c>
      <c r="BM78" s="509" t="str">
        <f t="shared" si="28"/>
        <v/>
      </c>
      <c r="BN78" s="538"/>
      <c r="BO78" s="578" t="str">
        <f t="shared" si="62"/>
        <v/>
      </c>
      <c r="BP78" s="445" t="str">
        <f t="shared" si="63"/>
        <v/>
      </c>
      <c r="BQ78" s="524"/>
      <c r="BR78" s="525"/>
      <c r="BZ78" s="484"/>
      <c r="CA78" s="485"/>
      <c r="CB78" s="561"/>
      <c r="CC78" s="487"/>
      <c r="CD78" s="487"/>
    </row>
    <row r="79" spans="1:82" s="495" customFormat="1" ht="45" customHeight="1">
      <c r="A79" s="589"/>
      <c r="B79" s="489"/>
      <c r="C79" s="502"/>
      <c r="D79" s="577"/>
      <c r="E79" s="578"/>
      <c r="F79" s="578" t="str">
        <f t="shared" si="64"/>
        <v/>
      </c>
      <c r="G79" s="590"/>
      <c r="H79" s="445" t="str">
        <f t="shared" ref="H79:H142" si="66">IF(A79="","",G79*D79)</f>
        <v/>
      </c>
      <c r="I79" s="445" t="str">
        <f t="shared" ref="I79:I142" si="67">IF(A79="","",F79-H79)</f>
        <v/>
      </c>
      <c r="J79" s="538"/>
      <c r="K79" s="579"/>
      <c r="L79" s="578"/>
      <c r="M79" s="578" t="str">
        <f t="shared" si="65"/>
        <v/>
      </c>
      <c r="N79" s="590"/>
      <c r="O79" s="445" t="str">
        <f t="shared" ref="O79:O142" si="68">IF(A79="","",N79*K79)</f>
        <v/>
      </c>
      <c r="P79" s="445" t="str">
        <f t="shared" ref="P79:P142" si="69">IF(A79="","",M79-O79)</f>
        <v/>
      </c>
      <c r="Q79" s="538"/>
      <c r="R79" s="579"/>
      <c r="S79" s="578"/>
      <c r="T79" s="578" t="str">
        <f t="shared" si="60"/>
        <v/>
      </c>
      <c r="U79" s="590"/>
      <c r="V79" s="445" t="str">
        <f t="shared" si="59"/>
        <v/>
      </c>
      <c r="W79" s="445" t="str">
        <f t="shared" si="61"/>
        <v/>
      </c>
      <c r="X79" s="538"/>
      <c r="Y79" s="793"/>
      <c r="Z79" s="793"/>
      <c r="AA79" s="509" t="str">
        <f t="shared" ref="AA79:AA142" si="70">IF(Y79="","",Y79*Z79)</f>
        <v/>
      </c>
      <c r="AB79" s="509"/>
      <c r="AC79" s="509" t="str">
        <f t="shared" ref="AC79:AC142" si="71">IF(Y79="","",AB79*Y79)</f>
        <v/>
      </c>
      <c r="AD79" s="509" t="str">
        <f t="shared" ref="AD79:AD142" si="72">IF(H79="","",AA79-AC79)</f>
        <v/>
      </c>
      <c r="AE79" s="538"/>
      <c r="AF79" s="793"/>
      <c r="AG79" s="793"/>
      <c r="AH79" s="509" t="str">
        <f t="shared" ref="AH79:AH142" si="73">IF(AF79="","",AF79*AG79)</f>
        <v/>
      </c>
      <c r="AI79" s="509"/>
      <c r="AJ79" s="509" t="str">
        <f t="shared" ref="AJ79:AJ142" si="74">IF(AF79="","",AI79*AF79)</f>
        <v/>
      </c>
      <c r="AK79" s="509" t="str">
        <f t="shared" ref="AK79:AK142" si="75">IF(O79="","",AH79-AJ79)</f>
        <v/>
      </c>
      <c r="AL79" s="538"/>
      <c r="AM79" s="793"/>
      <c r="AN79" s="793"/>
      <c r="AO79" s="509" t="str">
        <f t="shared" ref="AO79:AO142" si="76">IF(AM79="","",AM79*AN79)</f>
        <v/>
      </c>
      <c r="AP79" s="509"/>
      <c r="AQ79" s="509" t="str">
        <f t="shared" ref="AQ79:AQ142" si="77">IF(AM79="","",AP79*AM79)</f>
        <v/>
      </c>
      <c r="AR79" s="509" t="str">
        <f t="shared" ref="AR79:AR142" si="78">IF(V79="","",AO79-AQ79)</f>
        <v/>
      </c>
      <c r="AS79" s="538"/>
      <c r="AT79" s="793"/>
      <c r="AU79" s="793"/>
      <c r="AV79" s="509" t="str">
        <f t="shared" ref="AV79:AV142" si="79">IF(AT79="","",AT79*AU79)</f>
        <v/>
      </c>
      <c r="AW79" s="509"/>
      <c r="AX79" s="509" t="str">
        <f t="shared" ref="AX79:AX142" si="80">IF(AT79="","",AW79*AT79)</f>
        <v/>
      </c>
      <c r="AY79" s="509" t="str">
        <f t="shared" ref="AY79:AY142" si="81">IF(AC79="","",AV79-AX79)</f>
        <v/>
      </c>
      <c r="AZ79" s="538"/>
      <c r="BA79" s="793"/>
      <c r="BB79" s="793"/>
      <c r="BC79" s="509" t="str">
        <f t="shared" ref="BC79:BC142" si="82">IF(BA79="","",BA79*BB79)</f>
        <v/>
      </c>
      <c r="BD79" s="509"/>
      <c r="BE79" s="509" t="str">
        <f t="shared" ref="BE79:BE142" si="83">IF(BA79="","",BD79*BA79)</f>
        <v/>
      </c>
      <c r="BF79" s="509" t="str">
        <f t="shared" ref="BF79:BF142" si="84">IF(AJ79="","",BC79-BE79)</f>
        <v/>
      </c>
      <c r="BG79" s="538"/>
      <c r="BH79" s="793"/>
      <c r="BI79" s="793"/>
      <c r="BJ79" s="509" t="str">
        <f t="shared" ref="BJ79:BJ142" si="85">IF(BH79="","",BH79*BI79)</f>
        <v/>
      </c>
      <c r="BK79" s="509"/>
      <c r="BL79" s="509" t="str">
        <f t="shared" ref="BL79:BL142" si="86">IF(BH79="","",BK79*BH79)</f>
        <v/>
      </c>
      <c r="BM79" s="509" t="str">
        <f t="shared" ref="BM79:BM143" si="87">IF(AQ79="","",BJ79-BL79)</f>
        <v/>
      </c>
      <c r="BN79" s="538"/>
      <c r="BO79" s="578" t="str">
        <f t="shared" si="62"/>
        <v/>
      </c>
      <c r="BP79" s="445" t="str">
        <f t="shared" si="63"/>
        <v/>
      </c>
      <c r="BQ79" s="524"/>
      <c r="BR79" s="525"/>
      <c r="BZ79" s="484"/>
      <c r="CA79" s="485"/>
      <c r="CB79" s="561"/>
      <c r="CC79" s="487"/>
      <c r="CD79" s="487"/>
    </row>
    <row r="80" spans="1:82" s="495" customFormat="1" ht="45" customHeight="1">
      <c r="A80" s="589"/>
      <c r="B80" s="489"/>
      <c r="C80" s="502"/>
      <c r="D80" s="577"/>
      <c r="E80" s="578"/>
      <c r="F80" s="578" t="str">
        <f t="shared" si="64"/>
        <v/>
      </c>
      <c r="G80" s="590"/>
      <c r="H80" s="445" t="str">
        <f t="shared" si="66"/>
        <v/>
      </c>
      <c r="I80" s="445" t="str">
        <f t="shared" si="67"/>
        <v/>
      </c>
      <c r="J80" s="538"/>
      <c r="K80" s="579"/>
      <c r="L80" s="578"/>
      <c r="M80" s="578" t="str">
        <f t="shared" si="65"/>
        <v/>
      </c>
      <c r="N80" s="590"/>
      <c r="O80" s="445" t="str">
        <f t="shared" si="68"/>
        <v/>
      </c>
      <c r="P80" s="445" t="str">
        <f t="shared" si="69"/>
        <v/>
      </c>
      <c r="Q80" s="538"/>
      <c r="R80" s="579"/>
      <c r="S80" s="578"/>
      <c r="T80" s="578" t="str">
        <f t="shared" si="60"/>
        <v/>
      </c>
      <c r="U80" s="590"/>
      <c r="V80" s="445" t="str">
        <f t="shared" si="59"/>
        <v/>
      </c>
      <c r="W80" s="445" t="str">
        <f t="shared" si="61"/>
        <v/>
      </c>
      <c r="X80" s="538"/>
      <c r="Y80" s="793"/>
      <c r="Z80" s="793"/>
      <c r="AA80" s="509" t="str">
        <f t="shared" si="70"/>
        <v/>
      </c>
      <c r="AB80" s="509"/>
      <c r="AC80" s="509" t="str">
        <f t="shared" si="71"/>
        <v/>
      </c>
      <c r="AD80" s="509" t="str">
        <f t="shared" si="72"/>
        <v/>
      </c>
      <c r="AE80" s="538"/>
      <c r="AF80" s="793"/>
      <c r="AG80" s="793"/>
      <c r="AH80" s="509" t="str">
        <f t="shared" si="73"/>
        <v/>
      </c>
      <c r="AI80" s="509"/>
      <c r="AJ80" s="509" t="str">
        <f t="shared" si="74"/>
        <v/>
      </c>
      <c r="AK80" s="509" t="str">
        <f t="shared" si="75"/>
        <v/>
      </c>
      <c r="AL80" s="538"/>
      <c r="AM80" s="793"/>
      <c r="AN80" s="793"/>
      <c r="AO80" s="509" t="str">
        <f t="shared" si="76"/>
        <v/>
      </c>
      <c r="AP80" s="509"/>
      <c r="AQ80" s="509" t="str">
        <f t="shared" si="77"/>
        <v/>
      </c>
      <c r="AR80" s="509" t="str">
        <f t="shared" si="78"/>
        <v/>
      </c>
      <c r="AS80" s="538"/>
      <c r="AT80" s="793"/>
      <c r="AU80" s="793"/>
      <c r="AV80" s="509" t="str">
        <f t="shared" si="79"/>
        <v/>
      </c>
      <c r="AW80" s="509"/>
      <c r="AX80" s="509" t="str">
        <f t="shared" si="80"/>
        <v/>
      </c>
      <c r="AY80" s="509" t="str">
        <f t="shared" si="81"/>
        <v/>
      </c>
      <c r="AZ80" s="538"/>
      <c r="BA80" s="793"/>
      <c r="BB80" s="793"/>
      <c r="BC80" s="509" t="str">
        <f t="shared" si="82"/>
        <v/>
      </c>
      <c r="BD80" s="509"/>
      <c r="BE80" s="509" t="str">
        <f t="shared" si="83"/>
        <v/>
      </c>
      <c r="BF80" s="509" t="str">
        <f t="shared" si="84"/>
        <v/>
      </c>
      <c r="BG80" s="538"/>
      <c r="BH80" s="793"/>
      <c r="BI80" s="793"/>
      <c r="BJ80" s="509" t="str">
        <f t="shared" si="85"/>
        <v/>
      </c>
      <c r="BK80" s="509"/>
      <c r="BL80" s="509" t="str">
        <f t="shared" si="86"/>
        <v/>
      </c>
      <c r="BM80" s="509" t="str">
        <f t="shared" si="87"/>
        <v/>
      </c>
      <c r="BN80" s="538"/>
      <c r="BO80" s="578" t="str">
        <f t="shared" si="62"/>
        <v/>
      </c>
      <c r="BP80" s="445" t="str">
        <f t="shared" si="63"/>
        <v/>
      </c>
      <c r="BQ80" s="524"/>
      <c r="BR80" s="525"/>
      <c r="BZ80" s="484"/>
      <c r="CA80" s="485"/>
      <c r="CB80" s="561"/>
      <c r="CC80" s="487"/>
      <c r="CD80" s="487"/>
    </row>
    <row r="81" spans="1:82" s="495" customFormat="1" ht="45" customHeight="1">
      <c r="A81" s="589"/>
      <c r="B81" s="489"/>
      <c r="C81" s="502"/>
      <c r="D81" s="577"/>
      <c r="E81" s="578"/>
      <c r="F81" s="578" t="str">
        <f t="shared" si="64"/>
        <v/>
      </c>
      <c r="G81" s="590"/>
      <c r="H81" s="445" t="str">
        <f t="shared" si="66"/>
        <v/>
      </c>
      <c r="I81" s="445" t="str">
        <f t="shared" si="67"/>
        <v/>
      </c>
      <c r="J81" s="538"/>
      <c r="K81" s="579"/>
      <c r="L81" s="578"/>
      <c r="M81" s="578" t="str">
        <f t="shared" si="65"/>
        <v/>
      </c>
      <c r="N81" s="590"/>
      <c r="O81" s="445" t="str">
        <f t="shared" si="68"/>
        <v/>
      </c>
      <c r="P81" s="445" t="str">
        <f t="shared" si="69"/>
        <v/>
      </c>
      <c r="Q81" s="538"/>
      <c r="R81" s="579"/>
      <c r="S81" s="578"/>
      <c r="T81" s="578" t="str">
        <f t="shared" si="60"/>
        <v/>
      </c>
      <c r="U81" s="590"/>
      <c r="V81" s="445" t="str">
        <f t="shared" si="59"/>
        <v/>
      </c>
      <c r="W81" s="445" t="str">
        <f t="shared" si="61"/>
        <v/>
      </c>
      <c r="X81" s="538"/>
      <c r="Y81" s="793"/>
      <c r="Z81" s="793"/>
      <c r="AA81" s="509" t="str">
        <f t="shared" si="70"/>
        <v/>
      </c>
      <c r="AB81" s="509"/>
      <c r="AC81" s="509" t="str">
        <f t="shared" si="71"/>
        <v/>
      </c>
      <c r="AD81" s="509" t="str">
        <f t="shared" si="72"/>
        <v/>
      </c>
      <c r="AE81" s="538"/>
      <c r="AF81" s="793"/>
      <c r="AG81" s="793"/>
      <c r="AH81" s="509" t="str">
        <f t="shared" si="73"/>
        <v/>
      </c>
      <c r="AI81" s="509"/>
      <c r="AJ81" s="509" t="str">
        <f t="shared" si="74"/>
        <v/>
      </c>
      <c r="AK81" s="509" t="str">
        <f t="shared" si="75"/>
        <v/>
      </c>
      <c r="AL81" s="538"/>
      <c r="AM81" s="793"/>
      <c r="AN81" s="793"/>
      <c r="AO81" s="509" t="str">
        <f t="shared" si="76"/>
        <v/>
      </c>
      <c r="AP81" s="509"/>
      <c r="AQ81" s="509" t="str">
        <f t="shared" si="77"/>
        <v/>
      </c>
      <c r="AR81" s="509" t="str">
        <f t="shared" si="78"/>
        <v/>
      </c>
      <c r="AS81" s="538"/>
      <c r="AT81" s="793"/>
      <c r="AU81" s="793"/>
      <c r="AV81" s="509" t="str">
        <f t="shared" si="79"/>
        <v/>
      </c>
      <c r="AW81" s="509"/>
      <c r="AX81" s="509" t="str">
        <f t="shared" si="80"/>
        <v/>
      </c>
      <c r="AY81" s="509" t="str">
        <f t="shared" si="81"/>
        <v/>
      </c>
      <c r="AZ81" s="538"/>
      <c r="BA81" s="793"/>
      <c r="BB81" s="793"/>
      <c r="BC81" s="509" t="str">
        <f t="shared" si="82"/>
        <v/>
      </c>
      <c r="BD81" s="509"/>
      <c r="BE81" s="509" t="str">
        <f t="shared" si="83"/>
        <v/>
      </c>
      <c r="BF81" s="509" t="str">
        <f t="shared" si="84"/>
        <v/>
      </c>
      <c r="BG81" s="538"/>
      <c r="BH81" s="793"/>
      <c r="BI81" s="793"/>
      <c r="BJ81" s="509" t="str">
        <f t="shared" si="85"/>
        <v/>
      </c>
      <c r="BK81" s="509"/>
      <c r="BL81" s="509" t="str">
        <f t="shared" si="86"/>
        <v/>
      </c>
      <c r="BM81" s="509" t="str">
        <f t="shared" si="87"/>
        <v/>
      </c>
      <c r="BN81" s="538"/>
      <c r="BO81" s="578" t="str">
        <f t="shared" si="62"/>
        <v/>
      </c>
      <c r="BP81" s="445" t="str">
        <f t="shared" si="63"/>
        <v/>
      </c>
      <c r="BQ81" s="524"/>
      <c r="BR81" s="525"/>
      <c r="BZ81" s="484"/>
      <c r="CA81" s="485"/>
      <c r="CB81" s="561"/>
      <c r="CC81" s="487"/>
      <c r="CD81" s="487"/>
    </row>
    <row r="82" spans="1:82" s="495" customFormat="1" ht="45" customHeight="1">
      <c r="A82" s="592"/>
      <c r="B82" s="567"/>
      <c r="C82" s="502"/>
      <c r="D82" s="535">
        <f>SUM(D70:D81)</f>
        <v>0</v>
      </c>
      <c r="E82" s="536"/>
      <c r="F82" s="536"/>
      <c r="G82" s="537"/>
      <c r="H82" s="445" t="str">
        <f t="shared" si="66"/>
        <v/>
      </c>
      <c r="I82" s="445">
        <f>SUM(I70:I81)</f>
        <v>0</v>
      </c>
      <c r="J82" s="538"/>
      <c r="K82" s="539">
        <f>SUM(K70:K81)</f>
        <v>0</v>
      </c>
      <c r="L82" s="536"/>
      <c r="M82" s="536"/>
      <c r="N82" s="537"/>
      <c r="O82" s="445" t="str">
        <f t="shared" si="68"/>
        <v/>
      </c>
      <c r="P82" s="445">
        <f>SUM(P70:P81)</f>
        <v>0</v>
      </c>
      <c r="Q82" s="538"/>
      <c r="R82" s="540">
        <f>SUM(R71:R81)</f>
        <v>0</v>
      </c>
      <c r="S82" s="536"/>
      <c r="T82" s="536"/>
      <c r="U82" s="537"/>
      <c r="V82" s="445"/>
      <c r="W82" s="445">
        <f>SUM(W71:W81)</f>
        <v>0</v>
      </c>
      <c r="X82" s="538"/>
      <c r="Y82" s="793">
        <f>SUM(Y71:Y81)</f>
        <v>0</v>
      </c>
      <c r="Z82" s="793"/>
      <c r="AA82" s="509"/>
      <c r="AB82" s="509"/>
      <c r="AC82" s="509"/>
      <c r="AD82" s="509">
        <f>SUM(AD71:AD81)</f>
        <v>0</v>
      </c>
      <c r="AE82" s="538"/>
      <c r="AF82" s="793">
        <f>SUM(AF71:AF81)</f>
        <v>0</v>
      </c>
      <c r="AG82" s="793"/>
      <c r="AH82" s="509"/>
      <c r="AI82" s="509"/>
      <c r="AJ82" s="509"/>
      <c r="AK82" s="509">
        <f>SUM(AK71:AK81)</f>
        <v>0</v>
      </c>
      <c r="AL82" s="538"/>
      <c r="AM82" s="793">
        <f>SUM(AM71:AM81)</f>
        <v>0</v>
      </c>
      <c r="AN82" s="793"/>
      <c r="AO82" s="509"/>
      <c r="AP82" s="509"/>
      <c r="AQ82" s="509"/>
      <c r="AR82" s="509">
        <f>SUM(AR71:AR81)</f>
        <v>0</v>
      </c>
      <c r="AS82" s="538"/>
      <c r="AT82" s="793">
        <f>SUM(AT71:AT81)</f>
        <v>0</v>
      </c>
      <c r="AU82" s="793"/>
      <c r="AV82" s="509"/>
      <c r="AW82" s="509"/>
      <c r="AX82" s="509"/>
      <c r="AY82" s="509">
        <f>SUM(AY71:AY81)</f>
        <v>0</v>
      </c>
      <c r="AZ82" s="538"/>
      <c r="BA82" s="793">
        <f>SUM(BA71:BA81)</f>
        <v>0</v>
      </c>
      <c r="BB82" s="793"/>
      <c r="BC82" s="509"/>
      <c r="BD82" s="509"/>
      <c r="BE82" s="509"/>
      <c r="BF82" s="509">
        <f>SUM(BF71:BF81)</f>
        <v>0</v>
      </c>
      <c r="BG82" s="538"/>
      <c r="BH82" s="793">
        <f>SUM(BH71:BH81)</f>
        <v>0</v>
      </c>
      <c r="BI82" s="793"/>
      <c r="BJ82" s="509"/>
      <c r="BK82" s="509"/>
      <c r="BL82" s="509"/>
      <c r="BM82" s="509">
        <f>SUM(BM71:BM81)</f>
        <v>0</v>
      </c>
      <c r="BN82" s="538"/>
      <c r="BO82" s="536">
        <f>SUM(BO70:BO81)</f>
        <v>0</v>
      </c>
      <c r="BP82" s="445">
        <f>SUM(BP70:BP81)</f>
        <v>0</v>
      </c>
      <c r="BQ82" s="541">
        <f>BO82</f>
        <v>0</v>
      </c>
      <c r="BR82" s="569"/>
      <c r="BZ82" s="484"/>
      <c r="CA82" s="485"/>
      <c r="CB82" s="561"/>
      <c r="CC82" s="487"/>
      <c r="CD82" s="487"/>
    </row>
    <row r="83" spans="1:82" s="495" customFormat="1" ht="45" customHeight="1">
      <c r="A83" s="794"/>
      <c r="B83" s="795"/>
      <c r="C83" s="796"/>
      <c r="D83" s="807" t="s">
        <v>35</v>
      </c>
      <c r="E83" s="808"/>
      <c r="F83" s="808"/>
      <c r="G83" s="809"/>
      <c r="H83" s="800" t="str">
        <f t="shared" si="66"/>
        <v/>
      </c>
      <c r="I83" s="800"/>
      <c r="J83" s="810"/>
      <c r="K83" s="811"/>
      <c r="L83" s="808"/>
      <c r="M83" s="808"/>
      <c r="N83" s="809"/>
      <c r="O83" s="800" t="str">
        <f t="shared" si="68"/>
        <v/>
      </c>
      <c r="P83" s="800"/>
      <c r="Q83" s="810"/>
      <c r="R83" s="811"/>
      <c r="S83" s="808"/>
      <c r="T83" s="808"/>
      <c r="U83" s="809"/>
      <c r="V83" s="800" t="str">
        <f t="shared" ref="V83:V96" si="88">IF(R83="","",U83*R83)</f>
        <v/>
      </c>
      <c r="W83" s="800"/>
      <c r="X83" s="575"/>
      <c r="Y83" s="812"/>
      <c r="Z83" s="812"/>
      <c r="AA83" s="804" t="str">
        <f t="shared" si="70"/>
        <v/>
      </c>
      <c r="AB83" s="804"/>
      <c r="AC83" s="804" t="str">
        <f t="shared" si="71"/>
        <v/>
      </c>
      <c r="AD83" s="804"/>
      <c r="AE83" s="575"/>
      <c r="AF83" s="812"/>
      <c r="AG83" s="812"/>
      <c r="AH83" s="804" t="str">
        <f t="shared" si="73"/>
        <v/>
      </c>
      <c r="AI83" s="804"/>
      <c r="AJ83" s="804" t="str">
        <f t="shared" si="74"/>
        <v/>
      </c>
      <c r="AK83" s="804"/>
      <c r="AL83" s="575"/>
      <c r="AM83" s="812"/>
      <c r="AN83" s="812"/>
      <c r="AO83" s="804" t="str">
        <f t="shared" si="76"/>
        <v/>
      </c>
      <c r="AP83" s="804"/>
      <c r="AQ83" s="804" t="str">
        <f t="shared" si="77"/>
        <v/>
      </c>
      <c r="AR83" s="804"/>
      <c r="AS83" s="575"/>
      <c r="AT83" s="812"/>
      <c r="AU83" s="812"/>
      <c r="AV83" s="804" t="str">
        <f t="shared" si="79"/>
        <v/>
      </c>
      <c r="AW83" s="804"/>
      <c r="AX83" s="804" t="str">
        <f t="shared" si="80"/>
        <v/>
      </c>
      <c r="AY83" s="804"/>
      <c r="AZ83" s="575"/>
      <c r="BA83" s="812"/>
      <c r="BB83" s="812"/>
      <c r="BC83" s="804" t="str">
        <f t="shared" si="82"/>
        <v/>
      </c>
      <c r="BD83" s="804"/>
      <c r="BE83" s="804" t="str">
        <f t="shared" si="83"/>
        <v/>
      </c>
      <c r="BF83" s="804"/>
      <c r="BG83" s="575"/>
      <c r="BH83" s="812"/>
      <c r="BI83" s="812"/>
      <c r="BJ83" s="804" t="str">
        <f t="shared" si="85"/>
        <v/>
      </c>
      <c r="BK83" s="804"/>
      <c r="BL83" s="804" t="str">
        <f t="shared" si="86"/>
        <v/>
      </c>
      <c r="BM83" s="804"/>
      <c r="BN83" s="575"/>
      <c r="BO83" s="808"/>
      <c r="BP83" s="800"/>
      <c r="BQ83" s="805"/>
      <c r="BR83" s="525"/>
      <c r="BZ83" s="484"/>
      <c r="CA83" s="485"/>
      <c r="CB83" s="561"/>
      <c r="CC83" s="487"/>
      <c r="CD83" s="487"/>
    </row>
    <row r="84" spans="1:82" s="495" customFormat="1" ht="45" customHeight="1">
      <c r="A84" s="488"/>
      <c r="B84" s="593"/>
      <c r="C84" s="594"/>
      <c r="D84" s="577"/>
      <c r="E84" s="578"/>
      <c r="F84" s="578" t="str">
        <f>IF(D84="","",D84*E84)</f>
        <v/>
      </c>
      <c r="G84" s="590"/>
      <c r="H84" s="445" t="str">
        <f t="shared" si="66"/>
        <v/>
      </c>
      <c r="I84" s="445" t="str">
        <f t="shared" si="67"/>
        <v/>
      </c>
      <c r="J84" s="538"/>
      <c r="K84" s="579"/>
      <c r="L84" s="578"/>
      <c r="M84" s="578" t="str">
        <f>IF(K84="","",K84*L84)</f>
        <v/>
      </c>
      <c r="N84" s="590"/>
      <c r="O84" s="445" t="str">
        <f t="shared" si="68"/>
        <v/>
      </c>
      <c r="P84" s="445" t="str">
        <f t="shared" si="69"/>
        <v/>
      </c>
      <c r="Q84" s="538"/>
      <c r="R84" s="579"/>
      <c r="S84" s="578"/>
      <c r="T84" s="578" t="str">
        <f t="shared" ref="T84:T96" si="89">IF(R84="","",R84*S84)</f>
        <v/>
      </c>
      <c r="U84" s="590"/>
      <c r="V84" s="445" t="str">
        <f t="shared" si="88"/>
        <v/>
      </c>
      <c r="W84" s="445" t="str">
        <f t="shared" ref="W84:W96" si="90">IF(A84="","",T84-V84)</f>
        <v/>
      </c>
      <c r="X84" s="538"/>
      <c r="Y84" s="793"/>
      <c r="Z84" s="793"/>
      <c r="AA84" s="509" t="str">
        <f t="shared" si="70"/>
        <v/>
      </c>
      <c r="AB84" s="509"/>
      <c r="AC84" s="509" t="str">
        <f t="shared" si="71"/>
        <v/>
      </c>
      <c r="AD84" s="509" t="str">
        <f t="shared" si="72"/>
        <v/>
      </c>
      <c r="AE84" s="538"/>
      <c r="AF84" s="793"/>
      <c r="AG84" s="793"/>
      <c r="AH84" s="509" t="str">
        <f t="shared" si="73"/>
        <v/>
      </c>
      <c r="AI84" s="509"/>
      <c r="AJ84" s="509" t="str">
        <f t="shared" si="74"/>
        <v/>
      </c>
      <c r="AK84" s="509" t="str">
        <f t="shared" si="75"/>
        <v/>
      </c>
      <c r="AL84" s="538"/>
      <c r="AM84" s="793"/>
      <c r="AN84" s="793"/>
      <c r="AO84" s="509" t="str">
        <f t="shared" si="76"/>
        <v/>
      </c>
      <c r="AP84" s="509"/>
      <c r="AQ84" s="509" t="str">
        <f t="shared" si="77"/>
        <v/>
      </c>
      <c r="AR84" s="509" t="str">
        <f t="shared" si="78"/>
        <v/>
      </c>
      <c r="AS84" s="538"/>
      <c r="AT84" s="793"/>
      <c r="AU84" s="793"/>
      <c r="AV84" s="509" t="str">
        <f t="shared" si="79"/>
        <v/>
      </c>
      <c r="AW84" s="509"/>
      <c r="AX84" s="509" t="str">
        <f t="shared" si="80"/>
        <v/>
      </c>
      <c r="AY84" s="509" t="str">
        <f t="shared" si="81"/>
        <v/>
      </c>
      <c r="AZ84" s="538"/>
      <c r="BA84" s="793"/>
      <c r="BB84" s="793"/>
      <c r="BC84" s="509" t="str">
        <f t="shared" si="82"/>
        <v/>
      </c>
      <c r="BD84" s="509"/>
      <c r="BE84" s="509" t="str">
        <f t="shared" si="83"/>
        <v/>
      </c>
      <c r="BF84" s="509" t="str">
        <f t="shared" si="84"/>
        <v/>
      </c>
      <c r="BG84" s="538"/>
      <c r="BH84" s="793"/>
      <c r="BI84" s="793"/>
      <c r="BJ84" s="509" t="str">
        <f t="shared" si="85"/>
        <v/>
      </c>
      <c r="BK84" s="509"/>
      <c r="BL84" s="509" t="str">
        <f t="shared" si="86"/>
        <v/>
      </c>
      <c r="BM84" s="509" t="str">
        <f t="shared" si="87"/>
        <v/>
      </c>
      <c r="BN84" s="538"/>
      <c r="BO84" s="578" t="str">
        <f t="shared" ref="BO84:BO96" si="91">IF(F84="","",F84+M84+T84+AA84+AH84+AO84+AV84+BC84+BJ84)</f>
        <v/>
      </c>
      <c r="BP84" s="445" t="str">
        <f t="shared" ref="BP84:BP96" si="92">IF(A84="","",I84+P84+W84+AD84+AK84+AR84+AY84+BF84+BM84)</f>
        <v/>
      </c>
      <c r="BQ84" s="595"/>
      <c r="BR84" s="596"/>
      <c r="BZ84" s="484"/>
      <c r="CA84" s="485"/>
      <c r="CB84" s="561"/>
      <c r="CC84" s="487"/>
      <c r="CD84" s="487"/>
    </row>
    <row r="85" spans="1:82" s="495" customFormat="1" ht="45" customHeight="1">
      <c r="A85" s="488"/>
      <c r="B85" s="593"/>
      <c r="C85" s="594"/>
      <c r="D85" s="577"/>
      <c r="E85" s="578"/>
      <c r="F85" s="578" t="str">
        <f t="shared" ref="F85:F96" si="93">IF(D85="","",D85*E85)</f>
        <v/>
      </c>
      <c r="G85" s="590"/>
      <c r="H85" s="445" t="str">
        <f t="shared" si="66"/>
        <v/>
      </c>
      <c r="I85" s="445" t="str">
        <f t="shared" si="67"/>
        <v/>
      </c>
      <c r="J85" s="538"/>
      <c r="K85" s="579"/>
      <c r="L85" s="578"/>
      <c r="M85" s="578" t="str">
        <f t="shared" ref="M85:M96" si="94">IF(K85="","",K85*L85)</f>
        <v/>
      </c>
      <c r="N85" s="590"/>
      <c r="O85" s="445" t="str">
        <f t="shared" si="68"/>
        <v/>
      </c>
      <c r="P85" s="445" t="str">
        <f t="shared" si="69"/>
        <v/>
      </c>
      <c r="Q85" s="538"/>
      <c r="R85" s="579"/>
      <c r="S85" s="578"/>
      <c r="T85" s="578" t="str">
        <f t="shared" si="89"/>
        <v/>
      </c>
      <c r="U85" s="590"/>
      <c r="V85" s="445" t="str">
        <f t="shared" si="88"/>
        <v/>
      </c>
      <c r="W85" s="445" t="str">
        <f t="shared" si="90"/>
        <v/>
      </c>
      <c r="X85" s="538"/>
      <c r="Y85" s="793"/>
      <c r="Z85" s="793"/>
      <c r="AA85" s="509" t="str">
        <f t="shared" si="70"/>
        <v/>
      </c>
      <c r="AB85" s="509"/>
      <c r="AC85" s="509" t="str">
        <f t="shared" si="71"/>
        <v/>
      </c>
      <c r="AD85" s="509" t="str">
        <f t="shared" si="72"/>
        <v/>
      </c>
      <c r="AE85" s="538"/>
      <c r="AF85" s="793"/>
      <c r="AG85" s="793"/>
      <c r="AH85" s="509" t="str">
        <f t="shared" si="73"/>
        <v/>
      </c>
      <c r="AI85" s="509"/>
      <c r="AJ85" s="509" t="str">
        <f t="shared" si="74"/>
        <v/>
      </c>
      <c r="AK85" s="509" t="str">
        <f t="shared" si="75"/>
        <v/>
      </c>
      <c r="AL85" s="538"/>
      <c r="AM85" s="793"/>
      <c r="AN85" s="793"/>
      <c r="AO85" s="509" t="str">
        <f t="shared" si="76"/>
        <v/>
      </c>
      <c r="AP85" s="509"/>
      <c r="AQ85" s="509" t="str">
        <f t="shared" si="77"/>
        <v/>
      </c>
      <c r="AR85" s="509" t="str">
        <f t="shared" si="78"/>
        <v/>
      </c>
      <c r="AS85" s="538"/>
      <c r="AT85" s="793"/>
      <c r="AU85" s="793"/>
      <c r="AV85" s="509" t="str">
        <f t="shared" si="79"/>
        <v/>
      </c>
      <c r="AW85" s="509"/>
      <c r="AX85" s="509" t="str">
        <f t="shared" si="80"/>
        <v/>
      </c>
      <c r="AY85" s="509" t="str">
        <f t="shared" si="81"/>
        <v/>
      </c>
      <c r="AZ85" s="538"/>
      <c r="BA85" s="793"/>
      <c r="BB85" s="793"/>
      <c r="BC85" s="509" t="str">
        <f t="shared" si="82"/>
        <v/>
      </c>
      <c r="BD85" s="509"/>
      <c r="BE85" s="509" t="str">
        <f t="shared" si="83"/>
        <v/>
      </c>
      <c r="BF85" s="509" t="str">
        <f t="shared" si="84"/>
        <v/>
      </c>
      <c r="BG85" s="538"/>
      <c r="BH85" s="793"/>
      <c r="BI85" s="793"/>
      <c r="BJ85" s="509" t="str">
        <f t="shared" si="85"/>
        <v/>
      </c>
      <c r="BK85" s="509"/>
      <c r="BL85" s="509" t="str">
        <f t="shared" si="86"/>
        <v/>
      </c>
      <c r="BM85" s="509" t="str">
        <f t="shared" si="87"/>
        <v/>
      </c>
      <c r="BN85" s="538"/>
      <c r="BO85" s="578" t="str">
        <f t="shared" si="91"/>
        <v/>
      </c>
      <c r="BP85" s="445" t="str">
        <f t="shared" si="92"/>
        <v/>
      </c>
      <c r="BQ85" s="595"/>
      <c r="BR85" s="596"/>
      <c r="BZ85" s="484"/>
      <c r="CA85" s="485"/>
      <c r="CB85" s="561"/>
      <c r="CC85" s="487"/>
      <c r="CD85" s="487"/>
    </row>
    <row r="86" spans="1:82" s="495" customFormat="1" ht="45" customHeight="1">
      <c r="A86" s="488"/>
      <c r="B86" s="593"/>
      <c r="C86" s="594"/>
      <c r="D86" s="577"/>
      <c r="E86" s="578"/>
      <c r="F86" s="578" t="str">
        <f t="shared" si="93"/>
        <v/>
      </c>
      <c r="G86" s="590"/>
      <c r="H86" s="445" t="str">
        <f t="shared" si="66"/>
        <v/>
      </c>
      <c r="I86" s="445" t="str">
        <f t="shared" si="67"/>
        <v/>
      </c>
      <c r="J86" s="538"/>
      <c r="K86" s="579"/>
      <c r="L86" s="578"/>
      <c r="M86" s="578" t="str">
        <f t="shared" si="94"/>
        <v/>
      </c>
      <c r="N86" s="590"/>
      <c r="O86" s="445" t="str">
        <f t="shared" si="68"/>
        <v/>
      </c>
      <c r="P86" s="445" t="str">
        <f t="shared" si="69"/>
        <v/>
      </c>
      <c r="Q86" s="538"/>
      <c r="R86" s="579"/>
      <c r="S86" s="578"/>
      <c r="T86" s="578" t="str">
        <f t="shared" si="89"/>
        <v/>
      </c>
      <c r="U86" s="590"/>
      <c r="V86" s="445" t="str">
        <f t="shared" si="88"/>
        <v/>
      </c>
      <c r="W86" s="445" t="str">
        <f t="shared" si="90"/>
        <v/>
      </c>
      <c r="X86" s="538"/>
      <c r="Y86" s="793"/>
      <c r="Z86" s="793"/>
      <c r="AA86" s="509" t="str">
        <f t="shared" si="70"/>
        <v/>
      </c>
      <c r="AB86" s="509"/>
      <c r="AC86" s="509" t="str">
        <f t="shared" si="71"/>
        <v/>
      </c>
      <c r="AD86" s="509" t="str">
        <f t="shared" si="72"/>
        <v/>
      </c>
      <c r="AE86" s="538"/>
      <c r="AF86" s="793"/>
      <c r="AG86" s="793"/>
      <c r="AH86" s="509" t="str">
        <f t="shared" si="73"/>
        <v/>
      </c>
      <c r="AI86" s="509"/>
      <c r="AJ86" s="509" t="str">
        <f t="shared" si="74"/>
        <v/>
      </c>
      <c r="AK86" s="509" t="str">
        <f t="shared" si="75"/>
        <v/>
      </c>
      <c r="AL86" s="538"/>
      <c r="AM86" s="793"/>
      <c r="AN86" s="793"/>
      <c r="AO86" s="509" t="str">
        <f t="shared" si="76"/>
        <v/>
      </c>
      <c r="AP86" s="509"/>
      <c r="AQ86" s="509" t="str">
        <f t="shared" si="77"/>
        <v/>
      </c>
      <c r="AR86" s="509" t="str">
        <f t="shared" si="78"/>
        <v/>
      </c>
      <c r="AS86" s="538"/>
      <c r="AT86" s="793"/>
      <c r="AU86" s="793"/>
      <c r="AV86" s="509" t="str">
        <f t="shared" si="79"/>
        <v/>
      </c>
      <c r="AW86" s="509"/>
      <c r="AX86" s="509" t="str">
        <f t="shared" si="80"/>
        <v/>
      </c>
      <c r="AY86" s="509" t="str">
        <f t="shared" si="81"/>
        <v/>
      </c>
      <c r="AZ86" s="538"/>
      <c r="BA86" s="793"/>
      <c r="BB86" s="793"/>
      <c r="BC86" s="509" t="str">
        <f t="shared" si="82"/>
        <v/>
      </c>
      <c r="BD86" s="509"/>
      <c r="BE86" s="509" t="str">
        <f t="shared" si="83"/>
        <v/>
      </c>
      <c r="BF86" s="509" t="str">
        <f t="shared" si="84"/>
        <v/>
      </c>
      <c r="BG86" s="538"/>
      <c r="BH86" s="793"/>
      <c r="BI86" s="793"/>
      <c r="BJ86" s="509" t="str">
        <f t="shared" si="85"/>
        <v/>
      </c>
      <c r="BK86" s="509"/>
      <c r="BL86" s="509" t="str">
        <f t="shared" si="86"/>
        <v/>
      </c>
      <c r="BM86" s="509" t="str">
        <f t="shared" si="87"/>
        <v/>
      </c>
      <c r="BN86" s="538"/>
      <c r="BO86" s="578" t="str">
        <f t="shared" si="91"/>
        <v/>
      </c>
      <c r="BP86" s="445" t="str">
        <f t="shared" si="92"/>
        <v/>
      </c>
      <c r="BQ86" s="595"/>
      <c r="BR86" s="596"/>
      <c r="BZ86" s="484"/>
      <c r="CA86" s="485"/>
      <c r="CB86" s="561"/>
      <c r="CC86" s="487"/>
      <c r="CD86" s="487"/>
    </row>
    <row r="87" spans="1:82" s="495" customFormat="1" ht="45" customHeight="1">
      <c r="A87" s="488"/>
      <c r="B87" s="593"/>
      <c r="C87" s="594"/>
      <c r="D87" s="577"/>
      <c r="E87" s="578"/>
      <c r="F87" s="578" t="str">
        <f t="shared" si="93"/>
        <v/>
      </c>
      <c r="G87" s="590"/>
      <c r="H87" s="445" t="str">
        <f t="shared" si="66"/>
        <v/>
      </c>
      <c r="I87" s="445" t="str">
        <f t="shared" si="67"/>
        <v/>
      </c>
      <c r="J87" s="538"/>
      <c r="K87" s="579"/>
      <c r="L87" s="578"/>
      <c r="M87" s="578" t="str">
        <f t="shared" si="94"/>
        <v/>
      </c>
      <c r="N87" s="590"/>
      <c r="O87" s="445" t="str">
        <f t="shared" si="68"/>
        <v/>
      </c>
      <c r="P87" s="445" t="str">
        <f t="shared" si="69"/>
        <v/>
      </c>
      <c r="Q87" s="538"/>
      <c r="R87" s="579"/>
      <c r="S87" s="578"/>
      <c r="T87" s="578" t="str">
        <f t="shared" si="89"/>
        <v/>
      </c>
      <c r="U87" s="590"/>
      <c r="V87" s="445" t="str">
        <f t="shared" si="88"/>
        <v/>
      </c>
      <c r="W87" s="445" t="str">
        <f t="shared" si="90"/>
        <v/>
      </c>
      <c r="X87" s="538"/>
      <c r="Y87" s="793"/>
      <c r="Z87" s="793"/>
      <c r="AA87" s="509" t="str">
        <f t="shared" si="70"/>
        <v/>
      </c>
      <c r="AB87" s="509"/>
      <c r="AC87" s="509" t="str">
        <f t="shared" si="71"/>
        <v/>
      </c>
      <c r="AD87" s="509" t="str">
        <f t="shared" si="72"/>
        <v/>
      </c>
      <c r="AE87" s="538"/>
      <c r="AF87" s="793"/>
      <c r="AG87" s="793"/>
      <c r="AH87" s="509" t="str">
        <f t="shared" si="73"/>
        <v/>
      </c>
      <c r="AI87" s="509"/>
      <c r="AJ87" s="509" t="str">
        <f t="shared" si="74"/>
        <v/>
      </c>
      <c r="AK87" s="509" t="str">
        <f t="shared" si="75"/>
        <v/>
      </c>
      <c r="AL87" s="538"/>
      <c r="AM87" s="793"/>
      <c r="AN87" s="793"/>
      <c r="AO87" s="509" t="str">
        <f t="shared" si="76"/>
        <v/>
      </c>
      <c r="AP87" s="509"/>
      <c r="AQ87" s="509" t="str">
        <f t="shared" si="77"/>
        <v/>
      </c>
      <c r="AR87" s="509" t="str">
        <f t="shared" si="78"/>
        <v/>
      </c>
      <c r="AS87" s="538"/>
      <c r="AT87" s="793"/>
      <c r="AU87" s="793"/>
      <c r="AV87" s="509" t="str">
        <f t="shared" si="79"/>
        <v/>
      </c>
      <c r="AW87" s="509"/>
      <c r="AX87" s="509" t="str">
        <f t="shared" si="80"/>
        <v/>
      </c>
      <c r="AY87" s="509" t="str">
        <f t="shared" si="81"/>
        <v/>
      </c>
      <c r="AZ87" s="538"/>
      <c r="BA87" s="793"/>
      <c r="BB87" s="793"/>
      <c r="BC87" s="509" t="str">
        <f t="shared" si="82"/>
        <v/>
      </c>
      <c r="BD87" s="509"/>
      <c r="BE87" s="509" t="str">
        <f t="shared" si="83"/>
        <v/>
      </c>
      <c r="BF87" s="509" t="str">
        <f t="shared" si="84"/>
        <v/>
      </c>
      <c r="BG87" s="538"/>
      <c r="BH87" s="793"/>
      <c r="BI87" s="793"/>
      <c r="BJ87" s="509" t="str">
        <f t="shared" si="85"/>
        <v/>
      </c>
      <c r="BK87" s="509"/>
      <c r="BL87" s="509" t="str">
        <f t="shared" si="86"/>
        <v/>
      </c>
      <c r="BM87" s="509" t="str">
        <f t="shared" si="87"/>
        <v/>
      </c>
      <c r="BN87" s="538"/>
      <c r="BO87" s="578" t="str">
        <f t="shared" si="91"/>
        <v/>
      </c>
      <c r="BP87" s="445" t="str">
        <f t="shared" si="92"/>
        <v/>
      </c>
      <c r="BQ87" s="595"/>
      <c r="BR87" s="596"/>
      <c r="BZ87" s="484"/>
      <c r="CA87" s="485"/>
      <c r="CB87" s="561"/>
      <c r="CC87" s="487"/>
      <c r="CD87" s="487"/>
    </row>
    <row r="88" spans="1:82" s="495" customFormat="1" ht="45" customHeight="1">
      <c r="A88" s="488"/>
      <c r="B88" s="593"/>
      <c r="C88" s="594"/>
      <c r="D88" s="577"/>
      <c r="E88" s="578"/>
      <c r="F88" s="578" t="str">
        <f t="shared" si="93"/>
        <v/>
      </c>
      <c r="G88" s="590"/>
      <c r="H88" s="445" t="str">
        <f t="shared" si="66"/>
        <v/>
      </c>
      <c r="I88" s="445" t="str">
        <f t="shared" si="67"/>
        <v/>
      </c>
      <c r="J88" s="538"/>
      <c r="K88" s="579"/>
      <c r="L88" s="578"/>
      <c r="M88" s="578" t="str">
        <f t="shared" si="94"/>
        <v/>
      </c>
      <c r="N88" s="590"/>
      <c r="O88" s="445" t="str">
        <f t="shared" si="68"/>
        <v/>
      </c>
      <c r="P88" s="445" t="str">
        <f t="shared" si="69"/>
        <v/>
      </c>
      <c r="Q88" s="538"/>
      <c r="R88" s="579"/>
      <c r="S88" s="578"/>
      <c r="T88" s="578" t="str">
        <f t="shared" si="89"/>
        <v/>
      </c>
      <c r="U88" s="590"/>
      <c r="V88" s="445" t="str">
        <f t="shared" si="88"/>
        <v/>
      </c>
      <c r="W88" s="445" t="str">
        <f t="shared" si="90"/>
        <v/>
      </c>
      <c r="X88" s="538"/>
      <c r="Y88" s="793"/>
      <c r="Z88" s="793"/>
      <c r="AA88" s="509" t="str">
        <f t="shared" si="70"/>
        <v/>
      </c>
      <c r="AB88" s="509"/>
      <c r="AC88" s="509" t="str">
        <f t="shared" si="71"/>
        <v/>
      </c>
      <c r="AD88" s="509" t="str">
        <f t="shared" si="72"/>
        <v/>
      </c>
      <c r="AE88" s="538"/>
      <c r="AF88" s="793"/>
      <c r="AG88" s="793"/>
      <c r="AH88" s="509" t="str">
        <f t="shared" si="73"/>
        <v/>
      </c>
      <c r="AI88" s="509"/>
      <c r="AJ88" s="509" t="str">
        <f t="shared" si="74"/>
        <v/>
      </c>
      <c r="AK88" s="509" t="str">
        <f t="shared" si="75"/>
        <v/>
      </c>
      <c r="AL88" s="538"/>
      <c r="AM88" s="793"/>
      <c r="AN88" s="793"/>
      <c r="AO88" s="509" t="str">
        <f t="shared" si="76"/>
        <v/>
      </c>
      <c r="AP88" s="509"/>
      <c r="AQ88" s="509" t="str">
        <f t="shared" si="77"/>
        <v/>
      </c>
      <c r="AR88" s="509" t="str">
        <f t="shared" si="78"/>
        <v/>
      </c>
      <c r="AS88" s="538"/>
      <c r="AT88" s="793"/>
      <c r="AU88" s="793"/>
      <c r="AV88" s="509" t="str">
        <f t="shared" si="79"/>
        <v/>
      </c>
      <c r="AW88" s="509"/>
      <c r="AX88" s="509" t="str">
        <f t="shared" si="80"/>
        <v/>
      </c>
      <c r="AY88" s="509" t="str">
        <f t="shared" si="81"/>
        <v/>
      </c>
      <c r="AZ88" s="538"/>
      <c r="BA88" s="793"/>
      <c r="BB88" s="793"/>
      <c r="BC88" s="509" t="str">
        <f t="shared" si="82"/>
        <v/>
      </c>
      <c r="BD88" s="509"/>
      <c r="BE88" s="509" t="str">
        <f t="shared" si="83"/>
        <v/>
      </c>
      <c r="BF88" s="509" t="str">
        <f t="shared" si="84"/>
        <v/>
      </c>
      <c r="BG88" s="538"/>
      <c r="BH88" s="793"/>
      <c r="BI88" s="793"/>
      <c r="BJ88" s="509" t="str">
        <f t="shared" si="85"/>
        <v/>
      </c>
      <c r="BK88" s="509"/>
      <c r="BL88" s="509" t="str">
        <f t="shared" si="86"/>
        <v/>
      </c>
      <c r="BM88" s="509" t="str">
        <f t="shared" si="87"/>
        <v/>
      </c>
      <c r="BN88" s="538"/>
      <c r="BO88" s="578" t="str">
        <f t="shared" si="91"/>
        <v/>
      </c>
      <c r="BP88" s="445" t="str">
        <f t="shared" si="92"/>
        <v/>
      </c>
      <c r="BQ88" s="595"/>
      <c r="BR88" s="596"/>
      <c r="BZ88" s="484"/>
      <c r="CA88" s="485"/>
      <c r="CB88" s="561"/>
      <c r="CC88" s="487"/>
      <c r="CD88" s="487"/>
    </row>
    <row r="89" spans="1:82" s="495" customFormat="1" ht="45" customHeight="1">
      <c r="A89" s="488"/>
      <c r="B89" s="593"/>
      <c r="C89" s="594"/>
      <c r="D89" s="577"/>
      <c r="E89" s="578"/>
      <c r="F89" s="578" t="str">
        <f t="shared" si="93"/>
        <v/>
      </c>
      <c r="G89" s="590"/>
      <c r="H89" s="445" t="str">
        <f t="shared" si="66"/>
        <v/>
      </c>
      <c r="I89" s="445" t="str">
        <f t="shared" si="67"/>
        <v/>
      </c>
      <c r="J89" s="538"/>
      <c r="K89" s="579"/>
      <c r="L89" s="578"/>
      <c r="M89" s="578" t="str">
        <f t="shared" si="94"/>
        <v/>
      </c>
      <c r="N89" s="590"/>
      <c r="O89" s="445" t="str">
        <f t="shared" si="68"/>
        <v/>
      </c>
      <c r="P89" s="445" t="str">
        <f t="shared" si="69"/>
        <v/>
      </c>
      <c r="Q89" s="538"/>
      <c r="R89" s="579"/>
      <c r="S89" s="578"/>
      <c r="T89" s="578" t="str">
        <f t="shared" si="89"/>
        <v/>
      </c>
      <c r="U89" s="590"/>
      <c r="V89" s="445" t="str">
        <f t="shared" si="88"/>
        <v/>
      </c>
      <c r="W89" s="445" t="str">
        <f t="shared" si="90"/>
        <v/>
      </c>
      <c r="X89" s="538"/>
      <c r="Y89" s="793"/>
      <c r="Z89" s="793"/>
      <c r="AA89" s="509" t="str">
        <f t="shared" si="70"/>
        <v/>
      </c>
      <c r="AB89" s="509"/>
      <c r="AC89" s="509" t="str">
        <f t="shared" si="71"/>
        <v/>
      </c>
      <c r="AD89" s="509" t="str">
        <f t="shared" si="72"/>
        <v/>
      </c>
      <c r="AE89" s="538"/>
      <c r="AF89" s="793"/>
      <c r="AG89" s="793"/>
      <c r="AH89" s="509" t="str">
        <f t="shared" si="73"/>
        <v/>
      </c>
      <c r="AI89" s="509"/>
      <c r="AJ89" s="509" t="str">
        <f t="shared" si="74"/>
        <v/>
      </c>
      <c r="AK89" s="509" t="str">
        <f t="shared" si="75"/>
        <v/>
      </c>
      <c r="AL89" s="538"/>
      <c r="AM89" s="793"/>
      <c r="AN89" s="793"/>
      <c r="AO89" s="509" t="str">
        <f t="shared" si="76"/>
        <v/>
      </c>
      <c r="AP89" s="509"/>
      <c r="AQ89" s="509" t="str">
        <f t="shared" si="77"/>
        <v/>
      </c>
      <c r="AR89" s="509" t="str">
        <f t="shared" si="78"/>
        <v/>
      </c>
      <c r="AS89" s="538"/>
      <c r="AT89" s="793"/>
      <c r="AU89" s="793"/>
      <c r="AV89" s="509" t="str">
        <f t="shared" si="79"/>
        <v/>
      </c>
      <c r="AW89" s="509"/>
      <c r="AX89" s="509" t="str">
        <f t="shared" si="80"/>
        <v/>
      </c>
      <c r="AY89" s="509" t="str">
        <f t="shared" si="81"/>
        <v/>
      </c>
      <c r="AZ89" s="538"/>
      <c r="BA89" s="793"/>
      <c r="BB89" s="793"/>
      <c r="BC89" s="509" t="str">
        <f t="shared" si="82"/>
        <v/>
      </c>
      <c r="BD89" s="509"/>
      <c r="BE89" s="509" t="str">
        <f t="shared" si="83"/>
        <v/>
      </c>
      <c r="BF89" s="509" t="str">
        <f t="shared" si="84"/>
        <v/>
      </c>
      <c r="BG89" s="538"/>
      <c r="BH89" s="793"/>
      <c r="BI89" s="793"/>
      <c r="BJ89" s="509" t="str">
        <f t="shared" si="85"/>
        <v/>
      </c>
      <c r="BK89" s="509"/>
      <c r="BL89" s="509" t="str">
        <f t="shared" si="86"/>
        <v/>
      </c>
      <c r="BM89" s="509" t="str">
        <f t="shared" si="87"/>
        <v/>
      </c>
      <c r="BN89" s="538"/>
      <c r="BO89" s="578" t="str">
        <f t="shared" si="91"/>
        <v/>
      </c>
      <c r="BP89" s="445" t="str">
        <f t="shared" si="92"/>
        <v/>
      </c>
      <c r="BQ89" s="595"/>
      <c r="BR89" s="596"/>
      <c r="BZ89" s="484"/>
      <c r="CA89" s="485"/>
      <c r="CB89" s="561"/>
      <c r="CC89" s="487"/>
      <c r="CD89" s="487"/>
    </row>
    <row r="90" spans="1:82" s="495" customFormat="1" ht="45" customHeight="1">
      <c r="A90" s="488"/>
      <c r="B90" s="593"/>
      <c r="C90" s="594"/>
      <c r="D90" s="577"/>
      <c r="E90" s="578"/>
      <c r="F90" s="578" t="str">
        <f t="shared" si="93"/>
        <v/>
      </c>
      <c r="G90" s="590"/>
      <c r="H90" s="445" t="str">
        <f t="shared" si="66"/>
        <v/>
      </c>
      <c r="I90" s="445" t="str">
        <f t="shared" si="67"/>
        <v/>
      </c>
      <c r="J90" s="538"/>
      <c r="K90" s="579"/>
      <c r="L90" s="578"/>
      <c r="M90" s="578" t="str">
        <f t="shared" si="94"/>
        <v/>
      </c>
      <c r="N90" s="590"/>
      <c r="O90" s="445" t="str">
        <f t="shared" si="68"/>
        <v/>
      </c>
      <c r="P90" s="445" t="str">
        <f t="shared" si="69"/>
        <v/>
      </c>
      <c r="Q90" s="538"/>
      <c r="R90" s="579"/>
      <c r="S90" s="578"/>
      <c r="T90" s="578" t="str">
        <f t="shared" si="89"/>
        <v/>
      </c>
      <c r="U90" s="590"/>
      <c r="V90" s="445" t="str">
        <f t="shared" si="88"/>
        <v/>
      </c>
      <c r="W90" s="445" t="str">
        <f t="shared" si="90"/>
        <v/>
      </c>
      <c r="X90" s="538"/>
      <c r="Y90" s="793"/>
      <c r="Z90" s="793"/>
      <c r="AA90" s="509" t="str">
        <f t="shared" si="70"/>
        <v/>
      </c>
      <c r="AB90" s="509"/>
      <c r="AC90" s="509" t="str">
        <f t="shared" si="71"/>
        <v/>
      </c>
      <c r="AD90" s="509" t="str">
        <f t="shared" si="72"/>
        <v/>
      </c>
      <c r="AE90" s="538"/>
      <c r="AF90" s="793"/>
      <c r="AG90" s="793"/>
      <c r="AH90" s="509" t="str">
        <f t="shared" si="73"/>
        <v/>
      </c>
      <c r="AI90" s="509"/>
      <c r="AJ90" s="509" t="str">
        <f t="shared" si="74"/>
        <v/>
      </c>
      <c r="AK90" s="509" t="str">
        <f t="shared" si="75"/>
        <v/>
      </c>
      <c r="AL90" s="538"/>
      <c r="AM90" s="793"/>
      <c r="AN90" s="793"/>
      <c r="AO90" s="509" t="str">
        <f t="shared" si="76"/>
        <v/>
      </c>
      <c r="AP90" s="509"/>
      <c r="AQ90" s="509" t="str">
        <f t="shared" si="77"/>
        <v/>
      </c>
      <c r="AR90" s="509" t="str">
        <f t="shared" si="78"/>
        <v/>
      </c>
      <c r="AS90" s="538"/>
      <c r="AT90" s="793"/>
      <c r="AU90" s="793"/>
      <c r="AV90" s="509" t="str">
        <f t="shared" si="79"/>
        <v/>
      </c>
      <c r="AW90" s="509"/>
      <c r="AX90" s="509" t="str">
        <f t="shared" si="80"/>
        <v/>
      </c>
      <c r="AY90" s="509" t="str">
        <f t="shared" si="81"/>
        <v/>
      </c>
      <c r="AZ90" s="538"/>
      <c r="BA90" s="793"/>
      <c r="BB90" s="793"/>
      <c r="BC90" s="509" t="str">
        <f t="shared" si="82"/>
        <v/>
      </c>
      <c r="BD90" s="509"/>
      <c r="BE90" s="509" t="str">
        <f t="shared" si="83"/>
        <v/>
      </c>
      <c r="BF90" s="509" t="str">
        <f t="shared" si="84"/>
        <v/>
      </c>
      <c r="BG90" s="538"/>
      <c r="BH90" s="793"/>
      <c r="BI90" s="793"/>
      <c r="BJ90" s="509" t="str">
        <f t="shared" si="85"/>
        <v/>
      </c>
      <c r="BK90" s="509"/>
      <c r="BL90" s="509" t="str">
        <f t="shared" si="86"/>
        <v/>
      </c>
      <c r="BM90" s="509" t="str">
        <f t="shared" si="87"/>
        <v/>
      </c>
      <c r="BN90" s="538"/>
      <c r="BO90" s="578" t="str">
        <f t="shared" si="91"/>
        <v/>
      </c>
      <c r="BP90" s="445" t="str">
        <f t="shared" si="92"/>
        <v/>
      </c>
      <c r="BQ90" s="595"/>
      <c r="BR90" s="596"/>
      <c r="BZ90" s="484"/>
      <c r="CA90" s="485"/>
      <c r="CB90" s="561"/>
      <c r="CC90" s="487"/>
      <c r="CD90" s="487"/>
    </row>
    <row r="91" spans="1:82" s="495" customFormat="1" ht="45" customHeight="1">
      <c r="A91" s="488"/>
      <c r="B91" s="593"/>
      <c r="C91" s="594"/>
      <c r="D91" s="577"/>
      <c r="E91" s="578"/>
      <c r="F91" s="578" t="str">
        <f t="shared" si="93"/>
        <v/>
      </c>
      <c r="G91" s="590"/>
      <c r="H91" s="445" t="str">
        <f t="shared" si="66"/>
        <v/>
      </c>
      <c r="I91" s="445" t="str">
        <f t="shared" si="67"/>
        <v/>
      </c>
      <c r="J91" s="538"/>
      <c r="K91" s="579"/>
      <c r="L91" s="578"/>
      <c r="M91" s="578" t="str">
        <f t="shared" si="94"/>
        <v/>
      </c>
      <c r="N91" s="590"/>
      <c r="O91" s="445" t="str">
        <f t="shared" si="68"/>
        <v/>
      </c>
      <c r="P91" s="445" t="str">
        <f t="shared" si="69"/>
        <v/>
      </c>
      <c r="Q91" s="538"/>
      <c r="R91" s="579"/>
      <c r="S91" s="578"/>
      <c r="T91" s="578" t="str">
        <f t="shared" si="89"/>
        <v/>
      </c>
      <c r="U91" s="590"/>
      <c r="V91" s="445" t="str">
        <f t="shared" si="88"/>
        <v/>
      </c>
      <c r="W91" s="445" t="str">
        <f t="shared" si="90"/>
        <v/>
      </c>
      <c r="X91" s="538"/>
      <c r="Y91" s="793"/>
      <c r="Z91" s="793"/>
      <c r="AA91" s="509" t="str">
        <f t="shared" si="70"/>
        <v/>
      </c>
      <c r="AB91" s="509"/>
      <c r="AC91" s="509" t="str">
        <f t="shared" si="71"/>
        <v/>
      </c>
      <c r="AD91" s="509" t="str">
        <f t="shared" si="72"/>
        <v/>
      </c>
      <c r="AE91" s="538"/>
      <c r="AF91" s="793"/>
      <c r="AG91" s="793"/>
      <c r="AH91" s="509" t="str">
        <f t="shared" si="73"/>
        <v/>
      </c>
      <c r="AI91" s="509"/>
      <c r="AJ91" s="509" t="str">
        <f t="shared" si="74"/>
        <v/>
      </c>
      <c r="AK91" s="509" t="str">
        <f t="shared" si="75"/>
        <v/>
      </c>
      <c r="AL91" s="538"/>
      <c r="AM91" s="793"/>
      <c r="AN91" s="793"/>
      <c r="AO91" s="509" t="str">
        <f t="shared" si="76"/>
        <v/>
      </c>
      <c r="AP91" s="509"/>
      <c r="AQ91" s="509" t="str">
        <f t="shared" si="77"/>
        <v/>
      </c>
      <c r="AR91" s="509" t="str">
        <f t="shared" si="78"/>
        <v/>
      </c>
      <c r="AS91" s="538"/>
      <c r="AT91" s="793"/>
      <c r="AU91" s="793"/>
      <c r="AV91" s="509" t="str">
        <f t="shared" si="79"/>
        <v/>
      </c>
      <c r="AW91" s="509"/>
      <c r="AX91" s="509" t="str">
        <f t="shared" si="80"/>
        <v/>
      </c>
      <c r="AY91" s="509" t="str">
        <f t="shared" si="81"/>
        <v/>
      </c>
      <c r="AZ91" s="538"/>
      <c r="BA91" s="793"/>
      <c r="BB91" s="793"/>
      <c r="BC91" s="509" t="str">
        <f t="shared" si="82"/>
        <v/>
      </c>
      <c r="BD91" s="509"/>
      <c r="BE91" s="509" t="str">
        <f t="shared" si="83"/>
        <v/>
      </c>
      <c r="BF91" s="509" t="str">
        <f t="shared" si="84"/>
        <v/>
      </c>
      <c r="BG91" s="538"/>
      <c r="BH91" s="793"/>
      <c r="BI91" s="793"/>
      <c r="BJ91" s="509" t="str">
        <f t="shared" si="85"/>
        <v/>
      </c>
      <c r="BK91" s="509"/>
      <c r="BL91" s="509" t="str">
        <f t="shared" si="86"/>
        <v/>
      </c>
      <c r="BM91" s="509" t="str">
        <f t="shared" si="87"/>
        <v/>
      </c>
      <c r="BN91" s="538"/>
      <c r="BO91" s="578" t="str">
        <f t="shared" si="91"/>
        <v/>
      </c>
      <c r="BP91" s="445" t="str">
        <f t="shared" si="92"/>
        <v/>
      </c>
      <c r="BQ91" s="595"/>
      <c r="BR91" s="596"/>
      <c r="BZ91" s="484"/>
      <c r="CA91" s="485"/>
      <c r="CB91" s="561"/>
      <c r="CC91" s="487"/>
      <c r="CD91" s="487"/>
    </row>
    <row r="92" spans="1:82" s="495" customFormat="1" ht="45" customHeight="1">
      <c r="A92" s="488"/>
      <c r="B92" s="593"/>
      <c r="C92" s="594"/>
      <c r="D92" s="577"/>
      <c r="E92" s="578"/>
      <c r="F92" s="578" t="str">
        <f t="shared" si="93"/>
        <v/>
      </c>
      <c r="G92" s="590"/>
      <c r="H92" s="445" t="str">
        <f t="shared" si="66"/>
        <v/>
      </c>
      <c r="I92" s="445" t="str">
        <f t="shared" si="67"/>
        <v/>
      </c>
      <c r="J92" s="538"/>
      <c r="K92" s="579"/>
      <c r="L92" s="578"/>
      <c r="M92" s="578" t="str">
        <f t="shared" si="94"/>
        <v/>
      </c>
      <c r="N92" s="590"/>
      <c r="O92" s="445" t="str">
        <f t="shared" si="68"/>
        <v/>
      </c>
      <c r="P92" s="445" t="str">
        <f t="shared" si="69"/>
        <v/>
      </c>
      <c r="Q92" s="538"/>
      <c r="R92" s="579"/>
      <c r="S92" s="578"/>
      <c r="T92" s="578" t="str">
        <f t="shared" si="89"/>
        <v/>
      </c>
      <c r="U92" s="590"/>
      <c r="V92" s="445" t="str">
        <f t="shared" si="88"/>
        <v/>
      </c>
      <c r="W92" s="445" t="str">
        <f t="shared" si="90"/>
        <v/>
      </c>
      <c r="X92" s="538"/>
      <c r="Y92" s="793"/>
      <c r="Z92" s="793"/>
      <c r="AA92" s="509" t="str">
        <f t="shared" si="70"/>
        <v/>
      </c>
      <c r="AB92" s="509"/>
      <c r="AC92" s="509" t="str">
        <f t="shared" si="71"/>
        <v/>
      </c>
      <c r="AD92" s="509" t="str">
        <f t="shared" si="72"/>
        <v/>
      </c>
      <c r="AE92" s="538"/>
      <c r="AF92" s="793"/>
      <c r="AG92" s="793"/>
      <c r="AH92" s="509" t="str">
        <f t="shared" si="73"/>
        <v/>
      </c>
      <c r="AI92" s="509"/>
      <c r="AJ92" s="509" t="str">
        <f t="shared" si="74"/>
        <v/>
      </c>
      <c r="AK92" s="509" t="str">
        <f t="shared" si="75"/>
        <v/>
      </c>
      <c r="AL92" s="538"/>
      <c r="AM92" s="793"/>
      <c r="AN92" s="793"/>
      <c r="AO92" s="509" t="str">
        <f t="shared" si="76"/>
        <v/>
      </c>
      <c r="AP92" s="509"/>
      <c r="AQ92" s="509" t="str">
        <f t="shared" si="77"/>
        <v/>
      </c>
      <c r="AR92" s="509" t="str">
        <f t="shared" si="78"/>
        <v/>
      </c>
      <c r="AS92" s="538"/>
      <c r="AT92" s="793"/>
      <c r="AU92" s="793"/>
      <c r="AV92" s="509" t="str">
        <f t="shared" si="79"/>
        <v/>
      </c>
      <c r="AW92" s="509"/>
      <c r="AX92" s="509" t="str">
        <f t="shared" si="80"/>
        <v/>
      </c>
      <c r="AY92" s="509" t="str">
        <f t="shared" si="81"/>
        <v/>
      </c>
      <c r="AZ92" s="538"/>
      <c r="BA92" s="793"/>
      <c r="BB92" s="793"/>
      <c r="BC92" s="509" t="str">
        <f t="shared" si="82"/>
        <v/>
      </c>
      <c r="BD92" s="509"/>
      <c r="BE92" s="509" t="str">
        <f t="shared" si="83"/>
        <v/>
      </c>
      <c r="BF92" s="509" t="str">
        <f t="shared" si="84"/>
        <v/>
      </c>
      <c r="BG92" s="538"/>
      <c r="BH92" s="793"/>
      <c r="BI92" s="793"/>
      <c r="BJ92" s="509" t="str">
        <f t="shared" si="85"/>
        <v/>
      </c>
      <c r="BK92" s="509"/>
      <c r="BL92" s="509" t="str">
        <f t="shared" si="86"/>
        <v/>
      </c>
      <c r="BM92" s="509" t="str">
        <f t="shared" si="87"/>
        <v/>
      </c>
      <c r="BN92" s="538"/>
      <c r="BO92" s="578" t="str">
        <f t="shared" si="91"/>
        <v/>
      </c>
      <c r="BP92" s="445" t="str">
        <f t="shared" si="92"/>
        <v/>
      </c>
      <c r="BQ92" s="595"/>
      <c r="BR92" s="596"/>
      <c r="BZ92" s="484"/>
      <c r="CA92" s="485"/>
      <c r="CB92" s="561"/>
      <c r="CC92" s="487"/>
      <c r="CD92" s="487"/>
    </row>
    <row r="93" spans="1:82" s="495" customFormat="1" ht="45" customHeight="1">
      <c r="A93" s="488"/>
      <c r="B93" s="593"/>
      <c r="C93" s="594"/>
      <c r="D93" s="577"/>
      <c r="E93" s="578"/>
      <c r="F93" s="578" t="str">
        <f t="shared" si="93"/>
        <v/>
      </c>
      <c r="G93" s="590"/>
      <c r="H93" s="445" t="str">
        <f t="shared" si="66"/>
        <v/>
      </c>
      <c r="I93" s="445" t="str">
        <f t="shared" si="67"/>
        <v/>
      </c>
      <c r="J93" s="538"/>
      <c r="K93" s="579"/>
      <c r="L93" s="578"/>
      <c r="M93" s="578" t="str">
        <f t="shared" si="94"/>
        <v/>
      </c>
      <c r="N93" s="590"/>
      <c r="O93" s="445" t="str">
        <f t="shared" si="68"/>
        <v/>
      </c>
      <c r="P93" s="445" t="str">
        <f t="shared" si="69"/>
        <v/>
      </c>
      <c r="Q93" s="538"/>
      <c r="R93" s="579"/>
      <c r="S93" s="578"/>
      <c r="T93" s="578" t="str">
        <f t="shared" si="89"/>
        <v/>
      </c>
      <c r="U93" s="590"/>
      <c r="V93" s="445" t="str">
        <f t="shared" si="88"/>
        <v/>
      </c>
      <c r="W93" s="445" t="str">
        <f t="shared" si="90"/>
        <v/>
      </c>
      <c r="X93" s="538"/>
      <c r="Y93" s="793"/>
      <c r="Z93" s="793"/>
      <c r="AA93" s="509" t="str">
        <f t="shared" si="70"/>
        <v/>
      </c>
      <c r="AB93" s="509"/>
      <c r="AC93" s="509" t="str">
        <f t="shared" si="71"/>
        <v/>
      </c>
      <c r="AD93" s="509" t="str">
        <f t="shared" si="72"/>
        <v/>
      </c>
      <c r="AE93" s="538"/>
      <c r="AF93" s="793"/>
      <c r="AG93" s="793"/>
      <c r="AH93" s="509" t="str">
        <f t="shared" si="73"/>
        <v/>
      </c>
      <c r="AI93" s="509"/>
      <c r="AJ93" s="509" t="str">
        <f t="shared" si="74"/>
        <v/>
      </c>
      <c r="AK93" s="509" t="str">
        <f t="shared" si="75"/>
        <v/>
      </c>
      <c r="AL93" s="538"/>
      <c r="AM93" s="793"/>
      <c r="AN93" s="793"/>
      <c r="AO93" s="509" t="str">
        <f t="shared" si="76"/>
        <v/>
      </c>
      <c r="AP93" s="509"/>
      <c r="AQ93" s="509" t="str">
        <f t="shared" si="77"/>
        <v/>
      </c>
      <c r="AR93" s="509" t="str">
        <f t="shared" si="78"/>
        <v/>
      </c>
      <c r="AS93" s="538"/>
      <c r="AT93" s="793"/>
      <c r="AU93" s="793"/>
      <c r="AV93" s="509" t="str">
        <f t="shared" si="79"/>
        <v/>
      </c>
      <c r="AW93" s="509"/>
      <c r="AX93" s="509" t="str">
        <f t="shared" si="80"/>
        <v/>
      </c>
      <c r="AY93" s="509" t="str">
        <f t="shared" si="81"/>
        <v/>
      </c>
      <c r="AZ93" s="538"/>
      <c r="BA93" s="793"/>
      <c r="BB93" s="793"/>
      <c r="BC93" s="509" t="str">
        <f t="shared" si="82"/>
        <v/>
      </c>
      <c r="BD93" s="509"/>
      <c r="BE93" s="509" t="str">
        <f t="shared" si="83"/>
        <v/>
      </c>
      <c r="BF93" s="509" t="str">
        <f t="shared" si="84"/>
        <v/>
      </c>
      <c r="BG93" s="538"/>
      <c r="BH93" s="793"/>
      <c r="BI93" s="793"/>
      <c r="BJ93" s="509" t="str">
        <f t="shared" si="85"/>
        <v/>
      </c>
      <c r="BK93" s="509"/>
      <c r="BL93" s="509" t="str">
        <f t="shared" si="86"/>
        <v/>
      </c>
      <c r="BM93" s="509" t="str">
        <f t="shared" si="87"/>
        <v/>
      </c>
      <c r="BN93" s="538"/>
      <c r="BO93" s="578" t="str">
        <f t="shared" si="91"/>
        <v/>
      </c>
      <c r="BP93" s="445" t="str">
        <f t="shared" si="92"/>
        <v/>
      </c>
      <c r="BQ93" s="595"/>
      <c r="BR93" s="596"/>
      <c r="BZ93" s="484"/>
      <c r="CA93" s="485"/>
      <c r="CB93" s="561"/>
      <c r="CC93" s="487"/>
      <c r="CD93" s="487"/>
    </row>
    <row r="94" spans="1:82" s="495" customFormat="1" ht="45" customHeight="1">
      <c r="A94" s="488"/>
      <c r="B94" s="593"/>
      <c r="C94" s="594"/>
      <c r="D94" s="577"/>
      <c r="E94" s="578"/>
      <c r="F94" s="578" t="str">
        <f t="shared" si="93"/>
        <v/>
      </c>
      <c r="G94" s="590"/>
      <c r="H94" s="445" t="str">
        <f t="shared" si="66"/>
        <v/>
      </c>
      <c r="I94" s="445" t="str">
        <f t="shared" si="67"/>
        <v/>
      </c>
      <c r="J94" s="538"/>
      <c r="K94" s="579"/>
      <c r="L94" s="578"/>
      <c r="M94" s="578" t="str">
        <f t="shared" si="94"/>
        <v/>
      </c>
      <c r="N94" s="590"/>
      <c r="O94" s="445" t="str">
        <f t="shared" si="68"/>
        <v/>
      </c>
      <c r="P94" s="445" t="str">
        <f t="shared" si="69"/>
        <v/>
      </c>
      <c r="Q94" s="538"/>
      <c r="R94" s="579"/>
      <c r="S94" s="578"/>
      <c r="T94" s="578" t="str">
        <f t="shared" si="89"/>
        <v/>
      </c>
      <c r="U94" s="590"/>
      <c r="V94" s="445" t="str">
        <f t="shared" si="88"/>
        <v/>
      </c>
      <c r="W94" s="445" t="str">
        <f t="shared" si="90"/>
        <v/>
      </c>
      <c r="X94" s="538"/>
      <c r="Y94" s="793"/>
      <c r="Z94" s="793"/>
      <c r="AA94" s="509" t="str">
        <f t="shared" si="70"/>
        <v/>
      </c>
      <c r="AB94" s="509"/>
      <c r="AC94" s="509" t="str">
        <f t="shared" si="71"/>
        <v/>
      </c>
      <c r="AD94" s="509" t="str">
        <f t="shared" si="72"/>
        <v/>
      </c>
      <c r="AE94" s="538"/>
      <c r="AF94" s="793"/>
      <c r="AG94" s="793"/>
      <c r="AH94" s="509" t="str">
        <f t="shared" si="73"/>
        <v/>
      </c>
      <c r="AI94" s="509"/>
      <c r="AJ94" s="509" t="str">
        <f t="shared" si="74"/>
        <v/>
      </c>
      <c r="AK94" s="509" t="str">
        <f t="shared" si="75"/>
        <v/>
      </c>
      <c r="AL94" s="538"/>
      <c r="AM94" s="793"/>
      <c r="AN94" s="793"/>
      <c r="AO94" s="509" t="str">
        <f t="shared" si="76"/>
        <v/>
      </c>
      <c r="AP94" s="509"/>
      <c r="AQ94" s="509" t="str">
        <f t="shared" si="77"/>
        <v/>
      </c>
      <c r="AR94" s="509" t="str">
        <f t="shared" si="78"/>
        <v/>
      </c>
      <c r="AS94" s="538"/>
      <c r="AT94" s="793"/>
      <c r="AU94" s="793"/>
      <c r="AV94" s="509" t="str">
        <f t="shared" si="79"/>
        <v/>
      </c>
      <c r="AW94" s="509"/>
      <c r="AX94" s="509" t="str">
        <f t="shared" si="80"/>
        <v/>
      </c>
      <c r="AY94" s="509" t="str">
        <f t="shared" si="81"/>
        <v/>
      </c>
      <c r="AZ94" s="538"/>
      <c r="BA94" s="793"/>
      <c r="BB94" s="793"/>
      <c r="BC94" s="509" t="str">
        <f t="shared" si="82"/>
        <v/>
      </c>
      <c r="BD94" s="509"/>
      <c r="BE94" s="509" t="str">
        <f t="shared" si="83"/>
        <v/>
      </c>
      <c r="BF94" s="509" t="str">
        <f t="shared" si="84"/>
        <v/>
      </c>
      <c r="BG94" s="538"/>
      <c r="BH94" s="793"/>
      <c r="BI94" s="793"/>
      <c r="BJ94" s="509" t="str">
        <f t="shared" si="85"/>
        <v/>
      </c>
      <c r="BK94" s="509"/>
      <c r="BL94" s="509" t="str">
        <f t="shared" si="86"/>
        <v/>
      </c>
      <c r="BM94" s="509" t="str">
        <f t="shared" si="87"/>
        <v/>
      </c>
      <c r="BN94" s="538"/>
      <c r="BO94" s="578" t="str">
        <f t="shared" si="91"/>
        <v/>
      </c>
      <c r="BP94" s="445" t="str">
        <f t="shared" si="92"/>
        <v/>
      </c>
      <c r="BQ94" s="595"/>
      <c r="BR94" s="596"/>
      <c r="BZ94" s="484"/>
      <c r="CA94" s="485"/>
      <c r="CB94" s="561"/>
      <c r="CC94" s="487"/>
      <c r="CD94" s="487"/>
    </row>
    <row r="95" spans="1:82" s="495" customFormat="1" ht="45" customHeight="1">
      <c r="A95" s="488"/>
      <c r="B95" s="593"/>
      <c r="C95" s="594"/>
      <c r="D95" s="577"/>
      <c r="E95" s="578"/>
      <c r="F95" s="578" t="str">
        <f t="shared" si="93"/>
        <v/>
      </c>
      <c r="G95" s="590"/>
      <c r="H95" s="445" t="str">
        <f t="shared" si="66"/>
        <v/>
      </c>
      <c r="I95" s="445" t="str">
        <f t="shared" si="67"/>
        <v/>
      </c>
      <c r="J95" s="538"/>
      <c r="K95" s="579"/>
      <c r="L95" s="578"/>
      <c r="M95" s="578" t="str">
        <f t="shared" si="94"/>
        <v/>
      </c>
      <c r="N95" s="590"/>
      <c r="O95" s="445" t="str">
        <f t="shared" si="68"/>
        <v/>
      </c>
      <c r="P95" s="445" t="str">
        <f t="shared" si="69"/>
        <v/>
      </c>
      <c r="Q95" s="538"/>
      <c r="R95" s="579"/>
      <c r="S95" s="578"/>
      <c r="T95" s="578" t="str">
        <f t="shared" si="89"/>
        <v/>
      </c>
      <c r="U95" s="590"/>
      <c r="V95" s="445" t="str">
        <f t="shared" si="88"/>
        <v/>
      </c>
      <c r="W95" s="445" t="str">
        <f t="shared" si="90"/>
        <v/>
      </c>
      <c r="X95" s="538"/>
      <c r="Y95" s="793"/>
      <c r="Z95" s="793"/>
      <c r="AA95" s="509" t="str">
        <f t="shared" si="70"/>
        <v/>
      </c>
      <c r="AB95" s="509"/>
      <c r="AC95" s="509" t="str">
        <f t="shared" si="71"/>
        <v/>
      </c>
      <c r="AD95" s="509" t="str">
        <f t="shared" si="72"/>
        <v/>
      </c>
      <c r="AE95" s="538"/>
      <c r="AF95" s="793"/>
      <c r="AG95" s="793"/>
      <c r="AH95" s="509" t="str">
        <f t="shared" si="73"/>
        <v/>
      </c>
      <c r="AI95" s="509"/>
      <c r="AJ95" s="509" t="str">
        <f t="shared" si="74"/>
        <v/>
      </c>
      <c r="AK95" s="509" t="str">
        <f t="shared" si="75"/>
        <v/>
      </c>
      <c r="AL95" s="538"/>
      <c r="AM95" s="793"/>
      <c r="AN95" s="793"/>
      <c r="AO95" s="509" t="str">
        <f t="shared" si="76"/>
        <v/>
      </c>
      <c r="AP95" s="509"/>
      <c r="AQ95" s="509" t="str">
        <f t="shared" si="77"/>
        <v/>
      </c>
      <c r="AR95" s="509" t="str">
        <f t="shared" si="78"/>
        <v/>
      </c>
      <c r="AS95" s="538"/>
      <c r="AT95" s="793"/>
      <c r="AU95" s="793"/>
      <c r="AV95" s="509" t="str">
        <f t="shared" si="79"/>
        <v/>
      </c>
      <c r="AW95" s="509"/>
      <c r="AX95" s="509" t="str">
        <f t="shared" si="80"/>
        <v/>
      </c>
      <c r="AY95" s="509" t="str">
        <f t="shared" si="81"/>
        <v/>
      </c>
      <c r="AZ95" s="538"/>
      <c r="BA95" s="793"/>
      <c r="BB95" s="793"/>
      <c r="BC95" s="509" t="str">
        <f t="shared" si="82"/>
        <v/>
      </c>
      <c r="BD95" s="509"/>
      <c r="BE95" s="509" t="str">
        <f t="shared" si="83"/>
        <v/>
      </c>
      <c r="BF95" s="509" t="str">
        <f t="shared" si="84"/>
        <v/>
      </c>
      <c r="BG95" s="538"/>
      <c r="BH95" s="793"/>
      <c r="BI95" s="793"/>
      <c r="BJ95" s="509" t="str">
        <f t="shared" si="85"/>
        <v/>
      </c>
      <c r="BK95" s="509"/>
      <c r="BL95" s="509" t="str">
        <f t="shared" si="86"/>
        <v/>
      </c>
      <c r="BM95" s="509" t="str">
        <f t="shared" si="87"/>
        <v/>
      </c>
      <c r="BN95" s="538"/>
      <c r="BO95" s="578" t="str">
        <f t="shared" si="91"/>
        <v/>
      </c>
      <c r="BP95" s="445" t="str">
        <f t="shared" si="92"/>
        <v/>
      </c>
      <c r="BQ95" s="595"/>
      <c r="BR95" s="596"/>
      <c r="BZ95" s="484"/>
      <c r="CA95" s="485"/>
      <c r="CB95" s="561"/>
      <c r="CC95" s="487"/>
      <c r="CD95" s="487"/>
    </row>
    <row r="96" spans="1:82" s="495" customFormat="1" ht="45" customHeight="1">
      <c r="A96" s="488"/>
      <c r="B96" s="593"/>
      <c r="C96" s="594"/>
      <c r="D96" s="577"/>
      <c r="E96" s="578"/>
      <c r="F96" s="578" t="str">
        <f t="shared" si="93"/>
        <v/>
      </c>
      <c r="G96" s="590"/>
      <c r="H96" s="445" t="str">
        <f t="shared" si="66"/>
        <v/>
      </c>
      <c r="I96" s="445" t="str">
        <f t="shared" si="67"/>
        <v/>
      </c>
      <c r="J96" s="538"/>
      <c r="K96" s="579"/>
      <c r="L96" s="578"/>
      <c r="M96" s="578" t="str">
        <f t="shared" si="94"/>
        <v/>
      </c>
      <c r="N96" s="590"/>
      <c r="O96" s="445" t="str">
        <f t="shared" si="68"/>
        <v/>
      </c>
      <c r="P96" s="445" t="str">
        <f t="shared" si="69"/>
        <v/>
      </c>
      <c r="Q96" s="538"/>
      <c r="R96" s="579"/>
      <c r="S96" s="578"/>
      <c r="T96" s="578" t="str">
        <f t="shared" si="89"/>
        <v/>
      </c>
      <c r="U96" s="590"/>
      <c r="V96" s="445" t="str">
        <f t="shared" si="88"/>
        <v/>
      </c>
      <c r="W96" s="445" t="str">
        <f t="shared" si="90"/>
        <v/>
      </c>
      <c r="X96" s="538"/>
      <c r="Y96" s="793"/>
      <c r="Z96" s="793"/>
      <c r="AA96" s="509" t="str">
        <f t="shared" si="70"/>
        <v/>
      </c>
      <c r="AB96" s="509"/>
      <c r="AC96" s="509" t="str">
        <f t="shared" si="71"/>
        <v/>
      </c>
      <c r="AD96" s="509" t="str">
        <f t="shared" si="72"/>
        <v/>
      </c>
      <c r="AE96" s="538"/>
      <c r="AF96" s="793"/>
      <c r="AG96" s="793"/>
      <c r="AH96" s="509" t="str">
        <f t="shared" si="73"/>
        <v/>
      </c>
      <c r="AI96" s="509"/>
      <c r="AJ96" s="509" t="str">
        <f t="shared" si="74"/>
        <v/>
      </c>
      <c r="AK96" s="509" t="str">
        <f t="shared" si="75"/>
        <v/>
      </c>
      <c r="AL96" s="538"/>
      <c r="AM96" s="793"/>
      <c r="AN96" s="793"/>
      <c r="AO96" s="509" t="str">
        <f t="shared" si="76"/>
        <v/>
      </c>
      <c r="AP96" s="509"/>
      <c r="AQ96" s="509" t="str">
        <f t="shared" si="77"/>
        <v/>
      </c>
      <c r="AR96" s="509" t="str">
        <f t="shared" si="78"/>
        <v/>
      </c>
      <c r="AS96" s="538"/>
      <c r="AT96" s="793"/>
      <c r="AU96" s="793"/>
      <c r="AV96" s="509" t="str">
        <f t="shared" si="79"/>
        <v/>
      </c>
      <c r="AW96" s="509"/>
      <c r="AX96" s="509" t="str">
        <f t="shared" si="80"/>
        <v/>
      </c>
      <c r="AY96" s="509" t="str">
        <f t="shared" si="81"/>
        <v/>
      </c>
      <c r="AZ96" s="538"/>
      <c r="BA96" s="793"/>
      <c r="BB96" s="793"/>
      <c r="BC96" s="509" t="str">
        <f t="shared" si="82"/>
        <v/>
      </c>
      <c r="BD96" s="509"/>
      <c r="BE96" s="509" t="str">
        <f t="shared" si="83"/>
        <v/>
      </c>
      <c r="BF96" s="509" t="str">
        <f t="shared" si="84"/>
        <v/>
      </c>
      <c r="BG96" s="538"/>
      <c r="BH96" s="793"/>
      <c r="BI96" s="793"/>
      <c r="BJ96" s="509" t="str">
        <f t="shared" si="85"/>
        <v/>
      </c>
      <c r="BK96" s="509"/>
      <c r="BL96" s="509" t="str">
        <f t="shared" si="86"/>
        <v/>
      </c>
      <c r="BM96" s="509" t="str">
        <f t="shared" si="87"/>
        <v/>
      </c>
      <c r="BN96" s="538"/>
      <c r="BO96" s="578" t="str">
        <f t="shared" si="91"/>
        <v/>
      </c>
      <c r="BP96" s="445" t="str">
        <f t="shared" si="92"/>
        <v/>
      </c>
      <c r="BQ96" s="595"/>
      <c r="BR96" s="596"/>
      <c r="BZ96" s="484"/>
      <c r="CA96" s="485"/>
      <c r="CB96" s="561"/>
      <c r="CC96" s="487"/>
      <c r="CD96" s="487"/>
    </row>
    <row r="97" spans="1:82" s="495" customFormat="1" ht="45" customHeight="1">
      <c r="A97" s="592"/>
      <c r="B97" s="567"/>
      <c r="C97" s="502"/>
      <c r="D97" s="535">
        <f>SUM(D84:D96)</f>
        <v>0</v>
      </c>
      <c r="E97" s="536"/>
      <c r="F97" s="536"/>
      <c r="G97" s="537"/>
      <c r="H97" s="445" t="str">
        <f t="shared" si="66"/>
        <v/>
      </c>
      <c r="I97" s="445">
        <f>SUM(I84:I96)</f>
        <v>0</v>
      </c>
      <c r="J97" s="538"/>
      <c r="K97" s="539">
        <f>SUM(K84:K96)</f>
        <v>0</v>
      </c>
      <c r="L97" s="536"/>
      <c r="M97" s="536"/>
      <c r="N97" s="537"/>
      <c r="O97" s="445" t="str">
        <f t="shared" si="68"/>
        <v/>
      </c>
      <c r="P97" s="445">
        <f>SUM(P84:P96)</f>
        <v>0</v>
      </c>
      <c r="Q97" s="538"/>
      <c r="R97" s="540">
        <f>SUM(R86:R96)</f>
        <v>0</v>
      </c>
      <c r="S97" s="536"/>
      <c r="T97" s="536"/>
      <c r="U97" s="537"/>
      <c r="V97" s="445"/>
      <c r="W97" s="445">
        <f>SUM(W86:W96)</f>
        <v>0</v>
      </c>
      <c r="X97" s="538"/>
      <c r="Y97" s="793">
        <f>SUM(Y86:Y96)</f>
        <v>0</v>
      </c>
      <c r="Z97" s="793"/>
      <c r="AA97" s="509"/>
      <c r="AB97" s="509"/>
      <c r="AC97" s="509"/>
      <c r="AD97" s="509">
        <f>SUM(AD86:AD96)</f>
        <v>0</v>
      </c>
      <c r="AE97" s="538"/>
      <c r="AF97" s="793">
        <f>SUM(AF86:AF96)</f>
        <v>0</v>
      </c>
      <c r="AG97" s="793"/>
      <c r="AH97" s="509"/>
      <c r="AI97" s="509"/>
      <c r="AJ97" s="509"/>
      <c r="AK97" s="509">
        <f>SUM(AK86:AK96)</f>
        <v>0</v>
      </c>
      <c r="AL97" s="538"/>
      <c r="AM97" s="793">
        <f>SUM(AM86:AM96)</f>
        <v>0</v>
      </c>
      <c r="AN97" s="793"/>
      <c r="AO97" s="509"/>
      <c r="AP97" s="509"/>
      <c r="AQ97" s="509"/>
      <c r="AR97" s="509">
        <f>SUM(AR86:AR96)</f>
        <v>0</v>
      </c>
      <c r="AS97" s="538"/>
      <c r="AT97" s="793">
        <f>SUM(AT86:AT96)</f>
        <v>0</v>
      </c>
      <c r="AU97" s="793"/>
      <c r="AV97" s="509"/>
      <c r="AW97" s="509"/>
      <c r="AX97" s="509"/>
      <c r="AY97" s="509">
        <f>SUM(AY86:AY96)</f>
        <v>0</v>
      </c>
      <c r="AZ97" s="538"/>
      <c r="BA97" s="793">
        <f>SUM(BA86:BA96)</f>
        <v>0</v>
      </c>
      <c r="BB97" s="793"/>
      <c r="BC97" s="509"/>
      <c r="BD97" s="509"/>
      <c r="BE97" s="509"/>
      <c r="BF97" s="509">
        <f>SUM(BF86:BF96)</f>
        <v>0</v>
      </c>
      <c r="BG97" s="538"/>
      <c r="BH97" s="793">
        <f>SUM(BH86:BH96)</f>
        <v>0</v>
      </c>
      <c r="BI97" s="793"/>
      <c r="BJ97" s="509"/>
      <c r="BK97" s="509"/>
      <c r="BL97" s="509"/>
      <c r="BM97" s="509">
        <f>SUM(BM86:BM96)</f>
        <v>0</v>
      </c>
      <c r="BN97" s="538"/>
      <c r="BO97" s="536">
        <f>SUM(BO84:BO96)</f>
        <v>0</v>
      </c>
      <c r="BP97" s="445">
        <f>SUM(BP84:BP96)</f>
        <v>0</v>
      </c>
      <c r="BQ97" s="541">
        <f>BO97</f>
        <v>0</v>
      </c>
      <c r="BR97" s="569"/>
      <c r="BZ97" s="484"/>
      <c r="CA97" s="485"/>
      <c r="CB97" s="561"/>
      <c r="CC97" s="487"/>
      <c r="CD97" s="487"/>
    </row>
    <row r="98" spans="1:82" s="495" customFormat="1" ht="45" customHeight="1">
      <c r="A98" s="794"/>
      <c r="B98" s="795"/>
      <c r="C98" s="796"/>
      <c r="D98" s="807" t="s">
        <v>36</v>
      </c>
      <c r="E98" s="808"/>
      <c r="F98" s="808"/>
      <c r="G98" s="809"/>
      <c r="H98" s="800" t="str">
        <f t="shared" si="66"/>
        <v/>
      </c>
      <c r="I98" s="800"/>
      <c r="J98" s="810"/>
      <c r="K98" s="811"/>
      <c r="L98" s="808"/>
      <c r="M98" s="808"/>
      <c r="N98" s="809"/>
      <c r="O98" s="800" t="str">
        <f t="shared" si="68"/>
        <v/>
      </c>
      <c r="P98" s="800"/>
      <c r="Q98" s="810"/>
      <c r="R98" s="811"/>
      <c r="S98" s="808"/>
      <c r="T98" s="808"/>
      <c r="U98" s="809"/>
      <c r="V98" s="800" t="str">
        <f t="shared" ref="V98:V109" si="95">IF(R98="","",U98*R98)</f>
        <v/>
      </c>
      <c r="W98" s="800"/>
      <c r="X98" s="575"/>
      <c r="Y98" s="812"/>
      <c r="Z98" s="812"/>
      <c r="AA98" s="804" t="str">
        <f t="shared" si="70"/>
        <v/>
      </c>
      <c r="AB98" s="804"/>
      <c r="AC98" s="804" t="str">
        <f t="shared" si="71"/>
        <v/>
      </c>
      <c r="AD98" s="804"/>
      <c r="AE98" s="575"/>
      <c r="AF98" s="812"/>
      <c r="AG98" s="812"/>
      <c r="AH98" s="804" t="str">
        <f t="shared" si="73"/>
        <v/>
      </c>
      <c r="AI98" s="804"/>
      <c r="AJ98" s="804" t="str">
        <f t="shared" si="74"/>
        <v/>
      </c>
      <c r="AK98" s="804"/>
      <c r="AL98" s="575"/>
      <c r="AM98" s="812"/>
      <c r="AN98" s="812"/>
      <c r="AO98" s="804" t="str">
        <f t="shared" si="76"/>
        <v/>
      </c>
      <c r="AP98" s="804"/>
      <c r="AQ98" s="804" t="str">
        <f t="shared" si="77"/>
        <v/>
      </c>
      <c r="AR98" s="804"/>
      <c r="AS98" s="575"/>
      <c r="AT98" s="812"/>
      <c r="AU98" s="812"/>
      <c r="AV98" s="804" t="str">
        <f t="shared" si="79"/>
        <v/>
      </c>
      <c r="AW98" s="804"/>
      <c r="AX98" s="804" t="str">
        <f t="shared" si="80"/>
        <v/>
      </c>
      <c r="AY98" s="804"/>
      <c r="AZ98" s="575"/>
      <c r="BA98" s="812"/>
      <c r="BB98" s="812"/>
      <c r="BC98" s="804" t="str">
        <f t="shared" si="82"/>
        <v/>
      </c>
      <c r="BD98" s="804"/>
      <c r="BE98" s="804" t="str">
        <f t="shared" si="83"/>
        <v/>
      </c>
      <c r="BF98" s="804"/>
      <c r="BG98" s="575"/>
      <c r="BH98" s="812"/>
      <c r="BI98" s="812"/>
      <c r="BJ98" s="804" t="str">
        <f t="shared" si="85"/>
        <v/>
      </c>
      <c r="BK98" s="804"/>
      <c r="BL98" s="804" t="str">
        <f t="shared" si="86"/>
        <v/>
      </c>
      <c r="BM98" s="804"/>
      <c r="BN98" s="575"/>
      <c r="BO98" s="808"/>
      <c r="BP98" s="800"/>
      <c r="BQ98" s="805"/>
      <c r="BR98" s="525"/>
      <c r="BZ98" s="484"/>
      <c r="CA98" s="485"/>
      <c r="CB98" s="561"/>
      <c r="CC98" s="487"/>
      <c r="CD98" s="487"/>
    </row>
    <row r="99" spans="1:82" s="495" customFormat="1" ht="45" customHeight="1">
      <c r="A99" s="488"/>
      <c r="B99" s="593"/>
      <c r="C99" s="594"/>
      <c r="D99" s="577"/>
      <c r="E99" s="578"/>
      <c r="F99" s="578" t="str">
        <f>IF(D99="","",D99*E99)</f>
        <v/>
      </c>
      <c r="G99" s="590"/>
      <c r="H99" s="445" t="str">
        <f t="shared" si="66"/>
        <v/>
      </c>
      <c r="I99" s="445" t="str">
        <f t="shared" si="67"/>
        <v/>
      </c>
      <c r="J99" s="538"/>
      <c r="K99" s="579"/>
      <c r="L99" s="578"/>
      <c r="M99" s="578" t="str">
        <f>IF(K99="","",K99*L99)</f>
        <v/>
      </c>
      <c r="N99" s="590"/>
      <c r="O99" s="445" t="str">
        <f t="shared" si="68"/>
        <v/>
      </c>
      <c r="P99" s="445" t="str">
        <f t="shared" si="69"/>
        <v/>
      </c>
      <c r="Q99" s="538"/>
      <c r="R99" s="579"/>
      <c r="S99" s="578"/>
      <c r="T99" s="578" t="str">
        <f t="shared" ref="T99:T109" si="96">IF(R99="","",R99*S99)</f>
        <v/>
      </c>
      <c r="U99" s="590"/>
      <c r="V99" s="445" t="str">
        <f t="shared" si="95"/>
        <v/>
      </c>
      <c r="W99" s="445" t="str">
        <f t="shared" ref="W99:W109" si="97">IF(A99="","",T99-V99)</f>
        <v/>
      </c>
      <c r="X99" s="538"/>
      <c r="Y99" s="793"/>
      <c r="Z99" s="793"/>
      <c r="AA99" s="509" t="str">
        <f t="shared" si="70"/>
        <v/>
      </c>
      <c r="AB99" s="509"/>
      <c r="AC99" s="509" t="str">
        <f t="shared" si="71"/>
        <v/>
      </c>
      <c r="AD99" s="509" t="str">
        <f t="shared" si="72"/>
        <v/>
      </c>
      <c r="AE99" s="538"/>
      <c r="AF99" s="793"/>
      <c r="AG99" s="793"/>
      <c r="AH99" s="509" t="str">
        <f t="shared" si="73"/>
        <v/>
      </c>
      <c r="AI99" s="509"/>
      <c r="AJ99" s="509" t="str">
        <f t="shared" si="74"/>
        <v/>
      </c>
      <c r="AK99" s="509" t="str">
        <f t="shared" si="75"/>
        <v/>
      </c>
      <c r="AL99" s="538"/>
      <c r="AM99" s="793"/>
      <c r="AN99" s="793"/>
      <c r="AO99" s="509" t="str">
        <f t="shared" si="76"/>
        <v/>
      </c>
      <c r="AP99" s="509"/>
      <c r="AQ99" s="509" t="str">
        <f t="shared" si="77"/>
        <v/>
      </c>
      <c r="AR99" s="509" t="str">
        <f t="shared" si="78"/>
        <v/>
      </c>
      <c r="AS99" s="538"/>
      <c r="AT99" s="793"/>
      <c r="AU99" s="793"/>
      <c r="AV99" s="509" t="str">
        <f t="shared" si="79"/>
        <v/>
      </c>
      <c r="AW99" s="509"/>
      <c r="AX99" s="509" t="str">
        <f t="shared" si="80"/>
        <v/>
      </c>
      <c r="AY99" s="509" t="str">
        <f t="shared" si="81"/>
        <v/>
      </c>
      <c r="AZ99" s="538"/>
      <c r="BA99" s="793"/>
      <c r="BB99" s="793"/>
      <c r="BC99" s="509" t="str">
        <f t="shared" si="82"/>
        <v/>
      </c>
      <c r="BD99" s="509"/>
      <c r="BE99" s="509" t="str">
        <f t="shared" si="83"/>
        <v/>
      </c>
      <c r="BF99" s="509" t="str">
        <f t="shared" si="84"/>
        <v/>
      </c>
      <c r="BG99" s="538"/>
      <c r="BH99" s="793"/>
      <c r="BI99" s="793"/>
      <c r="BJ99" s="509" t="str">
        <f t="shared" si="85"/>
        <v/>
      </c>
      <c r="BK99" s="509"/>
      <c r="BL99" s="509" t="str">
        <f t="shared" si="86"/>
        <v/>
      </c>
      <c r="BM99" s="509" t="str">
        <f t="shared" si="87"/>
        <v/>
      </c>
      <c r="BN99" s="538"/>
      <c r="BO99" s="578" t="str">
        <f t="shared" ref="BO99:BO109" si="98">IF(F99="","",F99+M99+T99+AA99+AH99+AO99+AV99+BC99+BJ99)</f>
        <v/>
      </c>
      <c r="BP99" s="445" t="str">
        <f t="shared" ref="BP99:BP109" si="99">IF(A99="","",I99+P99+W99+AD99+AK99+AR99+AY99+BF99+BM99)</f>
        <v/>
      </c>
      <c r="BQ99" s="595"/>
      <c r="BR99" s="596"/>
      <c r="BZ99" s="484"/>
      <c r="CA99" s="485"/>
      <c r="CB99" s="561"/>
      <c r="CC99" s="487"/>
      <c r="CD99" s="487"/>
    </row>
    <row r="100" spans="1:82" s="495" customFormat="1" ht="45" customHeight="1">
      <c r="A100" s="488"/>
      <c r="B100" s="593"/>
      <c r="C100" s="594"/>
      <c r="D100" s="577"/>
      <c r="E100" s="578"/>
      <c r="F100" s="578" t="str">
        <f t="shared" ref="F100:F109" si="100">IF(D100="","",D100*E100)</f>
        <v/>
      </c>
      <c r="G100" s="590"/>
      <c r="H100" s="445" t="str">
        <f t="shared" si="66"/>
        <v/>
      </c>
      <c r="I100" s="445" t="str">
        <f t="shared" si="67"/>
        <v/>
      </c>
      <c r="J100" s="538"/>
      <c r="K100" s="579"/>
      <c r="L100" s="578"/>
      <c r="M100" s="578" t="str">
        <f t="shared" ref="M100:M109" si="101">IF(K100="","",K100*L100)</f>
        <v/>
      </c>
      <c r="N100" s="590"/>
      <c r="O100" s="445" t="str">
        <f t="shared" si="68"/>
        <v/>
      </c>
      <c r="P100" s="445" t="str">
        <f t="shared" si="69"/>
        <v/>
      </c>
      <c r="Q100" s="538"/>
      <c r="R100" s="579"/>
      <c r="S100" s="578"/>
      <c r="T100" s="578" t="str">
        <f t="shared" si="96"/>
        <v/>
      </c>
      <c r="U100" s="590"/>
      <c r="V100" s="445" t="str">
        <f t="shared" si="95"/>
        <v/>
      </c>
      <c r="W100" s="445" t="str">
        <f t="shared" si="97"/>
        <v/>
      </c>
      <c r="X100" s="538"/>
      <c r="Y100" s="793"/>
      <c r="Z100" s="793"/>
      <c r="AA100" s="509" t="str">
        <f t="shared" si="70"/>
        <v/>
      </c>
      <c r="AB100" s="509"/>
      <c r="AC100" s="509" t="str">
        <f t="shared" si="71"/>
        <v/>
      </c>
      <c r="AD100" s="509" t="str">
        <f t="shared" si="72"/>
        <v/>
      </c>
      <c r="AE100" s="538"/>
      <c r="AF100" s="793"/>
      <c r="AG100" s="793"/>
      <c r="AH100" s="509" t="str">
        <f t="shared" si="73"/>
        <v/>
      </c>
      <c r="AI100" s="509"/>
      <c r="AJ100" s="509" t="str">
        <f t="shared" si="74"/>
        <v/>
      </c>
      <c r="AK100" s="509" t="str">
        <f t="shared" si="75"/>
        <v/>
      </c>
      <c r="AL100" s="538"/>
      <c r="AM100" s="793"/>
      <c r="AN100" s="793"/>
      <c r="AO100" s="509" t="str">
        <f t="shared" si="76"/>
        <v/>
      </c>
      <c r="AP100" s="509"/>
      <c r="AQ100" s="509" t="str">
        <f t="shared" si="77"/>
        <v/>
      </c>
      <c r="AR100" s="509" t="str">
        <f t="shared" si="78"/>
        <v/>
      </c>
      <c r="AS100" s="538"/>
      <c r="AT100" s="793"/>
      <c r="AU100" s="793"/>
      <c r="AV100" s="509" t="str">
        <f t="shared" si="79"/>
        <v/>
      </c>
      <c r="AW100" s="509"/>
      <c r="AX100" s="509" t="str">
        <f t="shared" si="80"/>
        <v/>
      </c>
      <c r="AY100" s="509" t="str">
        <f t="shared" si="81"/>
        <v/>
      </c>
      <c r="AZ100" s="538"/>
      <c r="BA100" s="793"/>
      <c r="BB100" s="793"/>
      <c r="BC100" s="509" t="str">
        <f t="shared" si="82"/>
        <v/>
      </c>
      <c r="BD100" s="509"/>
      <c r="BE100" s="509" t="str">
        <f t="shared" si="83"/>
        <v/>
      </c>
      <c r="BF100" s="509" t="str">
        <f t="shared" si="84"/>
        <v/>
      </c>
      <c r="BG100" s="538"/>
      <c r="BH100" s="793"/>
      <c r="BI100" s="793"/>
      <c r="BJ100" s="509" t="str">
        <f t="shared" si="85"/>
        <v/>
      </c>
      <c r="BK100" s="509"/>
      <c r="BL100" s="509" t="str">
        <f t="shared" si="86"/>
        <v/>
      </c>
      <c r="BM100" s="509" t="str">
        <f t="shared" si="87"/>
        <v/>
      </c>
      <c r="BN100" s="538"/>
      <c r="BO100" s="578" t="str">
        <f t="shared" si="98"/>
        <v/>
      </c>
      <c r="BP100" s="445" t="str">
        <f t="shared" si="99"/>
        <v/>
      </c>
      <c r="BQ100" s="595"/>
      <c r="BR100" s="596"/>
      <c r="BZ100" s="484"/>
      <c r="CA100" s="485"/>
      <c r="CB100" s="561"/>
      <c r="CC100" s="487"/>
      <c r="CD100" s="487"/>
    </row>
    <row r="101" spans="1:82" s="495" customFormat="1" ht="45" customHeight="1">
      <c r="A101" s="488"/>
      <c r="B101" s="593"/>
      <c r="C101" s="594"/>
      <c r="D101" s="577"/>
      <c r="E101" s="578"/>
      <c r="F101" s="578" t="str">
        <f t="shared" si="100"/>
        <v/>
      </c>
      <c r="G101" s="590"/>
      <c r="H101" s="445" t="str">
        <f t="shared" si="66"/>
        <v/>
      </c>
      <c r="I101" s="445" t="str">
        <f t="shared" si="67"/>
        <v/>
      </c>
      <c r="J101" s="538"/>
      <c r="K101" s="579"/>
      <c r="L101" s="578"/>
      <c r="M101" s="578" t="str">
        <f t="shared" si="101"/>
        <v/>
      </c>
      <c r="N101" s="590"/>
      <c r="O101" s="445" t="str">
        <f t="shared" si="68"/>
        <v/>
      </c>
      <c r="P101" s="445" t="str">
        <f t="shared" si="69"/>
        <v/>
      </c>
      <c r="Q101" s="538"/>
      <c r="R101" s="579"/>
      <c r="S101" s="578"/>
      <c r="T101" s="578" t="str">
        <f t="shared" si="96"/>
        <v/>
      </c>
      <c r="U101" s="590"/>
      <c r="V101" s="445" t="str">
        <f t="shared" si="95"/>
        <v/>
      </c>
      <c r="W101" s="445" t="str">
        <f t="shared" si="97"/>
        <v/>
      </c>
      <c r="X101" s="538"/>
      <c r="Y101" s="793"/>
      <c r="Z101" s="793"/>
      <c r="AA101" s="509" t="str">
        <f t="shared" si="70"/>
        <v/>
      </c>
      <c r="AB101" s="509"/>
      <c r="AC101" s="509" t="str">
        <f t="shared" si="71"/>
        <v/>
      </c>
      <c r="AD101" s="509" t="str">
        <f t="shared" si="72"/>
        <v/>
      </c>
      <c r="AE101" s="538"/>
      <c r="AF101" s="793"/>
      <c r="AG101" s="793"/>
      <c r="AH101" s="509" t="str">
        <f t="shared" si="73"/>
        <v/>
      </c>
      <c r="AI101" s="509"/>
      <c r="AJ101" s="509" t="str">
        <f t="shared" si="74"/>
        <v/>
      </c>
      <c r="AK101" s="509" t="str">
        <f t="shared" si="75"/>
        <v/>
      </c>
      <c r="AL101" s="538"/>
      <c r="AM101" s="793"/>
      <c r="AN101" s="793"/>
      <c r="AO101" s="509" t="str">
        <f t="shared" si="76"/>
        <v/>
      </c>
      <c r="AP101" s="509"/>
      <c r="AQ101" s="509" t="str">
        <f t="shared" si="77"/>
        <v/>
      </c>
      <c r="AR101" s="509" t="str">
        <f t="shared" si="78"/>
        <v/>
      </c>
      <c r="AS101" s="538"/>
      <c r="AT101" s="793"/>
      <c r="AU101" s="793"/>
      <c r="AV101" s="509" t="str">
        <f t="shared" si="79"/>
        <v/>
      </c>
      <c r="AW101" s="509"/>
      <c r="AX101" s="509" t="str">
        <f t="shared" si="80"/>
        <v/>
      </c>
      <c r="AY101" s="509" t="str">
        <f t="shared" si="81"/>
        <v/>
      </c>
      <c r="AZ101" s="538"/>
      <c r="BA101" s="793"/>
      <c r="BB101" s="793"/>
      <c r="BC101" s="509" t="str">
        <f t="shared" si="82"/>
        <v/>
      </c>
      <c r="BD101" s="509"/>
      <c r="BE101" s="509" t="str">
        <f t="shared" si="83"/>
        <v/>
      </c>
      <c r="BF101" s="509" t="str">
        <f t="shared" si="84"/>
        <v/>
      </c>
      <c r="BG101" s="538"/>
      <c r="BH101" s="793"/>
      <c r="BI101" s="793"/>
      <c r="BJ101" s="509" t="str">
        <f t="shared" si="85"/>
        <v/>
      </c>
      <c r="BK101" s="509"/>
      <c r="BL101" s="509" t="str">
        <f t="shared" si="86"/>
        <v/>
      </c>
      <c r="BM101" s="509" t="str">
        <f t="shared" si="87"/>
        <v/>
      </c>
      <c r="BN101" s="538"/>
      <c r="BO101" s="578" t="str">
        <f t="shared" si="98"/>
        <v/>
      </c>
      <c r="BP101" s="445" t="str">
        <f t="shared" si="99"/>
        <v/>
      </c>
      <c r="BQ101" s="595"/>
      <c r="BR101" s="596"/>
      <c r="BZ101" s="484"/>
      <c r="CA101" s="485"/>
      <c r="CB101" s="561"/>
      <c r="CC101" s="487"/>
      <c r="CD101" s="487"/>
    </row>
    <row r="102" spans="1:82" s="495" customFormat="1" ht="45" customHeight="1">
      <c r="A102" s="488"/>
      <c r="B102" s="593"/>
      <c r="C102" s="594"/>
      <c r="D102" s="577"/>
      <c r="E102" s="578"/>
      <c r="F102" s="578" t="str">
        <f t="shared" si="100"/>
        <v/>
      </c>
      <c r="G102" s="590"/>
      <c r="H102" s="445" t="str">
        <f t="shared" si="66"/>
        <v/>
      </c>
      <c r="I102" s="445" t="str">
        <f t="shared" si="67"/>
        <v/>
      </c>
      <c r="J102" s="538"/>
      <c r="K102" s="579"/>
      <c r="L102" s="578"/>
      <c r="M102" s="578" t="str">
        <f t="shared" si="101"/>
        <v/>
      </c>
      <c r="N102" s="590"/>
      <c r="O102" s="445" t="str">
        <f t="shared" si="68"/>
        <v/>
      </c>
      <c r="P102" s="445" t="str">
        <f t="shared" si="69"/>
        <v/>
      </c>
      <c r="Q102" s="538"/>
      <c r="R102" s="579"/>
      <c r="S102" s="578"/>
      <c r="T102" s="578" t="str">
        <f t="shared" si="96"/>
        <v/>
      </c>
      <c r="U102" s="590"/>
      <c r="V102" s="445" t="str">
        <f t="shared" si="95"/>
        <v/>
      </c>
      <c r="W102" s="445" t="str">
        <f t="shared" si="97"/>
        <v/>
      </c>
      <c r="X102" s="538"/>
      <c r="Y102" s="793"/>
      <c r="Z102" s="793"/>
      <c r="AA102" s="509" t="str">
        <f t="shared" si="70"/>
        <v/>
      </c>
      <c r="AB102" s="509"/>
      <c r="AC102" s="509" t="str">
        <f t="shared" si="71"/>
        <v/>
      </c>
      <c r="AD102" s="509" t="str">
        <f t="shared" si="72"/>
        <v/>
      </c>
      <c r="AE102" s="538"/>
      <c r="AF102" s="793"/>
      <c r="AG102" s="793"/>
      <c r="AH102" s="509" t="str">
        <f t="shared" si="73"/>
        <v/>
      </c>
      <c r="AI102" s="509"/>
      <c r="AJ102" s="509" t="str">
        <f t="shared" si="74"/>
        <v/>
      </c>
      <c r="AK102" s="509" t="str">
        <f t="shared" si="75"/>
        <v/>
      </c>
      <c r="AL102" s="538"/>
      <c r="AM102" s="793"/>
      <c r="AN102" s="793"/>
      <c r="AO102" s="509" t="str">
        <f t="shared" si="76"/>
        <v/>
      </c>
      <c r="AP102" s="509"/>
      <c r="AQ102" s="509" t="str">
        <f t="shared" si="77"/>
        <v/>
      </c>
      <c r="AR102" s="509" t="str">
        <f t="shared" si="78"/>
        <v/>
      </c>
      <c r="AS102" s="538"/>
      <c r="AT102" s="793"/>
      <c r="AU102" s="793"/>
      <c r="AV102" s="509" t="str">
        <f t="shared" si="79"/>
        <v/>
      </c>
      <c r="AW102" s="509"/>
      <c r="AX102" s="509" t="str">
        <f t="shared" si="80"/>
        <v/>
      </c>
      <c r="AY102" s="509" t="str">
        <f t="shared" si="81"/>
        <v/>
      </c>
      <c r="AZ102" s="538"/>
      <c r="BA102" s="793"/>
      <c r="BB102" s="793"/>
      <c r="BC102" s="509" t="str">
        <f t="shared" si="82"/>
        <v/>
      </c>
      <c r="BD102" s="509"/>
      <c r="BE102" s="509" t="str">
        <f t="shared" si="83"/>
        <v/>
      </c>
      <c r="BF102" s="509" t="str">
        <f t="shared" si="84"/>
        <v/>
      </c>
      <c r="BG102" s="538"/>
      <c r="BH102" s="793"/>
      <c r="BI102" s="793"/>
      <c r="BJ102" s="509" t="str">
        <f t="shared" si="85"/>
        <v/>
      </c>
      <c r="BK102" s="509"/>
      <c r="BL102" s="509" t="str">
        <f t="shared" si="86"/>
        <v/>
      </c>
      <c r="BM102" s="509" t="str">
        <f t="shared" si="87"/>
        <v/>
      </c>
      <c r="BN102" s="538"/>
      <c r="BO102" s="578" t="str">
        <f t="shared" si="98"/>
        <v/>
      </c>
      <c r="BP102" s="445" t="str">
        <f t="shared" si="99"/>
        <v/>
      </c>
      <c r="BQ102" s="595"/>
      <c r="BR102" s="596"/>
      <c r="BZ102" s="484"/>
      <c r="CA102" s="485"/>
      <c r="CB102" s="561"/>
      <c r="CC102" s="487"/>
      <c r="CD102" s="487"/>
    </row>
    <row r="103" spans="1:82" s="495" customFormat="1" ht="45" customHeight="1">
      <c r="A103" s="488"/>
      <c r="B103" s="593"/>
      <c r="C103" s="594"/>
      <c r="D103" s="577"/>
      <c r="E103" s="578"/>
      <c r="F103" s="578" t="str">
        <f t="shared" si="100"/>
        <v/>
      </c>
      <c r="G103" s="590"/>
      <c r="H103" s="445" t="str">
        <f t="shared" si="66"/>
        <v/>
      </c>
      <c r="I103" s="445" t="str">
        <f t="shared" si="67"/>
        <v/>
      </c>
      <c r="J103" s="538"/>
      <c r="K103" s="579"/>
      <c r="L103" s="578"/>
      <c r="M103" s="578" t="str">
        <f t="shared" si="101"/>
        <v/>
      </c>
      <c r="N103" s="590"/>
      <c r="O103" s="445" t="str">
        <f t="shared" si="68"/>
        <v/>
      </c>
      <c r="P103" s="445" t="str">
        <f t="shared" si="69"/>
        <v/>
      </c>
      <c r="Q103" s="538"/>
      <c r="R103" s="579"/>
      <c r="S103" s="578"/>
      <c r="T103" s="578" t="str">
        <f t="shared" si="96"/>
        <v/>
      </c>
      <c r="U103" s="590"/>
      <c r="V103" s="445" t="str">
        <f t="shared" si="95"/>
        <v/>
      </c>
      <c r="W103" s="445" t="str">
        <f t="shared" si="97"/>
        <v/>
      </c>
      <c r="X103" s="538"/>
      <c r="Y103" s="793"/>
      <c r="Z103" s="793"/>
      <c r="AA103" s="509" t="str">
        <f t="shared" si="70"/>
        <v/>
      </c>
      <c r="AB103" s="509"/>
      <c r="AC103" s="509" t="str">
        <f t="shared" si="71"/>
        <v/>
      </c>
      <c r="AD103" s="509" t="str">
        <f t="shared" si="72"/>
        <v/>
      </c>
      <c r="AE103" s="538"/>
      <c r="AF103" s="793"/>
      <c r="AG103" s="793"/>
      <c r="AH103" s="509" t="str">
        <f t="shared" si="73"/>
        <v/>
      </c>
      <c r="AI103" s="509"/>
      <c r="AJ103" s="509" t="str">
        <f t="shared" si="74"/>
        <v/>
      </c>
      <c r="AK103" s="509" t="str">
        <f t="shared" si="75"/>
        <v/>
      </c>
      <c r="AL103" s="538"/>
      <c r="AM103" s="793"/>
      <c r="AN103" s="793"/>
      <c r="AO103" s="509" t="str">
        <f t="shared" si="76"/>
        <v/>
      </c>
      <c r="AP103" s="509"/>
      <c r="AQ103" s="509" t="str">
        <f t="shared" si="77"/>
        <v/>
      </c>
      <c r="AR103" s="509" t="str">
        <f t="shared" si="78"/>
        <v/>
      </c>
      <c r="AS103" s="538"/>
      <c r="AT103" s="793"/>
      <c r="AU103" s="793"/>
      <c r="AV103" s="509" t="str">
        <f t="shared" si="79"/>
        <v/>
      </c>
      <c r="AW103" s="509"/>
      <c r="AX103" s="509" t="str">
        <f t="shared" si="80"/>
        <v/>
      </c>
      <c r="AY103" s="509" t="str">
        <f t="shared" si="81"/>
        <v/>
      </c>
      <c r="AZ103" s="538"/>
      <c r="BA103" s="793"/>
      <c r="BB103" s="793"/>
      <c r="BC103" s="509" t="str">
        <f t="shared" si="82"/>
        <v/>
      </c>
      <c r="BD103" s="509"/>
      <c r="BE103" s="509" t="str">
        <f t="shared" si="83"/>
        <v/>
      </c>
      <c r="BF103" s="509" t="str">
        <f t="shared" si="84"/>
        <v/>
      </c>
      <c r="BG103" s="538"/>
      <c r="BH103" s="793"/>
      <c r="BI103" s="793"/>
      <c r="BJ103" s="509" t="str">
        <f t="shared" si="85"/>
        <v/>
      </c>
      <c r="BK103" s="509"/>
      <c r="BL103" s="509" t="str">
        <f t="shared" si="86"/>
        <v/>
      </c>
      <c r="BM103" s="509" t="str">
        <f t="shared" si="87"/>
        <v/>
      </c>
      <c r="BN103" s="538"/>
      <c r="BO103" s="578" t="str">
        <f t="shared" si="98"/>
        <v/>
      </c>
      <c r="BP103" s="445" t="str">
        <f t="shared" si="99"/>
        <v/>
      </c>
      <c r="BQ103" s="595"/>
      <c r="BR103" s="596"/>
      <c r="BZ103" s="484"/>
      <c r="CA103" s="485"/>
      <c r="CB103" s="561"/>
      <c r="CC103" s="487"/>
      <c r="CD103" s="487"/>
    </row>
    <row r="104" spans="1:82" s="495" customFormat="1" ht="45" customHeight="1">
      <c r="A104" s="488"/>
      <c r="B104" s="593"/>
      <c r="C104" s="594"/>
      <c r="D104" s="577"/>
      <c r="E104" s="578"/>
      <c r="F104" s="578" t="str">
        <f t="shared" si="100"/>
        <v/>
      </c>
      <c r="G104" s="590"/>
      <c r="H104" s="445" t="str">
        <f t="shared" si="66"/>
        <v/>
      </c>
      <c r="I104" s="445" t="str">
        <f t="shared" si="67"/>
        <v/>
      </c>
      <c r="J104" s="538"/>
      <c r="K104" s="579"/>
      <c r="L104" s="578"/>
      <c r="M104" s="578" t="str">
        <f t="shared" si="101"/>
        <v/>
      </c>
      <c r="N104" s="590"/>
      <c r="O104" s="445" t="str">
        <f t="shared" si="68"/>
        <v/>
      </c>
      <c r="P104" s="445" t="str">
        <f t="shared" si="69"/>
        <v/>
      </c>
      <c r="Q104" s="538"/>
      <c r="R104" s="579"/>
      <c r="S104" s="578"/>
      <c r="T104" s="578" t="str">
        <f t="shared" si="96"/>
        <v/>
      </c>
      <c r="U104" s="590"/>
      <c r="V104" s="445" t="str">
        <f t="shared" si="95"/>
        <v/>
      </c>
      <c r="W104" s="445" t="str">
        <f t="shared" si="97"/>
        <v/>
      </c>
      <c r="X104" s="538"/>
      <c r="Y104" s="793"/>
      <c r="Z104" s="793"/>
      <c r="AA104" s="509" t="str">
        <f t="shared" si="70"/>
        <v/>
      </c>
      <c r="AB104" s="509"/>
      <c r="AC104" s="509" t="str">
        <f t="shared" si="71"/>
        <v/>
      </c>
      <c r="AD104" s="509" t="str">
        <f t="shared" si="72"/>
        <v/>
      </c>
      <c r="AE104" s="538"/>
      <c r="AF104" s="793"/>
      <c r="AG104" s="793"/>
      <c r="AH104" s="509" t="str">
        <f t="shared" si="73"/>
        <v/>
      </c>
      <c r="AI104" s="509"/>
      <c r="AJ104" s="509" t="str">
        <f t="shared" si="74"/>
        <v/>
      </c>
      <c r="AK104" s="509" t="str">
        <f t="shared" si="75"/>
        <v/>
      </c>
      <c r="AL104" s="538"/>
      <c r="AM104" s="793"/>
      <c r="AN104" s="793"/>
      <c r="AO104" s="509" t="str">
        <f t="shared" si="76"/>
        <v/>
      </c>
      <c r="AP104" s="509"/>
      <c r="AQ104" s="509" t="str">
        <f t="shared" si="77"/>
        <v/>
      </c>
      <c r="AR104" s="509" t="str">
        <f t="shared" si="78"/>
        <v/>
      </c>
      <c r="AS104" s="538"/>
      <c r="AT104" s="793"/>
      <c r="AU104" s="793"/>
      <c r="AV104" s="509" t="str">
        <f t="shared" si="79"/>
        <v/>
      </c>
      <c r="AW104" s="509"/>
      <c r="AX104" s="509" t="str">
        <f t="shared" si="80"/>
        <v/>
      </c>
      <c r="AY104" s="509" t="str">
        <f t="shared" si="81"/>
        <v/>
      </c>
      <c r="AZ104" s="538"/>
      <c r="BA104" s="793"/>
      <c r="BB104" s="793"/>
      <c r="BC104" s="509" t="str">
        <f t="shared" si="82"/>
        <v/>
      </c>
      <c r="BD104" s="509"/>
      <c r="BE104" s="509" t="str">
        <f t="shared" si="83"/>
        <v/>
      </c>
      <c r="BF104" s="509" t="str">
        <f t="shared" si="84"/>
        <v/>
      </c>
      <c r="BG104" s="538"/>
      <c r="BH104" s="793"/>
      <c r="BI104" s="793"/>
      <c r="BJ104" s="509" t="str">
        <f t="shared" si="85"/>
        <v/>
      </c>
      <c r="BK104" s="509"/>
      <c r="BL104" s="509" t="str">
        <f t="shared" si="86"/>
        <v/>
      </c>
      <c r="BM104" s="509" t="str">
        <f t="shared" si="87"/>
        <v/>
      </c>
      <c r="BN104" s="538"/>
      <c r="BO104" s="578" t="str">
        <f t="shared" si="98"/>
        <v/>
      </c>
      <c r="BP104" s="445" t="str">
        <f t="shared" si="99"/>
        <v/>
      </c>
      <c r="BQ104" s="595"/>
      <c r="BR104" s="596"/>
      <c r="BZ104" s="484"/>
      <c r="CA104" s="485"/>
      <c r="CB104" s="561"/>
      <c r="CC104" s="487"/>
      <c r="CD104" s="487"/>
    </row>
    <row r="105" spans="1:82" s="495" customFormat="1" ht="45" customHeight="1">
      <c r="A105" s="488"/>
      <c r="B105" s="593"/>
      <c r="C105" s="594"/>
      <c r="D105" s="577"/>
      <c r="E105" s="578"/>
      <c r="F105" s="578" t="str">
        <f t="shared" si="100"/>
        <v/>
      </c>
      <c r="G105" s="590"/>
      <c r="H105" s="445" t="str">
        <f t="shared" si="66"/>
        <v/>
      </c>
      <c r="I105" s="445" t="str">
        <f t="shared" si="67"/>
        <v/>
      </c>
      <c r="J105" s="538"/>
      <c r="K105" s="579"/>
      <c r="L105" s="578"/>
      <c r="M105" s="578" t="str">
        <f t="shared" si="101"/>
        <v/>
      </c>
      <c r="N105" s="590"/>
      <c r="O105" s="445" t="str">
        <f t="shared" si="68"/>
        <v/>
      </c>
      <c r="P105" s="445" t="str">
        <f t="shared" si="69"/>
        <v/>
      </c>
      <c r="Q105" s="538"/>
      <c r="R105" s="579"/>
      <c r="S105" s="578"/>
      <c r="T105" s="578" t="str">
        <f t="shared" si="96"/>
        <v/>
      </c>
      <c r="U105" s="590"/>
      <c r="V105" s="445" t="str">
        <f t="shared" si="95"/>
        <v/>
      </c>
      <c r="W105" s="445" t="str">
        <f t="shared" si="97"/>
        <v/>
      </c>
      <c r="X105" s="538"/>
      <c r="Y105" s="793"/>
      <c r="Z105" s="793"/>
      <c r="AA105" s="509" t="str">
        <f t="shared" si="70"/>
        <v/>
      </c>
      <c r="AB105" s="509"/>
      <c r="AC105" s="509" t="str">
        <f t="shared" si="71"/>
        <v/>
      </c>
      <c r="AD105" s="509" t="str">
        <f t="shared" si="72"/>
        <v/>
      </c>
      <c r="AE105" s="538"/>
      <c r="AF105" s="793"/>
      <c r="AG105" s="793"/>
      <c r="AH105" s="509" t="str">
        <f t="shared" si="73"/>
        <v/>
      </c>
      <c r="AI105" s="509"/>
      <c r="AJ105" s="509" t="str">
        <f t="shared" si="74"/>
        <v/>
      </c>
      <c r="AK105" s="509" t="str">
        <f t="shared" si="75"/>
        <v/>
      </c>
      <c r="AL105" s="538"/>
      <c r="AM105" s="793"/>
      <c r="AN105" s="793"/>
      <c r="AO105" s="509" t="str">
        <f t="shared" si="76"/>
        <v/>
      </c>
      <c r="AP105" s="509"/>
      <c r="AQ105" s="509" t="str">
        <f t="shared" si="77"/>
        <v/>
      </c>
      <c r="AR105" s="509" t="str">
        <f t="shared" si="78"/>
        <v/>
      </c>
      <c r="AS105" s="538"/>
      <c r="AT105" s="793"/>
      <c r="AU105" s="793"/>
      <c r="AV105" s="509" t="str">
        <f t="shared" si="79"/>
        <v/>
      </c>
      <c r="AW105" s="509"/>
      <c r="AX105" s="509" t="str">
        <f t="shared" si="80"/>
        <v/>
      </c>
      <c r="AY105" s="509" t="str">
        <f t="shared" si="81"/>
        <v/>
      </c>
      <c r="AZ105" s="538"/>
      <c r="BA105" s="793"/>
      <c r="BB105" s="793"/>
      <c r="BC105" s="509" t="str">
        <f t="shared" si="82"/>
        <v/>
      </c>
      <c r="BD105" s="509"/>
      <c r="BE105" s="509" t="str">
        <f t="shared" si="83"/>
        <v/>
      </c>
      <c r="BF105" s="509" t="str">
        <f t="shared" si="84"/>
        <v/>
      </c>
      <c r="BG105" s="538"/>
      <c r="BH105" s="793"/>
      <c r="BI105" s="793"/>
      <c r="BJ105" s="509" t="str">
        <f t="shared" si="85"/>
        <v/>
      </c>
      <c r="BK105" s="509"/>
      <c r="BL105" s="509" t="str">
        <f t="shared" si="86"/>
        <v/>
      </c>
      <c r="BM105" s="509" t="str">
        <f t="shared" si="87"/>
        <v/>
      </c>
      <c r="BN105" s="538"/>
      <c r="BO105" s="578" t="str">
        <f t="shared" si="98"/>
        <v/>
      </c>
      <c r="BP105" s="445" t="str">
        <f t="shared" si="99"/>
        <v/>
      </c>
      <c r="BQ105" s="595"/>
      <c r="BR105" s="596"/>
      <c r="BZ105" s="484"/>
      <c r="CA105" s="485"/>
      <c r="CB105" s="561"/>
      <c r="CC105" s="487"/>
      <c r="CD105" s="487"/>
    </row>
    <row r="106" spans="1:82" s="495" customFormat="1" ht="45" customHeight="1">
      <c r="A106" s="488"/>
      <c r="B106" s="593"/>
      <c r="C106" s="594"/>
      <c r="D106" s="577"/>
      <c r="E106" s="578"/>
      <c r="F106" s="578" t="str">
        <f t="shared" si="100"/>
        <v/>
      </c>
      <c r="G106" s="590"/>
      <c r="H106" s="445" t="str">
        <f t="shared" si="66"/>
        <v/>
      </c>
      <c r="I106" s="445" t="str">
        <f t="shared" si="67"/>
        <v/>
      </c>
      <c r="J106" s="538"/>
      <c r="K106" s="579"/>
      <c r="L106" s="578"/>
      <c r="M106" s="578" t="str">
        <f t="shared" si="101"/>
        <v/>
      </c>
      <c r="N106" s="590"/>
      <c r="O106" s="445" t="str">
        <f t="shared" si="68"/>
        <v/>
      </c>
      <c r="P106" s="445" t="str">
        <f t="shared" si="69"/>
        <v/>
      </c>
      <c r="Q106" s="538"/>
      <c r="R106" s="579"/>
      <c r="S106" s="578"/>
      <c r="T106" s="578" t="str">
        <f t="shared" si="96"/>
        <v/>
      </c>
      <c r="U106" s="590"/>
      <c r="V106" s="445" t="str">
        <f t="shared" si="95"/>
        <v/>
      </c>
      <c r="W106" s="445" t="str">
        <f t="shared" si="97"/>
        <v/>
      </c>
      <c r="X106" s="538"/>
      <c r="Y106" s="793"/>
      <c r="Z106" s="793"/>
      <c r="AA106" s="509" t="str">
        <f t="shared" si="70"/>
        <v/>
      </c>
      <c r="AB106" s="509"/>
      <c r="AC106" s="509" t="str">
        <f t="shared" si="71"/>
        <v/>
      </c>
      <c r="AD106" s="509" t="str">
        <f t="shared" si="72"/>
        <v/>
      </c>
      <c r="AE106" s="538"/>
      <c r="AF106" s="793"/>
      <c r="AG106" s="793"/>
      <c r="AH106" s="509" t="str">
        <f t="shared" si="73"/>
        <v/>
      </c>
      <c r="AI106" s="509"/>
      <c r="AJ106" s="509" t="str">
        <f t="shared" si="74"/>
        <v/>
      </c>
      <c r="AK106" s="509" t="str">
        <f t="shared" si="75"/>
        <v/>
      </c>
      <c r="AL106" s="538"/>
      <c r="AM106" s="793"/>
      <c r="AN106" s="793"/>
      <c r="AO106" s="509" t="str">
        <f t="shared" si="76"/>
        <v/>
      </c>
      <c r="AP106" s="509"/>
      <c r="AQ106" s="509" t="str">
        <f t="shared" si="77"/>
        <v/>
      </c>
      <c r="AR106" s="509" t="str">
        <f t="shared" si="78"/>
        <v/>
      </c>
      <c r="AS106" s="538"/>
      <c r="AT106" s="793"/>
      <c r="AU106" s="793"/>
      <c r="AV106" s="509" t="str">
        <f t="shared" si="79"/>
        <v/>
      </c>
      <c r="AW106" s="509"/>
      <c r="AX106" s="509" t="str">
        <f t="shared" si="80"/>
        <v/>
      </c>
      <c r="AY106" s="509" t="str">
        <f t="shared" si="81"/>
        <v/>
      </c>
      <c r="AZ106" s="538"/>
      <c r="BA106" s="793"/>
      <c r="BB106" s="793"/>
      <c r="BC106" s="509" t="str">
        <f t="shared" si="82"/>
        <v/>
      </c>
      <c r="BD106" s="509"/>
      <c r="BE106" s="509" t="str">
        <f t="shared" si="83"/>
        <v/>
      </c>
      <c r="BF106" s="509" t="str">
        <f t="shared" si="84"/>
        <v/>
      </c>
      <c r="BG106" s="538"/>
      <c r="BH106" s="793"/>
      <c r="BI106" s="793"/>
      <c r="BJ106" s="509" t="str">
        <f t="shared" si="85"/>
        <v/>
      </c>
      <c r="BK106" s="509"/>
      <c r="BL106" s="509" t="str">
        <f t="shared" si="86"/>
        <v/>
      </c>
      <c r="BM106" s="509" t="str">
        <f t="shared" si="87"/>
        <v/>
      </c>
      <c r="BN106" s="538"/>
      <c r="BO106" s="578" t="str">
        <f t="shared" si="98"/>
        <v/>
      </c>
      <c r="BP106" s="445" t="str">
        <f t="shared" si="99"/>
        <v/>
      </c>
      <c r="BQ106" s="595"/>
      <c r="BR106" s="596"/>
      <c r="BZ106" s="484"/>
      <c r="CA106" s="485"/>
      <c r="CB106" s="561"/>
      <c r="CC106" s="487"/>
      <c r="CD106" s="487"/>
    </row>
    <row r="107" spans="1:82" s="495" customFormat="1" ht="45" customHeight="1">
      <c r="A107" s="488"/>
      <c r="B107" s="593"/>
      <c r="C107" s="594"/>
      <c r="D107" s="577"/>
      <c r="E107" s="578"/>
      <c r="F107" s="578" t="str">
        <f t="shared" si="100"/>
        <v/>
      </c>
      <c r="G107" s="590"/>
      <c r="H107" s="445" t="str">
        <f t="shared" si="66"/>
        <v/>
      </c>
      <c r="I107" s="445" t="str">
        <f t="shared" si="67"/>
        <v/>
      </c>
      <c r="J107" s="538"/>
      <c r="K107" s="579"/>
      <c r="L107" s="578"/>
      <c r="M107" s="578" t="str">
        <f t="shared" si="101"/>
        <v/>
      </c>
      <c r="N107" s="590"/>
      <c r="O107" s="445" t="str">
        <f t="shared" si="68"/>
        <v/>
      </c>
      <c r="P107" s="445" t="str">
        <f t="shared" si="69"/>
        <v/>
      </c>
      <c r="Q107" s="538"/>
      <c r="R107" s="579"/>
      <c r="S107" s="578"/>
      <c r="T107" s="578" t="str">
        <f t="shared" si="96"/>
        <v/>
      </c>
      <c r="U107" s="590"/>
      <c r="V107" s="445" t="str">
        <f t="shared" si="95"/>
        <v/>
      </c>
      <c r="W107" s="445" t="str">
        <f t="shared" si="97"/>
        <v/>
      </c>
      <c r="X107" s="538"/>
      <c r="Y107" s="793"/>
      <c r="Z107" s="793"/>
      <c r="AA107" s="509" t="str">
        <f t="shared" si="70"/>
        <v/>
      </c>
      <c r="AB107" s="509"/>
      <c r="AC107" s="509" t="str">
        <f t="shared" si="71"/>
        <v/>
      </c>
      <c r="AD107" s="509" t="str">
        <f t="shared" si="72"/>
        <v/>
      </c>
      <c r="AE107" s="538"/>
      <c r="AF107" s="793"/>
      <c r="AG107" s="793"/>
      <c r="AH107" s="509" t="str">
        <f t="shared" si="73"/>
        <v/>
      </c>
      <c r="AI107" s="509"/>
      <c r="AJ107" s="509" t="str">
        <f t="shared" si="74"/>
        <v/>
      </c>
      <c r="AK107" s="509" t="str">
        <f t="shared" si="75"/>
        <v/>
      </c>
      <c r="AL107" s="538"/>
      <c r="AM107" s="793"/>
      <c r="AN107" s="793"/>
      <c r="AO107" s="509" t="str">
        <f t="shared" si="76"/>
        <v/>
      </c>
      <c r="AP107" s="509"/>
      <c r="AQ107" s="509" t="str">
        <f t="shared" si="77"/>
        <v/>
      </c>
      <c r="AR107" s="509" t="str">
        <f t="shared" si="78"/>
        <v/>
      </c>
      <c r="AS107" s="538"/>
      <c r="AT107" s="793"/>
      <c r="AU107" s="793"/>
      <c r="AV107" s="509" t="str">
        <f t="shared" si="79"/>
        <v/>
      </c>
      <c r="AW107" s="509"/>
      <c r="AX107" s="509" t="str">
        <f t="shared" si="80"/>
        <v/>
      </c>
      <c r="AY107" s="509" t="str">
        <f t="shared" si="81"/>
        <v/>
      </c>
      <c r="AZ107" s="538"/>
      <c r="BA107" s="793"/>
      <c r="BB107" s="793"/>
      <c r="BC107" s="509" t="str">
        <f t="shared" si="82"/>
        <v/>
      </c>
      <c r="BD107" s="509"/>
      <c r="BE107" s="509" t="str">
        <f t="shared" si="83"/>
        <v/>
      </c>
      <c r="BF107" s="509" t="str">
        <f t="shared" si="84"/>
        <v/>
      </c>
      <c r="BG107" s="538"/>
      <c r="BH107" s="793"/>
      <c r="BI107" s="793"/>
      <c r="BJ107" s="509" t="str">
        <f t="shared" si="85"/>
        <v/>
      </c>
      <c r="BK107" s="509"/>
      <c r="BL107" s="509" t="str">
        <f t="shared" si="86"/>
        <v/>
      </c>
      <c r="BM107" s="509" t="str">
        <f t="shared" si="87"/>
        <v/>
      </c>
      <c r="BN107" s="538"/>
      <c r="BO107" s="578" t="str">
        <f t="shared" si="98"/>
        <v/>
      </c>
      <c r="BP107" s="445" t="str">
        <f t="shared" si="99"/>
        <v/>
      </c>
      <c r="BQ107" s="595"/>
      <c r="BR107" s="596"/>
      <c r="BZ107" s="484"/>
      <c r="CA107" s="485"/>
      <c r="CB107" s="561"/>
      <c r="CC107" s="487"/>
      <c r="CD107" s="562"/>
    </row>
    <row r="108" spans="1:82" s="495" customFormat="1" ht="45" customHeight="1">
      <c r="A108" s="488"/>
      <c r="B108" s="593"/>
      <c r="C108" s="594"/>
      <c r="D108" s="577"/>
      <c r="E108" s="578"/>
      <c r="F108" s="578" t="str">
        <f t="shared" si="100"/>
        <v/>
      </c>
      <c r="G108" s="590"/>
      <c r="H108" s="445" t="str">
        <f t="shared" si="66"/>
        <v/>
      </c>
      <c r="I108" s="445" t="str">
        <f t="shared" si="67"/>
        <v/>
      </c>
      <c r="J108" s="538"/>
      <c r="K108" s="579"/>
      <c r="L108" s="578"/>
      <c r="M108" s="578" t="str">
        <f t="shared" si="101"/>
        <v/>
      </c>
      <c r="N108" s="590"/>
      <c r="O108" s="445" t="str">
        <f t="shared" si="68"/>
        <v/>
      </c>
      <c r="P108" s="445" t="str">
        <f t="shared" si="69"/>
        <v/>
      </c>
      <c r="Q108" s="538"/>
      <c r="R108" s="579"/>
      <c r="S108" s="578"/>
      <c r="T108" s="578" t="str">
        <f t="shared" si="96"/>
        <v/>
      </c>
      <c r="U108" s="590"/>
      <c r="V108" s="445" t="str">
        <f t="shared" si="95"/>
        <v/>
      </c>
      <c r="W108" s="445" t="str">
        <f t="shared" si="97"/>
        <v/>
      </c>
      <c r="X108" s="538"/>
      <c r="Y108" s="793"/>
      <c r="Z108" s="793"/>
      <c r="AA108" s="509" t="str">
        <f t="shared" si="70"/>
        <v/>
      </c>
      <c r="AB108" s="509"/>
      <c r="AC108" s="509" t="str">
        <f t="shared" si="71"/>
        <v/>
      </c>
      <c r="AD108" s="509" t="str">
        <f t="shared" si="72"/>
        <v/>
      </c>
      <c r="AE108" s="538"/>
      <c r="AF108" s="793"/>
      <c r="AG108" s="793"/>
      <c r="AH108" s="509" t="str">
        <f t="shared" si="73"/>
        <v/>
      </c>
      <c r="AI108" s="509"/>
      <c r="AJ108" s="509" t="str">
        <f t="shared" si="74"/>
        <v/>
      </c>
      <c r="AK108" s="509" t="str">
        <f t="shared" si="75"/>
        <v/>
      </c>
      <c r="AL108" s="538"/>
      <c r="AM108" s="793"/>
      <c r="AN108" s="793"/>
      <c r="AO108" s="509" t="str">
        <f t="shared" si="76"/>
        <v/>
      </c>
      <c r="AP108" s="509"/>
      <c r="AQ108" s="509" t="str">
        <f t="shared" si="77"/>
        <v/>
      </c>
      <c r="AR108" s="509" t="str">
        <f t="shared" si="78"/>
        <v/>
      </c>
      <c r="AS108" s="538"/>
      <c r="AT108" s="793"/>
      <c r="AU108" s="793"/>
      <c r="AV108" s="509" t="str">
        <f t="shared" si="79"/>
        <v/>
      </c>
      <c r="AW108" s="509"/>
      <c r="AX108" s="509" t="str">
        <f t="shared" si="80"/>
        <v/>
      </c>
      <c r="AY108" s="509" t="str">
        <f t="shared" si="81"/>
        <v/>
      </c>
      <c r="AZ108" s="538"/>
      <c r="BA108" s="793"/>
      <c r="BB108" s="793"/>
      <c r="BC108" s="509" t="str">
        <f t="shared" si="82"/>
        <v/>
      </c>
      <c r="BD108" s="509"/>
      <c r="BE108" s="509" t="str">
        <f t="shared" si="83"/>
        <v/>
      </c>
      <c r="BF108" s="509" t="str">
        <f t="shared" si="84"/>
        <v/>
      </c>
      <c r="BG108" s="538"/>
      <c r="BH108" s="793"/>
      <c r="BI108" s="793"/>
      <c r="BJ108" s="509" t="str">
        <f t="shared" si="85"/>
        <v/>
      </c>
      <c r="BK108" s="509"/>
      <c r="BL108" s="509" t="str">
        <f t="shared" si="86"/>
        <v/>
      </c>
      <c r="BM108" s="509" t="str">
        <f t="shared" si="87"/>
        <v/>
      </c>
      <c r="BN108" s="538"/>
      <c r="BO108" s="578" t="str">
        <f t="shared" si="98"/>
        <v/>
      </c>
      <c r="BP108" s="445" t="str">
        <f t="shared" si="99"/>
        <v/>
      </c>
      <c r="BQ108" s="595"/>
      <c r="BR108" s="596"/>
      <c r="BZ108" s="484"/>
      <c r="CA108" s="485"/>
      <c r="CB108" s="591"/>
      <c r="CC108" s="487"/>
      <c r="CD108" s="487"/>
    </row>
    <row r="109" spans="1:82" s="495" customFormat="1" ht="45" customHeight="1">
      <c r="A109" s="488"/>
      <c r="B109" s="597"/>
      <c r="C109" s="594"/>
      <c r="D109" s="577"/>
      <c r="E109" s="578"/>
      <c r="F109" s="578" t="str">
        <f t="shared" si="100"/>
        <v/>
      </c>
      <c r="G109" s="590"/>
      <c r="H109" s="445" t="str">
        <f t="shared" si="66"/>
        <v/>
      </c>
      <c r="I109" s="445" t="str">
        <f t="shared" si="67"/>
        <v/>
      </c>
      <c r="J109" s="538"/>
      <c r="K109" s="579"/>
      <c r="L109" s="578"/>
      <c r="M109" s="578" t="str">
        <f t="shared" si="101"/>
        <v/>
      </c>
      <c r="N109" s="590"/>
      <c r="O109" s="445" t="str">
        <f t="shared" si="68"/>
        <v/>
      </c>
      <c r="P109" s="445" t="str">
        <f t="shared" si="69"/>
        <v/>
      </c>
      <c r="Q109" s="538"/>
      <c r="R109" s="579"/>
      <c r="S109" s="578"/>
      <c r="T109" s="578" t="str">
        <f t="shared" si="96"/>
        <v/>
      </c>
      <c r="U109" s="590"/>
      <c r="V109" s="445" t="str">
        <f t="shared" si="95"/>
        <v/>
      </c>
      <c r="W109" s="445" t="str">
        <f t="shared" si="97"/>
        <v/>
      </c>
      <c r="X109" s="538"/>
      <c r="Y109" s="793"/>
      <c r="Z109" s="793"/>
      <c r="AA109" s="509" t="str">
        <f t="shared" si="70"/>
        <v/>
      </c>
      <c r="AB109" s="509"/>
      <c r="AC109" s="509" t="str">
        <f t="shared" si="71"/>
        <v/>
      </c>
      <c r="AD109" s="509" t="str">
        <f t="shared" si="72"/>
        <v/>
      </c>
      <c r="AE109" s="538"/>
      <c r="AF109" s="793"/>
      <c r="AG109" s="793"/>
      <c r="AH109" s="509" t="str">
        <f t="shared" si="73"/>
        <v/>
      </c>
      <c r="AI109" s="509"/>
      <c r="AJ109" s="509" t="str">
        <f t="shared" si="74"/>
        <v/>
      </c>
      <c r="AK109" s="509" t="str">
        <f t="shared" si="75"/>
        <v/>
      </c>
      <c r="AL109" s="538"/>
      <c r="AM109" s="793"/>
      <c r="AN109" s="793"/>
      <c r="AO109" s="509" t="str">
        <f t="shared" si="76"/>
        <v/>
      </c>
      <c r="AP109" s="509"/>
      <c r="AQ109" s="509" t="str">
        <f t="shared" si="77"/>
        <v/>
      </c>
      <c r="AR109" s="509" t="str">
        <f t="shared" si="78"/>
        <v/>
      </c>
      <c r="AS109" s="538"/>
      <c r="AT109" s="793"/>
      <c r="AU109" s="793"/>
      <c r="AV109" s="509" t="str">
        <f t="shared" si="79"/>
        <v/>
      </c>
      <c r="AW109" s="509"/>
      <c r="AX109" s="509" t="str">
        <f t="shared" si="80"/>
        <v/>
      </c>
      <c r="AY109" s="509" t="str">
        <f t="shared" si="81"/>
        <v/>
      </c>
      <c r="AZ109" s="538"/>
      <c r="BA109" s="793"/>
      <c r="BB109" s="793"/>
      <c r="BC109" s="509" t="str">
        <f t="shared" si="82"/>
        <v/>
      </c>
      <c r="BD109" s="509"/>
      <c r="BE109" s="509" t="str">
        <f t="shared" si="83"/>
        <v/>
      </c>
      <c r="BF109" s="509" t="str">
        <f t="shared" si="84"/>
        <v/>
      </c>
      <c r="BG109" s="538"/>
      <c r="BH109" s="793"/>
      <c r="BI109" s="793"/>
      <c r="BJ109" s="509" t="str">
        <f t="shared" si="85"/>
        <v/>
      </c>
      <c r="BK109" s="509"/>
      <c r="BL109" s="509" t="str">
        <f t="shared" si="86"/>
        <v/>
      </c>
      <c r="BM109" s="509" t="str">
        <f t="shared" si="87"/>
        <v/>
      </c>
      <c r="BN109" s="538"/>
      <c r="BO109" s="578" t="str">
        <f t="shared" si="98"/>
        <v/>
      </c>
      <c r="BP109" s="445" t="str">
        <f t="shared" si="99"/>
        <v/>
      </c>
      <c r="BQ109" s="595"/>
      <c r="BR109" s="596"/>
      <c r="BZ109" s="496"/>
      <c r="CA109" s="485"/>
      <c r="CB109" s="497"/>
      <c r="CC109" s="487"/>
      <c r="CD109" s="487"/>
    </row>
    <row r="110" spans="1:82" s="495" customFormat="1" ht="45" customHeight="1">
      <c r="A110" s="592"/>
      <c r="B110" s="567"/>
      <c r="C110" s="502"/>
      <c r="D110" s="535">
        <f>SUM(D99:D109)</f>
        <v>0</v>
      </c>
      <c r="E110" s="536"/>
      <c r="F110" s="536"/>
      <c r="G110" s="537"/>
      <c r="H110" s="445" t="str">
        <f t="shared" si="66"/>
        <v/>
      </c>
      <c r="I110" s="445">
        <f>SUM(I99:I109)</f>
        <v>0</v>
      </c>
      <c r="J110" s="538"/>
      <c r="K110" s="539">
        <f>SUM(K99:K109)</f>
        <v>0</v>
      </c>
      <c r="L110" s="536"/>
      <c r="M110" s="536"/>
      <c r="N110" s="537"/>
      <c r="O110" s="445" t="str">
        <f t="shared" si="68"/>
        <v/>
      </c>
      <c r="P110" s="445">
        <f>SUM(P99:P109)</f>
        <v>0</v>
      </c>
      <c r="Q110" s="538"/>
      <c r="R110" s="540">
        <f>SUM(R99:R109)</f>
        <v>0</v>
      </c>
      <c r="S110" s="536"/>
      <c r="T110" s="536"/>
      <c r="U110" s="537"/>
      <c r="V110" s="445"/>
      <c r="W110" s="445">
        <f>SUM(W99:W109)</f>
        <v>0</v>
      </c>
      <c r="X110" s="538"/>
      <c r="Y110" s="793">
        <f>SUM(Y99:Y109)</f>
        <v>0</v>
      </c>
      <c r="Z110" s="793"/>
      <c r="AA110" s="509"/>
      <c r="AB110" s="509"/>
      <c r="AC110" s="509"/>
      <c r="AD110" s="509">
        <f>SUM(AD99:AD109)</f>
        <v>0</v>
      </c>
      <c r="AE110" s="538"/>
      <c r="AF110" s="793">
        <f>SUM(AF99:AF109)</f>
        <v>0</v>
      </c>
      <c r="AG110" s="793"/>
      <c r="AH110" s="509"/>
      <c r="AI110" s="509"/>
      <c r="AJ110" s="509"/>
      <c r="AK110" s="509">
        <f>SUM(AK99:AK109)</f>
        <v>0</v>
      </c>
      <c r="AL110" s="538"/>
      <c r="AM110" s="793">
        <f>SUM(AM99:AM109)</f>
        <v>0</v>
      </c>
      <c r="AN110" s="793"/>
      <c r="AO110" s="509"/>
      <c r="AP110" s="509"/>
      <c r="AQ110" s="509"/>
      <c r="AR110" s="509">
        <f>SUM(AR99:AR109)</f>
        <v>0</v>
      </c>
      <c r="AS110" s="538"/>
      <c r="AT110" s="793">
        <f>SUM(AT99:AT109)</f>
        <v>0</v>
      </c>
      <c r="AU110" s="793"/>
      <c r="AV110" s="509"/>
      <c r="AW110" s="509"/>
      <c r="AX110" s="509"/>
      <c r="AY110" s="509">
        <f>SUM(AY99:AY109)</f>
        <v>0</v>
      </c>
      <c r="AZ110" s="538"/>
      <c r="BA110" s="793">
        <f>SUM(BA99:BA109)</f>
        <v>0</v>
      </c>
      <c r="BB110" s="793"/>
      <c r="BC110" s="509"/>
      <c r="BD110" s="509"/>
      <c r="BE110" s="509"/>
      <c r="BF110" s="509">
        <f>SUM(BF99:BF109)</f>
        <v>0</v>
      </c>
      <c r="BG110" s="538"/>
      <c r="BH110" s="793">
        <f>SUM(BH99:BH109)</f>
        <v>0</v>
      </c>
      <c r="BI110" s="793"/>
      <c r="BJ110" s="509"/>
      <c r="BK110" s="509"/>
      <c r="BL110" s="509"/>
      <c r="BM110" s="509">
        <f>SUM(BM99:BM109)</f>
        <v>0</v>
      </c>
      <c r="BN110" s="538"/>
      <c r="BO110" s="536">
        <f>SUM(BO99:BO109)</f>
        <v>0</v>
      </c>
      <c r="BP110" s="445">
        <f>SUM(BP99:BP109)</f>
        <v>0</v>
      </c>
      <c r="BQ110" s="541">
        <f>BO110</f>
        <v>0</v>
      </c>
      <c r="BR110" s="569"/>
      <c r="BZ110" s="496"/>
      <c r="CA110" s="485"/>
      <c r="CB110" s="497"/>
      <c r="CC110" s="487"/>
      <c r="CD110" s="487"/>
    </row>
    <row r="111" spans="1:82" s="495" customFormat="1" ht="45" customHeight="1">
      <c r="A111" s="794"/>
      <c r="B111" s="813"/>
      <c r="C111" s="796"/>
      <c r="D111" s="807" t="s">
        <v>37</v>
      </c>
      <c r="E111" s="808"/>
      <c r="F111" s="808"/>
      <c r="G111" s="809"/>
      <c r="H111" s="800" t="str">
        <f t="shared" si="66"/>
        <v/>
      </c>
      <c r="I111" s="800"/>
      <c r="J111" s="810"/>
      <c r="K111" s="811"/>
      <c r="L111" s="808"/>
      <c r="M111" s="808"/>
      <c r="N111" s="809"/>
      <c r="O111" s="800" t="str">
        <f t="shared" si="68"/>
        <v/>
      </c>
      <c r="P111" s="800"/>
      <c r="Q111" s="810"/>
      <c r="R111" s="811"/>
      <c r="S111" s="808"/>
      <c r="T111" s="808"/>
      <c r="U111" s="809"/>
      <c r="V111" s="800" t="str">
        <f t="shared" ref="V111:V125" si="102">IF(R111="","",U111*R111)</f>
        <v/>
      </c>
      <c r="W111" s="800"/>
      <c r="X111" s="575"/>
      <c r="Y111" s="812"/>
      <c r="Z111" s="812"/>
      <c r="AA111" s="804" t="str">
        <f t="shared" si="70"/>
        <v/>
      </c>
      <c r="AB111" s="804"/>
      <c r="AC111" s="804" t="str">
        <f t="shared" si="71"/>
        <v/>
      </c>
      <c r="AD111" s="804"/>
      <c r="AE111" s="575"/>
      <c r="AF111" s="812"/>
      <c r="AG111" s="812"/>
      <c r="AH111" s="804" t="str">
        <f t="shared" si="73"/>
        <v/>
      </c>
      <c r="AI111" s="804"/>
      <c r="AJ111" s="804" t="str">
        <f t="shared" si="74"/>
        <v/>
      </c>
      <c r="AK111" s="804"/>
      <c r="AL111" s="575"/>
      <c r="AM111" s="812"/>
      <c r="AN111" s="812"/>
      <c r="AO111" s="804" t="str">
        <f t="shared" si="76"/>
        <v/>
      </c>
      <c r="AP111" s="804"/>
      <c r="AQ111" s="804" t="str">
        <f t="shared" si="77"/>
        <v/>
      </c>
      <c r="AR111" s="804"/>
      <c r="AS111" s="575"/>
      <c r="AT111" s="812"/>
      <c r="AU111" s="812"/>
      <c r="AV111" s="804" t="str">
        <f t="shared" si="79"/>
        <v/>
      </c>
      <c r="AW111" s="804"/>
      <c r="AX111" s="804" t="str">
        <f t="shared" si="80"/>
        <v/>
      </c>
      <c r="AY111" s="804"/>
      <c r="AZ111" s="575"/>
      <c r="BA111" s="812"/>
      <c r="BB111" s="812"/>
      <c r="BC111" s="804" t="str">
        <f t="shared" si="82"/>
        <v/>
      </c>
      <c r="BD111" s="804"/>
      <c r="BE111" s="804" t="str">
        <f t="shared" si="83"/>
        <v/>
      </c>
      <c r="BF111" s="804"/>
      <c r="BG111" s="575"/>
      <c r="BH111" s="812"/>
      <c r="BI111" s="812"/>
      <c r="BJ111" s="804" t="str">
        <f t="shared" si="85"/>
        <v/>
      </c>
      <c r="BK111" s="804"/>
      <c r="BL111" s="804" t="str">
        <f t="shared" si="86"/>
        <v/>
      </c>
      <c r="BM111" s="804"/>
      <c r="BN111" s="575"/>
      <c r="BO111" s="808"/>
      <c r="BP111" s="800"/>
      <c r="BQ111" s="805"/>
      <c r="BR111" s="525"/>
      <c r="BZ111" s="496"/>
      <c r="CA111" s="485"/>
      <c r="CB111" s="497"/>
      <c r="CC111" s="487"/>
      <c r="CD111" s="487"/>
    </row>
    <row r="112" spans="1:82" s="495" customFormat="1" ht="45" customHeight="1">
      <c r="A112" s="488"/>
      <c r="B112" s="593"/>
      <c r="C112" s="594"/>
      <c r="D112" s="577"/>
      <c r="E112" s="578"/>
      <c r="F112" s="578" t="str">
        <f>IF(D112="","",D112*E112)</f>
        <v/>
      </c>
      <c r="G112" s="590"/>
      <c r="H112" s="445" t="str">
        <f t="shared" si="66"/>
        <v/>
      </c>
      <c r="I112" s="445" t="str">
        <f t="shared" si="67"/>
        <v/>
      </c>
      <c r="J112" s="538"/>
      <c r="K112" s="579"/>
      <c r="L112" s="578"/>
      <c r="M112" s="578" t="str">
        <f>IF(K112="","",K112*L112)</f>
        <v/>
      </c>
      <c r="N112" s="590"/>
      <c r="O112" s="445" t="str">
        <f t="shared" si="68"/>
        <v/>
      </c>
      <c r="P112" s="445" t="str">
        <f t="shared" si="69"/>
        <v/>
      </c>
      <c r="Q112" s="538"/>
      <c r="R112" s="579"/>
      <c r="S112" s="578"/>
      <c r="T112" s="578" t="str">
        <f t="shared" ref="T112:T125" si="103">IF(R112="","",R112*S112)</f>
        <v/>
      </c>
      <c r="U112" s="590"/>
      <c r="V112" s="445" t="str">
        <f t="shared" si="102"/>
        <v/>
      </c>
      <c r="W112" s="445" t="str">
        <f t="shared" ref="W112:W125" si="104">IF(A112="","",T112-V112)</f>
        <v/>
      </c>
      <c r="X112" s="538"/>
      <c r="Y112" s="793"/>
      <c r="Z112" s="793"/>
      <c r="AA112" s="509" t="str">
        <f t="shared" si="70"/>
        <v/>
      </c>
      <c r="AB112" s="509"/>
      <c r="AC112" s="509" t="str">
        <f t="shared" si="71"/>
        <v/>
      </c>
      <c r="AD112" s="509" t="str">
        <f t="shared" si="72"/>
        <v/>
      </c>
      <c r="AE112" s="538"/>
      <c r="AF112" s="793"/>
      <c r="AG112" s="793"/>
      <c r="AH112" s="509" t="str">
        <f t="shared" si="73"/>
        <v/>
      </c>
      <c r="AI112" s="509"/>
      <c r="AJ112" s="509" t="str">
        <f t="shared" si="74"/>
        <v/>
      </c>
      <c r="AK112" s="509" t="str">
        <f t="shared" si="75"/>
        <v/>
      </c>
      <c r="AL112" s="538"/>
      <c r="AM112" s="793"/>
      <c r="AN112" s="793"/>
      <c r="AO112" s="509" t="str">
        <f t="shared" si="76"/>
        <v/>
      </c>
      <c r="AP112" s="509"/>
      <c r="AQ112" s="509" t="str">
        <f t="shared" si="77"/>
        <v/>
      </c>
      <c r="AR112" s="509" t="str">
        <f t="shared" si="78"/>
        <v/>
      </c>
      <c r="AS112" s="538"/>
      <c r="AT112" s="793"/>
      <c r="AU112" s="793"/>
      <c r="AV112" s="509" t="str">
        <f t="shared" si="79"/>
        <v/>
      </c>
      <c r="AW112" s="509"/>
      <c r="AX112" s="509" t="str">
        <f t="shared" si="80"/>
        <v/>
      </c>
      <c r="AY112" s="509" t="str">
        <f t="shared" si="81"/>
        <v/>
      </c>
      <c r="AZ112" s="538"/>
      <c r="BA112" s="793"/>
      <c r="BB112" s="793"/>
      <c r="BC112" s="509" t="str">
        <f t="shared" si="82"/>
        <v/>
      </c>
      <c r="BD112" s="509"/>
      <c r="BE112" s="509" t="str">
        <f t="shared" si="83"/>
        <v/>
      </c>
      <c r="BF112" s="509" t="str">
        <f t="shared" si="84"/>
        <v/>
      </c>
      <c r="BG112" s="538"/>
      <c r="BH112" s="793"/>
      <c r="BI112" s="793"/>
      <c r="BJ112" s="509" t="str">
        <f t="shared" si="85"/>
        <v/>
      </c>
      <c r="BK112" s="509"/>
      <c r="BL112" s="509" t="str">
        <f t="shared" si="86"/>
        <v/>
      </c>
      <c r="BM112" s="509" t="str">
        <f t="shared" si="87"/>
        <v/>
      </c>
      <c r="BN112" s="538"/>
      <c r="BO112" s="578" t="str">
        <f t="shared" ref="BO112:BO125" si="105">IF(F112="","",F112+M112+T112+AA112+AH112+AO112+AV112+BC112+BJ112)</f>
        <v/>
      </c>
      <c r="BP112" s="445" t="str">
        <f t="shared" ref="BP112:BP125" si="106">IF(A112="","",I112+P112+W112+AD112+AK112+AR112+AY112+BF112+BM112)</f>
        <v/>
      </c>
      <c r="BQ112" s="595"/>
      <c r="BR112" s="596"/>
      <c r="BZ112" s="496"/>
      <c r="CA112" s="485"/>
      <c r="CB112" s="497"/>
      <c r="CC112" s="487"/>
      <c r="CD112" s="487"/>
    </row>
    <row r="113" spans="1:82" s="495" customFormat="1" ht="45" customHeight="1">
      <c r="A113" s="599"/>
      <c r="B113" s="593"/>
      <c r="C113" s="594"/>
      <c r="D113" s="577"/>
      <c r="E113" s="578"/>
      <c r="F113" s="578" t="str">
        <f t="shared" ref="F113:F125" si="107">IF(D113="","",D113*E113)</f>
        <v/>
      </c>
      <c r="G113" s="590"/>
      <c r="H113" s="445" t="str">
        <f t="shared" si="66"/>
        <v/>
      </c>
      <c r="I113" s="445" t="str">
        <f t="shared" si="67"/>
        <v/>
      </c>
      <c r="J113" s="538"/>
      <c r="K113" s="579"/>
      <c r="L113" s="578"/>
      <c r="M113" s="578" t="str">
        <f t="shared" ref="M113:M125" si="108">IF(K113="","",K113*L113)</f>
        <v/>
      </c>
      <c r="N113" s="590"/>
      <c r="O113" s="445" t="str">
        <f t="shared" si="68"/>
        <v/>
      </c>
      <c r="P113" s="445" t="str">
        <f t="shared" si="69"/>
        <v/>
      </c>
      <c r="Q113" s="538"/>
      <c r="R113" s="579"/>
      <c r="S113" s="578"/>
      <c r="T113" s="578" t="str">
        <f t="shared" si="103"/>
        <v/>
      </c>
      <c r="U113" s="590"/>
      <c r="V113" s="445" t="str">
        <f t="shared" si="102"/>
        <v/>
      </c>
      <c r="W113" s="445" t="str">
        <f t="shared" si="104"/>
        <v/>
      </c>
      <c r="X113" s="538"/>
      <c r="Y113" s="793"/>
      <c r="Z113" s="793"/>
      <c r="AA113" s="509" t="str">
        <f t="shared" si="70"/>
        <v/>
      </c>
      <c r="AB113" s="509"/>
      <c r="AC113" s="509" t="str">
        <f t="shared" si="71"/>
        <v/>
      </c>
      <c r="AD113" s="509" t="str">
        <f t="shared" si="72"/>
        <v/>
      </c>
      <c r="AE113" s="538"/>
      <c r="AF113" s="793"/>
      <c r="AG113" s="793"/>
      <c r="AH113" s="509" t="str">
        <f t="shared" si="73"/>
        <v/>
      </c>
      <c r="AI113" s="509"/>
      <c r="AJ113" s="509" t="str">
        <f t="shared" si="74"/>
        <v/>
      </c>
      <c r="AK113" s="509" t="str">
        <f t="shared" si="75"/>
        <v/>
      </c>
      <c r="AL113" s="538"/>
      <c r="AM113" s="793"/>
      <c r="AN113" s="793"/>
      <c r="AO113" s="509" t="str">
        <f t="shared" si="76"/>
        <v/>
      </c>
      <c r="AP113" s="509"/>
      <c r="AQ113" s="509" t="str">
        <f t="shared" si="77"/>
        <v/>
      </c>
      <c r="AR113" s="509" t="str">
        <f t="shared" si="78"/>
        <v/>
      </c>
      <c r="AS113" s="538"/>
      <c r="AT113" s="793"/>
      <c r="AU113" s="793"/>
      <c r="AV113" s="509" t="str">
        <f t="shared" si="79"/>
        <v/>
      </c>
      <c r="AW113" s="509"/>
      <c r="AX113" s="509" t="str">
        <f t="shared" si="80"/>
        <v/>
      </c>
      <c r="AY113" s="509" t="str">
        <f t="shared" si="81"/>
        <v/>
      </c>
      <c r="AZ113" s="538"/>
      <c r="BA113" s="793"/>
      <c r="BB113" s="793"/>
      <c r="BC113" s="509" t="str">
        <f t="shared" si="82"/>
        <v/>
      </c>
      <c r="BD113" s="509"/>
      <c r="BE113" s="509" t="str">
        <f t="shared" si="83"/>
        <v/>
      </c>
      <c r="BF113" s="509" t="str">
        <f t="shared" si="84"/>
        <v/>
      </c>
      <c r="BG113" s="538"/>
      <c r="BH113" s="793"/>
      <c r="BI113" s="793"/>
      <c r="BJ113" s="509" t="str">
        <f t="shared" si="85"/>
        <v/>
      </c>
      <c r="BK113" s="509"/>
      <c r="BL113" s="509" t="str">
        <f t="shared" si="86"/>
        <v/>
      </c>
      <c r="BM113" s="509" t="str">
        <f t="shared" si="87"/>
        <v/>
      </c>
      <c r="BN113" s="538"/>
      <c r="BO113" s="578" t="str">
        <f t="shared" si="105"/>
        <v/>
      </c>
      <c r="BP113" s="445" t="str">
        <f t="shared" si="106"/>
        <v/>
      </c>
      <c r="BQ113" s="595"/>
      <c r="BR113" s="596"/>
      <c r="BZ113" s="496"/>
      <c r="CA113" s="485"/>
      <c r="CB113" s="497"/>
      <c r="CC113" s="487"/>
      <c r="CD113" s="487"/>
    </row>
    <row r="114" spans="1:82" s="495" customFormat="1" ht="45" customHeight="1">
      <c r="A114" s="599"/>
      <c r="B114" s="593"/>
      <c r="C114" s="594"/>
      <c r="D114" s="577"/>
      <c r="E114" s="578"/>
      <c r="F114" s="578" t="str">
        <f t="shared" si="107"/>
        <v/>
      </c>
      <c r="G114" s="590"/>
      <c r="H114" s="445" t="str">
        <f t="shared" si="66"/>
        <v/>
      </c>
      <c r="I114" s="445" t="str">
        <f t="shared" si="67"/>
        <v/>
      </c>
      <c r="J114" s="538"/>
      <c r="K114" s="579"/>
      <c r="L114" s="578"/>
      <c r="M114" s="578" t="str">
        <f t="shared" si="108"/>
        <v/>
      </c>
      <c r="N114" s="590"/>
      <c r="O114" s="445" t="str">
        <f t="shared" si="68"/>
        <v/>
      </c>
      <c r="P114" s="445" t="str">
        <f t="shared" si="69"/>
        <v/>
      </c>
      <c r="Q114" s="538"/>
      <c r="R114" s="579"/>
      <c r="S114" s="578"/>
      <c r="T114" s="578" t="str">
        <f t="shared" si="103"/>
        <v/>
      </c>
      <c r="U114" s="590"/>
      <c r="V114" s="445" t="str">
        <f t="shared" si="102"/>
        <v/>
      </c>
      <c r="W114" s="445" t="str">
        <f t="shared" si="104"/>
        <v/>
      </c>
      <c r="X114" s="538"/>
      <c r="Y114" s="793"/>
      <c r="Z114" s="793"/>
      <c r="AA114" s="509" t="str">
        <f t="shared" si="70"/>
        <v/>
      </c>
      <c r="AB114" s="509"/>
      <c r="AC114" s="509" t="str">
        <f t="shared" si="71"/>
        <v/>
      </c>
      <c r="AD114" s="509" t="str">
        <f t="shared" si="72"/>
        <v/>
      </c>
      <c r="AE114" s="538"/>
      <c r="AF114" s="793"/>
      <c r="AG114" s="793"/>
      <c r="AH114" s="509" t="str">
        <f t="shared" si="73"/>
        <v/>
      </c>
      <c r="AI114" s="509"/>
      <c r="AJ114" s="509" t="str">
        <f t="shared" si="74"/>
        <v/>
      </c>
      <c r="AK114" s="509" t="str">
        <f t="shared" si="75"/>
        <v/>
      </c>
      <c r="AL114" s="538"/>
      <c r="AM114" s="793"/>
      <c r="AN114" s="793"/>
      <c r="AO114" s="509" t="str">
        <f t="shared" si="76"/>
        <v/>
      </c>
      <c r="AP114" s="509"/>
      <c r="AQ114" s="509" t="str">
        <f t="shared" si="77"/>
        <v/>
      </c>
      <c r="AR114" s="509" t="str">
        <f t="shared" si="78"/>
        <v/>
      </c>
      <c r="AS114" s="538"/>
      <c r="AT114" s="793"/>
      <c r="AU114" s="793"/>
      <c r="AV114" s="509" t="str">
        <f t="shared" si="79"/>
        <v/>
      </c>
      <c r="AW114" s="509"/>
      <c r="AX114" s="509" t="str">
        <f t="shared" si="80"/>
        <v/>
      </c>
      <c r="AY114" s="509" t="str">
        <f t="shared" si="81"/>
        <v/>
      </c>
      <c r="AZ114" s="538"/>
      <c r="BA114" s="793"/>
      <c r="BB114" s="793"/>
      <c r="BC114" s="509" t="str">
        <f t="shared" si="82"/>
        <v/>
      </c>
      <c r="BD114" s="509"/>
      <c r="BE114" s="509" t="str">
        <f t="shared" si="83"/>
        <v/>
      </c>
      <c r="BF114" s="509" t="str">
        <f t="shared" si="84"/>
        <v/>
      </c>
      <c r="BG114" s="538"/>
      <c r="BH114" s="793"/>
      <c r="BI114" s="793"/>
      <c r="BJ114" s="509" t="str">
        <f t="shared" si="85"/>
        <v/>
      </c>
      <c r="BK114" s="509"/>
      <c r="BL114" s="509" t="str">
        <f t="shared" si="86"/>
        <v/>
      </c>
      <c r="BM114" s="509" t="str">
        <f t="shared" si="87"/>
        <v/>
      </c>
      <c r="BN114" s="538"/>
      <c r="BO114" s="578" t="str">
        <f t="shared" si="105"/>
        <v/>
      </c>
      <c r="BP114" s="445" t="str">
        <f t="shared" si="106"/>
        <v/>
      </c>
      <c r="BQ114" s="595"/>
      <c r="BR114" s="596"/>
      <c r="BZ114" s="496"/>
      <c r="CA114" s="485"/>
      <c r="CB114" s="497"/>
      <c r="CC114" s="487"/>
      <c r="CD114" s="487"/>
    </row>
    <row r="115" spans="1:82" s="495" customFormat="1" ht="45" customHeight="1">
      <c r="A115" s="599"/>
      <c r="B115" s="593"/>
      <c r="C115" s="594"/>
      <c r="D115" s="577"/>
      <c r="E115" s="578"/>
      <c r="F115" s="578" t="str">
        <f t="shared" si="107"/>
        <v/>
      </c>
      <c r="G115" s="590"/>
      <c r="H115" s="445" t="str">
        <f t="shared" si="66"/>
        <v/>
      </c>
      <c r="I115" s="445" t="str">
        <f t="shared" si="67"/>
        <v/>
      </c>
      <c r="J115" s="538"/>
      <c r="K115" s="579"/>
      <c r="L115" s="578"/>
      <c r="M115" s="578" t="str">
        <f t="shared" si="108"/>
        <v/>
      </c>
      <c r="N115" s="590"/>
      <c r="O115" s="445" t="str">
        <f t="shared" si="68"/>
        <v/>
      </c>
      <c r="P115" s="445" t="str">
        <f t="shared" si="69"/>
        <v/>
      </c>
      <c r="Q115" s="538"/>
      <c r="R115" s="579"/>
      <c r="S115" s="578"/>
      <c r="T115" s="578" t="str">
        <f t="shared" si="103"/>
        <v/>
      </c>
      <c r="U115" s="590"/>
      <c r="V115" s="445" t="str">
        <f t="shared" si="102"/>
        <v/>
      </c>
      <c r="W115" s="445" t="str">
        <f t="shared" si="104"/>
        <v/>
      </c>
      <c r="X115" s="538"/>
      <c r="Y115" s="793"/>
      <c r="Z115" s="793"/>
      <c r="AA115" s="509" t="str">
        <f t="shared" si="70"/>
        <v/>
      </c>
      <c r="AB115" s="509"/>
      <c r="AC115" s="509" t="str">
        <f t="shared" si="71"/>
        <v/>
      </c>
      <c r="AD115" s="509" t="str">
        <f t="shared" si="72"/>
        <v/>
      </c>
      <c r="AE115" s="538"/>
      <c r="AF115" s="793"/>
      <c r="AG115" s="793"/>
      <c r="AH115" s="509" t="str">
        <f t="shared" si="73"/>
        <v/>
      </c>
      <c r="AI115" s="509"/>
      <c r="AJ115" s="509" t="str">
        <f t="shared" si="74"/>
        <v/>
      </c>
      <c r="AK115" s="509" t="str">
        <f t="shared" si="75"/>
        <v/>
      </c>
      <c r="AL115" s="538"/>
      <c r="AM115" s="793"/>
      <c r="AN115" s="793"/>
      <c r="AO115" s="509" t="str">
        <f t="shared" si="76"/>
        <v/>
      </c>
      <c r="AP115" s="509"/>
      <c r="AQ115" s="509" t="str">
        <f t="shared" si="77"/>
        <v/>
      </c>
      <c r="AR115" s="509" t="str">
        <f t="shared" si="78"/>
        <v/>
      </c>
      <c r="AS115" s="538"/>
      <c r="AT115" s="793"/>
      <c r="AU115" s="793"/>
      <c r="AV115" s="509" t="str">
        <f t="shared" si="79"/>
        <v/>
      </c>
      <c r="AW115" s="509"/>
      <c r="AX115" s="509" t="str">
        <f t="shared" si="80"/>
        <v/>
      </c>
      <c r="AY115" s="509" t="str">
        <f t="shared" si="81"/>
        <v/>
      </c>
      <c r="AZ115" s="538"/>
      <c r="BA115" s="793"/>
      <c r="BB115" s="793"/>
      <c r="BC115" s="509" t="str">
        <f t="shared" si="82"/>
        <v/>
      </c>
      <c r="BD115" s="509"/>
      <c r="BE115" s="509" t="str">
        <f t="shared" si="83"/>
        <v/>
      </c>
      <c r="BF115" s="509" t="str">
        <f t="shared" si="84"/>
        <v/>
      </c>
      <c r="BG115" s="538"/>
      <c r="BH115" s="793"/>
      <c r="BI115" s="793"/>
      <c r="BJ115" s="509" t="str">
        <f t="shared" si="85"/>
        <v/>
      </c>
      <c r="BK115" s="509"/>
      <c r="BL115" s="509" t="str">
        <f t="shared" si="86"/>
        <v/>
      </c>
      <c r="BM115" s="509" t="str">
        <f t="shared" si="87"/>
        <v/>
      </c>
      <c r="BN115" s="538"/>
      <c r="BO115" s="578" t="str">
        <f t="shared" si="105"/>
        <v/>
      </c>
      <c r="BP115" s="445" t="str">
        <f t="shared" si="106"/>
        <v/>
      </c>
      <c r="BQ115" s="595"/>
      <c r="BR115" s="596"/>
      <c r="BZ115" s="496"/>
      <c r="CA115" s="485"/>
      <c r="CB115" s="497"/>
      <c r="CC115" s="487"/>
      <c r="CD115" s="487"/>
    </row>
    <row r="116" spans="1:82" s="495" customFormat="1" ht="45" customHeight="1">
      <c r="A116" s="599"/>
      <c r="B116" s="593"/>
      <c r="C116" s="594"/>
      <c r="D116" s="577"/>
      <c r="E116" s="578"/>
      <c r="F116" s="578" t="str">
        <f t="shared" si="107"/>
        <v/>
      </c>
      <c r="G116" s="590"/>
      <c r="H116" s="445" t="str">
        <f t="shared" si="66"/>
        <v/>
      </c>
      <c r="I116" s="445" t="str">
        <f t="shared" si="67"/>
        <v/>
      </c>
      <c r="J116" s="538"/>
      <c r="K116" s="579"/>
      <c r="L116" s="578"/>
      <c r="M116" s="578" t="str">
        <f t="shared" si="108"/>
        <v/>
      </c>
      <c r="N116" s="590"/>
      <c r="O116" s="445" t="str">
        <f t="shared" si="68"/>
        <v/>
      </c>
      <c r="P116" s="445" t="str">
        <f t="shared" si="69"/>
        <v/>
      </c>
      <c r="Q116" s="538"/>
      <c r="R116" s="579"/>
      <c r="S116" s="578"/>
      <c r="T116" s="578" t="str">
        <f t="shared" si="103"/>
        <v/>
      </c>
      <c r="U116" s="590"/>
      <c r="V116" s="445" t="str">
        <f t="shared" si="102"/>
        <v/>
      </c>
      <c r="W116" s="445" t="str">
        <f t="shared" si="104"/>
        <v/>
      </c>
      <c r="X116" s="538"/>
      <c r="Y116" s="793"/>
      <c r="Z116" s="793"/>
      <c r="AA116" s="509" t="str">
        <f t="shared" si="70"/>
        <v/>
      </c>
      <c r="AB116" s="509"/>
      <c r="AC116" s="509" t="str">
        <f t="shared" si="71"/>
        <v/>
      </c>
      <c r="AD116" s="509" t="str">
        <f t="shared" si="72"/>
        <v/>
      </c>
      <c r="AE116" s="538"/>
      <c r="AF116" s="793"/>
      <c r="AG116" s="793"/>
      <c r="AH116" s="509" t="str">
        <f t="shared" si="73"/>
        <v/>
      </c>
      <c r="AI116" s="509"/>
      <c r="AJ116" s="509" t="str">
        <f t="shared" si="74"/>
        <v/>
      </c>
      <c r="AK116" s="509" t="str">
        <f t="shared" si="75"/>
        <v/>
      </c>
      <c r="AL116" s="538"/>
      <c r="AM116" s="793"/>
      <c r="AN116" s="793"/>
      <c r="AO116" s="509" t="str">
        <f t="shared" si="76"/>
        <v/>
      </c>
      <c r="AP116" s="509"/>
      <c r="AQ116" s="509" t="str">
        <f t="shared" si="77"/>
        <v/>
      </c>
      <c r="AR116" s="509" t="str">
        <f t="shared" si="78"/>
        <v/>
      </c>
      <c r="AS116" s="538"/>
      <c r="AT116" s="793"/>
      <c r="AU116" s="793"/>
      <c r="AV116" s="509" t="str">
        <f t="shared" si="79"/>
        <v/>
      </c>
      <c r="AW116" s="509"/>
      <c r="AX116" s="509" t="str">
        <f t="shared" si="80"/>
        <v/>
      </c>
      <c r="AY116" s="509" t="str">
        <f t="shared" si="81"/>
        <v/>
      </c>
      <c r="AZ116" s="538"/>
      <c r="BA116" s="793"/>
      <c r="BB116" s="793"/>
      <c r="BC116" s="509" t="str">
        <f t="shared" si="82"/>
        <v/>
      </c>
      <c r="BD116" s="509"/>
      <c r="BE116" s="509" t="str">
        <f t="shared" si="83"/>
        <v/>
      </c>
      <c r="BF116" s="509" t="str">
        <f t="shared" si="84"/>
        <v/>
      </c>
      <c r="BG116" s="538"/>
      <c r="BH116" s="793"/>
      <c r="BI116" s="793"/>
      <c r="BJ116" s="509" t="str">
        <f t="shared" si="85"/>
        <v/>
      </c>
      <c r="BK116" s="509"/>
      <c r="BL116" s="509" t="str">
        <f t="shared" si="86"/>
        <v/>
      </c>
      <c r="BM116" s="509" t="str">
        <f t="shared" si="87"/>
        <v/>
      </c>
      <c r="BN116" s="538"/>
      <c r="BO116" s="578" t="str">
        <f t="shared" si="105"/>
        <v/>
      </c>
      <c r="BP116" s="445" t="str">
        <f t="shared" si="106"/>
        <v/>
      </c>
      <c r="BQ116" s="595"/>
      <c r="BR116" s="596"/>
      <c r="BZ116" s="496"/>
      <c r="CA116" s="485"/>
      <c r="CB116" s="497"/>
      <c r="CC116" s="487"/>
      <c r="CD116" s="487"/>
    </row>
    <row r="117" spans="1:82" s="495" customFormat="1" ht="45" customHeight="1">
      <c r="A117" s="599"/>
      <c r="B117" s="593"/>
      <c r="C117" s="594"/>
      <c r="D117" s="577"/>
      <c r="E117" s="578"/>
      <c r="F117" s="578" t="str">
        <f t="shared" si="107"/>
        <v/>
      </c>
      <c r="G117" s="590"/>
      <c r="H117" s="445" t="str">
        <f t="shared" si="66"/>
        <v/>
      </c>
      <c r="I117" s="445" t="str">
        <f t="shared" si="67"/>
        <v/>
      </c>
      <c r="J117" s="538"/>
      <c r="K117" s="579"/>
      <c r="L117" s="578"/>
      <c r="M117" s="578" t="str">
        <f t="shared" si="108"/>
        <v/>
      </c>
      <c r="N117" s="590"/>
      <c r="O117" s="445" t="str">
        <f t="shared" si="68"/>
        <v/>
      </c>
      <c r="P117" s="445" t="str">
        <f t="shared" si="69"/>
        <v/>
      </c>
      <c r="Q117" s="538"/>
      <c r="R117" s="579"/>
      <c r="S117" s="578"/>
      <c r="T117" s="578" t="str">
        <f t="shared" si="103"/>
        <v/>
      </c>
      <c r="U117" s="590"/>
      <c r="V117" s="445" t="str">
        <f t="shared" si="102"/>
        <v/>
      </c>
      <c r="W117" s="445" t="str">
        <f t="shared" si="104"/>
        <v/>
      </c>
      <c r="X117" s="538"/>
      <c r="Y117" s="793"/>
      <c r="Z117" s="793"/>
      <c r="AA117" s="509" t="str">
        <f t="shared" si="70"/>
        <v/>
      </c>
      <c r="AB117" s="509"/>
      <c r="AC117" s="509" t="str">
        <f t="shared" si="71"/>
        <v/>
      </c>
      <c r="AD117" s="509" t="str">
        <f t="shared" si="72"/>
        <v/>
      </c>
      <c r="AE117" s="538"/>
      <c r="AF117" s="793"/>
      <c r="AG117" s="793"/>
      <c r="AH117" s="509" t="str">
        <f t="shared" si="73"/>
        <v/>
      </c>
      <c r="AI117" s="509"/>
      <c r="AJ117" s="509" t="str">
        <f t="shared" si="74"/>
        <v/>
      </c>
      <c r="AK117" s="509" t="str">
        <f t="shared" si="75"/>
        <v/>
      </c>
      <c r="AL117" s="538"/>
      <c r="AM117" s="793"/>
      <c r="AN117" s="793"/>
      <c r="AO117" s="509" t="str">
        <f t="shared" si="76"/>
        <v/>
      </c>
      <c r="AP117" s="509"/>
      <c r="AQ117" s="509" t="str">
        <f t="shared" si="77"/>
        <v/>
      </c>
      <c r="AR117" s="509" t="str">
        <f t="shared" si="78"/>
        <v/>
      </c>
      <c r="AS117" s="538"/>
      <c r="AT117" s="793"/>
      <c r="AU117" s="793"/>
      <c r="AV117" s="509" t="str">
        <f t="shared" si="79"/>
        <v/>
      </c>
      <c r="AW117" s="509"/>
      <c r="AX117" s="509" t="str">
        <f t="shared" si="80"/>
        <v/>
      </c>
      <c r="AY117" s="509" t="str">
        <f t="shared" si="81"/>
        <v/>
      </c>
      <c r="AZ117" s="538"/>
      <c r="BA117" s="793"/>
      <c r="BB117" s="793"/>
      <c r="BC117" s="509" t="str">
        <f t="shared" si="82"/>
        <v/>
      </c>
      <c r="BD117" s="509"/>
      <c r="BE117" s="509" t="str">
        <f t="shared" si="83"/>
        <v/>
      </c>
      <c r="BF117" s="509" t="str">
        <f t="shared" si="84"/>
        <v/>
      </c>
      <c r="BG117" s="538"/>
      <c r="BH117" s="793"/>
      <c r="BI117" s="793"/>
      <c r="BJ117" s="509" t="str">
        <f t="shared" si="85"/>
        <v/>
      </c>
      <c r="BK117" s="509"/>
      <c r="BL117" s="509" t="str">
        <f t="shared" si="86"/>
        <v/>
      </c>
      <c r="BM117" s="509" t="str">
        <f t="shared" si="87"/>
        <v/>
      </c>
      <c r="BN117" s="538"/>
      <c r="BO117" s="578" t="str">
        <f t="shared" si="105"/>
        <v/>
      </c>
      <c r="BP117" s="445" t="str">
        <f t="shared" si="106"/>
        <v/>
      </c>
      <c r="BQ117" s="595"/>
      <c r="BR117" s="596"/>
      <c r="BZ117" s="496"/>
      <c r="CA117" s="485"/>
      <c r="CB117" s="497"/>
      <c r="CC117" s="487"/>
      <c r="CD117" s="487"/>
    </row>
    <row r="118" spans="1:82" s="495" customFormat="1" ht="45" customHeight="1">
      <c r="A118" s="599"/>
      <c r="B118" s="593"/>
      <c r="C118" s="594"/>
      <c r="D118" s="577"/>
      <c r="E118" s="578"/>
      <c r="F118" s="578" t="str">
        <f t="shared" si="107"/>
        <v/>
      </c>
      <c r="G118" s="590"/>
      <c r="H118" s="445" t="str">
        <f t="shared" si="66"/>
        <v/>
      </c>
      <c r="I118" s="445" t="str">
        <f t="shared" si="67"/>
        <v/>
      </c>
      <c r="J118" s="538"/>
      <c r="K118" s="579"/>
      <c r="L118" s="578"/>
      <c r="M118" s="578" t="str">
        <f t="shared" si="108"/>
        <v/>
      </c>
      <c r="N118" s="590"/>
      <c r="O118" s="445" t="str">
        <f t="shared" si="68"/>
        <v/>
      </c>
      <c r="P118" s="445" t="str">
        <f t="shared" si="69"/>
        <v/>
      </c>
      <c r="Q118" s="538"/>
      <c r="R118" s="579"/>
      <c r="S118" s="578"/>
      <c r="T118" s="578" t="str">
        <f t="shared" si="103"/>
        <v/>
      </c>
      <c r="U118" s="590"/>
      <c r="V118" s="445" t="str">
        <f t="shared" si="102"/>
        <v/>
      </c>
      <c r="W118" s="445" t="str">
        <f t="shared" si="104"/>
        <v/>
      </c>
      <c r="X118" s="538"/>
      <c r="Y118" s="793"/>
      <c r="Z118" s="793"/>
      <c r="AA118" s="509" t="str">
        <f t="shared" si="70"/>
        <v/>
      </c>
      <c r="AB118" s="509"/>
      <c r="AC118" s="509" t="str">
        <f t="shared" si="71"/>
        <v/>
      </c>
      <c r="AD118" s="509" t="str">
        <f t="shared" si="72"/>
        <v/>
      </c>
      <c r="AE118" s="538"/>
      <c r="AF118" s="793"/>
      <c r="AG118" s="793"/>
      <c r="AH118" s="509" t="str">
        <f t="shared" si="73"/>
        <v/>
      </c>
      <c r="AI118" s="509"/>
      <c r="AJ118" s="509" t="str">
        <f t="shared" si="74"/>
        <v/>
      </c>
      <c r="AK118" s="509" t="str">
        <f t="shared" si="75"/>
        <v/>
      </c>
      <c r="AL118" s="538"/>
      <c r="AM118" s="793"/>
      <c r="AN118" s="793"/>
      <c r="AO118" s="509" t="str">
        <f t="shared" si="76"/>
        <v/>
      </c>
      <c r="AP118" s="509"/>
      <c r="AQ118" s="509" t="str">
        <f t="shared" si="77"/>
        <v/>
      </c>
      <c r="AR118" s="509" t="str">
        <f t="shared" si="78"/>
        <v/>
      </c>
      <c r="AS118" s="538"/>
      <c r="AT118" s="793"/>
      <c r="AU118" s="793"/>
      <c r="AV118" s="509" t="str">
        <f t="shared" si="79"/>
        <v/>
      </c>
      <c r="AW118" s="509"/>
      <c r="AX118" s="509" t="str">
        <f t="shared" si="80"/>
        <v/>
      </c>
      <c r="AY118" s="509" t="str">
        <f t="shared" si="81"/>
        <v/>
      </c>
      <c r="AZ118" s="538"/>
      <c r="BA118" s="793"/>
      <c r="BB118" s="793"/>
      <c r="BC118" s="509" t="str">
        <f t="shared" si="82"/>
        <v/>
      </c>
      <c r="BD118" s="509"/>
      <c r="BE118" s="509" t="str">
        <f t="shared" si="83"/>
        <v/>
      </c>
      <c r="BF118" s="509" t="str">
        <f t="shared" si="84"/>
        <v/>
      </c>
      <c r="BG118" s="538"/>
      <c r="BH118" s="793"/>
      <c r="BI118" s="793"/>
      <c r="BJ118" s="509" t="str">
        <f t="shared" si="85"/>
        <v/>
      </c>
      <c r="BK118" s="509"/>
      <c r="BL118" s="509" t="str">
        <f t="shared" si="86"/>
        <v/>
      </c>
      <c r="BM118" s="509" t="str">
        <f t="shared" si="87"/>
        <v/>
      </c>
      <c r="BN118" s="538"/>
      <c r="BO118" s="578" t="str">
        <f t="shared" si="105"/>
        <v/>
      </c>
      <c r="BP118" s="445" t="str">
        <f t="shared" si="106"/>
        <v/>
      </c>
      <c r="BQ118" s="595"/>
      <c r="BR118" s="596"/>
      <c r="BZ118" s="496"/>
      <c r="CA118" s="485"/>
      <c r="CB118" s="497"/>
      <c r="CC118" s="487"/>
      <c r="CD118" s="487"/>
    </row>
    <row r="119" spans="1:82" s="495" customFormat="1" ht="45" customHeight="1">
      <c r="A119" s="599"/>
      <c r="B119" s="593"/>
      <c r="C119" s="594"/>
      <c r="D119" s="577"/>
      <c r="E119" s="578"/>
      <c r="F119" s="578" t="str">
        <f t="shared" si="107"/>
        <v/>
      </c>
      <c r="G119" s="590"/>
      <c r="H119" s="445" t="str">
        <f t="shared" si="66"/>
        <v/>
      </c>
      <c r="I119" s="445" t="str">
        <f t="shared" si="67"/>
        <v/>
      </c>
      <c r="J119" s="538"/>
      <c r="K119" s="579"/>
      <c r="L119" s="578"/>
      <c r="M119" s="578" t="str">
        <f t="shared" si="108"/>
        <v/>
      </c>
      <c r="N119" s="590"/>
      <c r="O119" s="445" t="str">
        <f t="shared" si="68"/>
        <v/>
      </c>
      <c r="P119" s="445" t="str">
        <f t="shared" si="69"/>
        <v/>
      </c>
      <c r="Q119" s="538"/>
      <c r="R119" s="579"/>
      <c r="S119" s="578"/>
      <c r="T119" s="578" t="str">
        <f t="shared" si="103"/>
        <v/>
      </c>
      <c r="U119" s="590"/>
      <c r="V119" s="445" t="str">
        <f t="shared" si="102"/>
        <v/>
      </c>
      <c r="W119" s="445" t="str">
        <f t="shared" si="104"/>
        <v/>
      </c>
      <c r="X119" s="538"/>
      <c r="Y119" s="793"/>
      <c r="Z119" s="793"/>
      <c r="AA119" s="509" t="str">
        <f t="shared" si="70"/>
        <v/>
      </c>
      <c r="AB119" s="509"/>
      <c r="AC119" s="509" t="str">
        <f t="shared" si="71"/>
        <v/>
      </c>
      <c r="AD119" s="509" t="str">
        <f t="shared" si="72"/>
        <v/>
      </c>
      <c r="AE119" s="538"/>
      <c r="AF119" s="793"/>
      <c r="AG119" s="793"/>
      <c r="AH119" s="509" t="str">
        <f t="shared" si="73"/>
        <v/>
      </c>
      <c r="AI119" s="509"/>
      <c r="AJ119" s="509" t="str">
        <f t="shared" si="74"/>
        <v/>
      </c>
      <c r="AK119" s="509" t="str">
        <f t="shared" si="75"/>
        <v/>
      </c>
      <c r="AL119" s="538"/>
      <c r="AM119" s="793"/>
      <c r="AN119" s="793"/>
      <c r="AO119" s="509" t="str">
        <f t="shared" si="76"/>
        <v/>
      </c>
      <c r="AP119" s="509"/>
      <c r="AQ119" s="509" t="str">
        <f t="shared" si="77"/>
        <v/>
      </c>
      <c r="AR119" s="509" t="str">
        <f t="shared" si="78"/>
        <v/>
      </c>
      <c r="AS119" s="538"/>
      <c r="AT119" s="793"/>
      <c r="AU119" s="793"/>
      <c r="AV119" s="509" t="str">
        <f t="shared" si="79"/>
        <v/>
      </c>
      <c r="AW119" s="509"/>
      <c r="AX119" s="509" t="str">
        <f t="shared" si="80"/>
        <v/>
      </c>
      <c r="AY119" s="509" t="str">
        <f t="shared" si="81"/>
        <v/>
      </c>
      <c r="AZ119" s="538"/>
      <c r="BA119" s="793"/>
      <c r="BB119" s="793"/>
      <c r="BC119" s="509" t="str">
        <f t="shared" si="82"/>
        <v/>
      </c>
      <c r="BD119" s="509"/>
      <c r="BE119" s="509" t="str">
        <f t="shared" si="83"/>
        <v/>
      </c>
      <c r="BF119" s="509" t="str">
        <f t="shared" si="84"/>
        <v/>
      </c>
      <c r="BG119" s="538"/>
      <c r="BH119" s="793"/>
      <c r="BI119" s="793"/>
      <c r="BJ119" s="509" t="str">
        <f t="shared" si="85"/>
        <v/>
      </c>
      <c r="BK119" s="509"/>
      <c r="BL119" s="509" t="str">
        <f t="shared" si="86"/>
        <v/>
      </c>
      <c r="BM119" s="509" t="str">
        <f t="shared" si="87"/>
        <v/>
      </c>
      <c r="BN119" s="538"/>
      <c r="BO119" s="578" t="str">
        <f t="shared" si="105"/>
        <v/>
      </c>
      <c r="BP119" s="445" t="str">
        <f t="shared" si="106"/>
        <v/>
      </c>
      <c r="BQ119" s="595"/>
      <c r="BR119" s="596"/>
      <c r="BZ119" s="496"/>
      <c r="CA119" s="485"/>
      <c r="CB119" s="497"/>
      <c r="CC119" s="487"/>
      <c r="CD119" s="487"/>
    </row>
    <row r="120" spans="1:82" s="495" customFormat="1" ht="45" customHeight="1">
      <c r="A120" s="599"/>
      <c r="B120" s="593"/>
      <c r="C120" s="594"/>
      <c r="D120" s="577"/>
      <c r="E120" s="578"/>
      <c r="F120" s="578" t="str">
        <f t="shared" si="107"/>
        <v/>
      </c>
      <c r="G120" s="590"/>
      <c r="H120" s="445" t="str">
        <f t="shared" si="66"/>
        <v/>
      </c>
      <c r="I120" s="445" t="str">
        <f t="shared" si="67"/>
        <v/>
      </c>
      <c r="J120" s="538"/>
      <c r="K120" s="579"/>
      <c r="L120" s="578"/>
      <c r="M120" s="578" t="str">
        <f t="shared" si="108"/>
        <v/>
      </c>
      <c r="N120" s="590"/>
      <c r="O120" s="445" t="str">
        <f t="shared" si="68"/>
        <v/>
      </c>
      <c r="P120" s="445" t="str">
        <f t="shared" si="69"/>
        <v/>
      </c>
      <c r="Q120" s="538"/>
      <c r="R120" s="579"/>
      <c r="S120" s="578"/>
      <c r="T120" s="578" t="str">
        <f t="shared" si="103"/>
        <v/>
      </c>
      <c r="U120" s="590"/>
      <c r="V120" s="445" t="str">
        <f t="shared" si="102"/>
        <v/>
      </c>
      <c r="W120" s="445" t="str">
        <f t="shared" si="104"/>
        <v/>
      </c>
      <c r="X120" s="538"/>
      <c r="Y120" s="793"/>
      <c r="Z120" s="793"/>
      <c r="AA120" s="509" t="str">
        <f t="shared" si="70"/>
        <v/>
      </c>
      <c r="AB120" s="509"/>
      <c r="AC120" s="509" t="str">
        <f t="shared" si="71"/>
        <v/>
      </c>
      <c r="AD120" s="509" t="str">
        <f t="shared" si="72"/>
        <v/>
      </c>
      <c r="AE120" s="538"/>
      <c r="AF120" s="793"/>
      <c r="AG120" s="793"/>
      <c r="AH120" s="509" t="str">
        <f t="shared" si="73"/>
        <v/>
      </c>
      <c r="AI120" s="509"/>
      <c r="AJ120" s="509" t="str">
        <f t="shared" si="74"/>
        <v/>
      </c>
      <c r="AK120" s="509" t="str">
        <f t="shared" si="75"/>
        <v/>
      </c>
      <c r="AL120" s="538"/>
      <c r="AM120" s="793"/>
      <c r="AN120" s="793"/>
      <c r="AO120" s="509" t="str">
        <f t="shared" si="76"/>
        <v/>
      </c>
      <c r="AP120" s="509"/>
      <c r="AQ120" s="509" t="str">
        <f t="shared" si="77"/>
        <v/>
      </c>
      <c r="AR120" s="509" t="str">
        <f t="shared" si="78"/>
        <v/>
      </c>
      <c r="AS120" s="538"/>
      <c r="AT120" s="793"/>
      <c r="AU120" s="793"/>
      <c r="AV120" s="509" t="str">
        <f t="shared" si="79"/>
        <v/>
      </c>
      <c r="AW120" s="509"/>
      <c r="AX120" s="509" t="str">
        <f t="shared" si="80"/>
        <v/>
      </c>
      <c r="AY120" s="509" t="str">
        <f t="shared" si="81"/>
        <v/>
      </c>
      <c r="AZ120" s="538"/>
      <c r="BA120" s="793"/>
      <c r="BB120" s="793"/>
      <c r="BC120" s="509" t="str">
        <f t="shared" si="82"/>
        <v/>
      </c>
      <c r="BD120" s="509"/>
      <c r="BE120" s="509" t="str">
        <f t="shared" si="83"/>
        <v/>
      </c>
      <c r="BF120" s="509" t="str">
        <f t="shared" si="84"/>
        <v/>
      </c>
      <c r="BG120" s="538"/>
      <c r="BH120" s="793"/>
      <c r="BI120" s="793"/>
      <c r="BJ120" s="509" t="str">
        <f t="shared" si="85"/>
        <v/>
      </c>
      <c r="BK120" s="509"/>
      <c r="BL120" s="509" t="str">
        <f t="shared" si="86"/>
        <v/>
      </c>
      <c r="BM120" s="509" t="str">
        <f t="shared" si="87"/>
        <v/>
      </c>
      <c r="BN120" s="538"/>
      <c r="BO120" s="578" t="str">
        <f t="shared" si="105"/>
        <v/>
      </c>
      <c r="BP120" s="445" t="str">
        <f t="shared" si="106"/>
        <v/>
      </c>
      <c r="BQ120" s="595"/>
      <c r="BR120" s="596"/>
      <c r="BZ120" s="496"/>
      <c r="CA120" s="485"/>
      <c r="CB120" s="497"/>
      <c r="CC120" s="487"/>
      <c r="CD120" s="487"/>
    </row>
    <row r="121" spans="1:82" s="495" customFormat="1" ht="45" customHeight="1">
      <c r="A121" s="599"/>
      <c r="B121" s="593"/>
      <c r="C121" s="594"/>
      <c r="D121" s="577"/>
      <c r="E121" s="578"/>
      <c r="F121" s="578" t="str">
        <f t="shared" si="107"/>
        <v/>
      </c>
      <c r="G121" s="590"/>
      <c r="H121" s="445" t="str">
        <f t="shared" si="66"/>
        <v/>
      </c>
      <c r="I121" s="445" t="str">
        <f t="shared" si="67"/>
        <v/>
      </c>
      <c r="J121" s="538"/>
      <c r="K121" s="579"/>
      <c r="L121" s="578"/>
      <c r="M121" s="578" t="str">
        <f t="shared" si="108"/>
        <v/>
      </c>
      <c r="N121" s="590"/>
      <c r="O121" s="445" t="str">
        <f t="shared" si="68"/>
        <v/>
      </c>
      <c r="P121" s="445" t="str">
        <f t="shared" si="69"/>
        <v/>
      </c>
      <c r="Q121" s="538"/>
      <c r="R121" s="579"/>
      <c r="S121" s="578"/>
      <c r="T121" s="578" t="str">
        <f t="shared" si="103"/>
        <v/>
      </c>
      <c r="U121" s="590"/>
      <c r="V121" s="445" t="str">
        <f t="shared" si="102"/>
        <v/>
      </c>
      <c r="W121" s="445" t="str">
        <f t="shared" si="104"/>
        <v/>
      </c>
      <c r="X121" s="538"/>
      <c r="Y121" s="793"/>
      <c r="Z121" s="793"/>
      <c r="AA121" s="509" t="str">
        <f t="shared" si="70"/>
        <v/>
      </c>
      <c r="AB121" s="509"/>
      <c r="AC121" s="509" t="str">
        <f t="shared" si="71"/>
        <v/>
      </c>
      <c r="AD121" s="509" t="str">
        <f t="shared" si="72"/>
        <v/>
      </c>
      <c r="AE121" s="538"/>
      <c r="AF121" s="793"/>
      <c r="AG121" s="793"/>
      <c r="AH121" s="509" t="str">
        <f t="shared" si="73"/>
        <v/>
      </c>
      <c r="AI121" s="509"/>
      <c r="AJ121" s="509" t="str">
        <f t="shared" si="74"/>
        <v/>
      </c>
      <c r="AK121" s="509" t="str">
        <f t="shared" si="75"/>
        <v/>
      </c>
      <c r="AL121" s="538"/>
      <c r="AM121" s="793"/>
      <c r="AN121" s="793"/>
      <c r="AO121" s="509" t="str">
        <f t="shared" si="76"/>
        <v/>
      </c>
      <c r="AP121" s="509"/>
      <c r="AQ121" s="509" t="str">
        <f t="shared" si="77"/>
        <v/>
      </c>
      <c r="AR121" s="509" t="str">
        <f t="shared" si="78"/>
        <v/>
      </c>
      <c r="AS121" s="538"/>
      <c r="AT121" s="793"/>
      <c r="AU121" s="793"/>
      <c r="AV121" s="509" t="str">
        <f t="shared" si="79"/>
        <v/>
      </c>
      <c r="AW121" s="509"/>
      <c r="AX121" s="509" t="str">
        <f t="shared" si="80"/>
        <v/>
      </c>
      <c r="AY121" s="509" t="str">
        <f t="shared" si="81"/>
        <v/>
      </c>
      <c r="AZ121" s="538"/>
      <c r="BA121" s="793"/>
      <c r="BB121" s="793"/>
      <c r="BC121" s="509" t="str">
        <f t="shared" si="82"/>
        <v/>
      </c>
      <c r="BD121" s="509"/>
      <c r="BE121" s="509" t="str">
        <f t="shared" si="83"/>
        <v/>
      </c>
      <c r="BF121" s="509" t="str">
        <f t="shared" si="84"/>
        <v/>
      </c>
      <c r="BG121" s="538"/>
      <c r="BH121" s="793"/>
      <c r="BI121" s="793"/>
      <c r="BJ121" s="509" t="str">
        <f t="shared" si="85"/>
        <v/>
      </c>
      <c r="BK121" s="509"/>
      <c r="BL121" s="509" t="str">
        <f t="shared" si="86"/>
        <v/>
      </c>
      <c r="BM121" s="509" t="str">
        <f t="shared" si="87"/>
        <v/>
      </c>
      <c r="BN121" s="538"/>
      <c r="BO121" s="578" t="str">
        <f t="shared" si="105"/>
        <v/>
      </c>
      <c r="BP121" s="445" t="str">
        <f t="shared" si="106"/>
        <v/>
      </c>
      <c r="BQ121" s="595"/>
      <c r="BR121" s="596"/>
      <c r="BZ121" s="496"/>
      <c r="CA121" s="485"/>
      <c r="CB121" s="497"/>
      <c r="CC121" s="487"/>
      <c r="CD121" s="487"/>
    </row>
    <row r="122" spans="1:82" s="495" customFormat="1" ht="45" customHeight="1">
      <c r="A122" s="599"/>
      <c r="B122" s="593"/>
      <c r="C122" s="594"/>
      <c r="D122" s="577"/>
      <c r="E122" s="578"/>
      <c r="F122" s="578" t="str">
        <f t="shared" si="107"/>
        <v/>
      </c>
      <c r="G122" s="590"/>
      <c r="H122" s="445" t="str">
        <f t="shared" si="66"/>
        <v/>
      </c>
      <c r="I122" s="445" t="str">
        <f t="shared" si="67"/>
        <v/>
      </c>
      <c r="J122" s="538"/>
      <c r="K122" s="579"/>
      <c r="L122" s="578"/>
      <c r="M122" s="578" t="str">
        <f t="shared" si="108"/>
        <v/>
      </c>
      <c r="N122" s="590"/>
      <c r="O122" s="445" t="str">
        <f t="shared" si="68"/>
        <v/>
      </c>
      <c r="P122" s="445" t="str">
        <f t="shared" si="69"/>
        <v/>
      </c>
      <c r="Q122" s="538"/>
      <c r="R122" s="579"/>
      <c r="S122" s="578"/>
      <c r="T122" s="578" t="str">
        <f t="shared" si="103"/>
        <v/>
      </c>
      <c r="U122" s="590"/>
      <c r="V122" s="445" t="str">
        <f t="shared" si="102"/>
        <v/>
      </c>
      <c r="W122" s="445" t="str">
        <f t="shared" si="104"/>
        <v/>
      </c>
      <c r="X122" s="538"/>
      <c r="Y122" s="793"/>
      <c r="Z122" s="793"/>
      <c r="AA122" s="509" t="str">
        <f t="shared" si="70"/>
        <v/>
      </c>
      <c r="AB122" s="509"/>
      <c r="AC122" s="509" t="str">
        <f t="shared" si="71"/>
        <v/>
      </c>
      <c r="AD122" s="509" t="str">
        <f t="shared" si="72"/>
        <v/>
      </c>
      <c r="AE122" s="538"/>
      <c r="AF122" s="793"/>
      <c r="AG122" s="793"/>
      <c r="AH122" s="509" t="str">
        <f t="shared" si="73"/>
        <v/>
      </c>
      <c r="AI122" s="509"/>
      <c r="AJ122" s="509" t="str">
        <f t="shared" si="74"/>
        <v/>
      </c>
      <c r="AK122" s="509" t="str">
        <f t="shared" si="75"/>
        <v/>
      </c>
      <c r="AL122" s="538"/>
      <c r="AM122" s="793"/>
      <c r="AN122" s="793"/>
      <c r="AO122" s="509" t="str">
        <f t="shared" si="76"/>
        <v/>
      </c>
      <c r="AP122" s="509"/>
      <c r="AQ122" s="509" t="str">
        <f t="shared" si="77"/>
        <v/>
      </c>
      <c r="AR122" s="509" t="str">
        <f t="shared" si="78"/>
        <v/>
      </c>
      <c r="AS122" s="538"/>
      <c r="AT122" s="793"/>
      <c r="AU122" s="793"/>
      <c r="AV122" s="509" t="str">
        <f t="shared" si="79"/>
        <v/>
      </c>
      <c r="AW122" s="509"/>
      <c r="AX122" s="509" t="str">
        <f t="shared" si="80"/>
        <v/>
      </c>
      <c r="AY122" s="509" t="str">
        <f t="shared" si="81"/>
        <v/>
      </c>
      <c r="AZ122" s="538"/>
      <c r="BA122" s="793"/>
      <c r="BB122" s="793"/>
      <c r="BC122" s="509" t="str">
        <f t="shared" si="82"/>
        <v/>
      </c>
      <c r="BD122" s="509"/>
      <c r="BE122" s="509" t="str">
        <f t="shared" si="83"/>
        <v/>
      </c>
      <c r="BF122" s="509" t="str">
        <f t="shared" si="84"/>
        <v/>
      </c>
      <c r="BG122" s="538"/>
      <c r="BH122" s="793"/>
      <c r="BI122" s="793"/>
      <c r="BJ122" s="509" t="str">
        <f t="shared" si="85"/>
        <v/>
      </c>
      <c r="BK122" s="509"/>
      <c r="BL122" s="509" t="str">
        <f t="shared" si="86"/>
        <v/>
      </c>
      <c r="BM122" s="509" t="str">
        <f t="shared" si="87"/>
        <v/>
      </c>
      <c r="BN122" s="538"/>
      <c r="BO122" s="578" t="str">
        <f t="shared" si="105"/>
        <v/>
      </c>
      <c r="BP122" s="445" t="str">
        <f t="shared" si="106"/>
        <v/>
      </c>
      <c r="BQ122" s="595"/>
      <c r="BR122" s="596"/>
      <c r="BZ122" s="496"/>
      <c r="CA122" s="485"/>
      <c r="CB122" s="497"/>
      <c r="CC122" s="487"/>
      <c r="CD122" s="487"/>
    </row>
    <row r="123" spans="1:82" s="495" customFormat="1" ht="45" customHeight="1">
      <c r="A123" s="599"/>
      <c r="B123" s="593"/>
      <c r="C123" s="594"/>
      <c r="D123" s="577"/>
      <c r="E123" s="578"/>
      <c r="F123" s="578" t="str">
        <f t="shared" si="107"/>
        <v/>
      </c>
      <c r="G123" s="590"/>
      <c r="H123" s="445" t="str">
        <f t="shared" si="66"/>
        <v/>
      </c>
      <c r="I123" s="445" t="str">
        <f t="shared" si="67"/>
        <v/>
      </c>
      <c r="J123" s="538"/>
      <c r="K123" s="579"/>
      <c r="L123" s="578"/>
      <c r="M123" s="578" t="str">
        <f t="shared" si="108"/>
        <v/>
      </c>
      <c r="N123" s="590"/>
      <c r="O123" s="445" t="str">
        <f t="shared" si="68"/>
        <v/>
      </c>
      <c r="P123" s="445" t="str">
        <f t="shared" si="69"/>
        <v/>
      </c>
      <c r="Q123" s="538"/>
      <c r="R123" s="579"/>
      <c r="S123" s="578"/>
      <c r="T123" s="578" t="str">
        <f t="shared" si="103"/>
        <v/>
      </c>
      <c r="U123" s="590"/>
      <c r="V123" s="445" t="str">
        <f t="shared" si="102"/>
        <v/>
      </c>
      <c r="W123" s="445" t="str">
        <f t="shared" si="104"/>
        <v/>
      </c>
      <c r="X123" s="538"/>
      <c r="Y123" s="793"/>
      <c r="Z123" s="793"/>
      <c r="AA123" s="509" t="str">
        <f t="shared" si="70"/>
        <v/>
      </c>
      <c r="AB123" s="509"/>
      <c r="AC123" s="509" t="str">
        <f t="shared" si="71"/>
        <v/>
      </c>
      <c r="AD123" s="509" t="str">
        <f t="shared" si="72"/>
        <v/>
      </c>
      <c r="AE123" s="538"/>
      <c r="AF123" s="793"/>
      <c r="AG123" s="793"/>
      <c r="AH123" s="509" t="str">
        <f t="shared" si="73"/>
        <v/>
      </c>
      <c r="AI123" s="509"/>
      <c r="AJ123" s="509" t="str">
        <f t="shared" si="74"/>
        <v/>
      </c>
      <c r="AK123" s="509" t="str">
        <f t="shared" si="75"/>
        <v/>
      </c>
      <c r="AL123" s="538"/>
      <c r="AM123" s="793"/>
      <c r="AN123" s="793"/>
      <c r="AO123" s="509" t="str">
        <f t="shared" si="76"/>
        <v/>
      </c>
      <c r="AP123" s="509"/>
      <c r="AQ123" s="509" t="str">
        <f t="shared" si="77"/>
        <v/>
      </c>
      <c r="AR123" s="509" t="str">
        <f t="shared" si="78"/>
        <v/>
      </c>
      <c r="AS123" s="538"/>
      <c r="AT123" s="793"/>
      <c r="AU123" s="793"/>
      <c r="AV123" s="509" t="str">
        <f t="shared" si="79"/>
        <v/>
      </c>
      <c r="AW123" s="509"/>
      <c r="AX123" s="509" t="str">
        <f t="shared" si="80"/>
        <v/>
      </c>
      <c r="AY123" s="509" t="str">
        <f t="shared" si="81"/>
        <v/>
      </c>
      <c r="AZ123" s="538"/>
      <c r="BA123" s="793"/>
      <c r="BB123" s="793"/>
      <c r="BC123" s="509" t="str">
        <f t="shared" si="82"/>
        <v/>
      </c>
      <c r="BD123" s="509"/>
      <c r="BE123" s="509" t="str">
        <f t="shared" si="83"/>
        <v/>
      </c>
      <c r="BF123" s="509" t="str">
        <f t="shared" si="84"/>
        <v/>
      </c>
      <c r="BG123" s="538"/>
      <c r="BH123" s="793"/>
      <c r="BI123" s="793"/>
      <c r="BJ123" s="509" t="str">
        <f t="shared" si="85"/>
        <v/>
      </c>
      <c r="BK123" s="509"/>
      <c r="BL123" s="509" t="str">
        <f t="shared" si="86"/>
        <v/>
      </c>
      <c r="BM123" s="509" t="str">
        <f t="shared" si="87"/>
        <v/>
      </c>
      <c r="BN123" s="538"/>
      <c r="BO123" s="578" t="str">
        <f t="shared" si="105"/>
        <v/>
      </c>
      <c r="BP123" s="445" t="str">
        <f t="shared" si="106"/>
        <v/>
      </c>
      <c r="BQ123" s="595"/>
      <c r="BR123" s="596"/>
      <c r="BZ123" s="496"/>
      <c r="CA123" s="485"/>
      <c r="CB123" s="497"/>
      <c r="CC123" s="487"/>
      <c r="CD123" s="487"/>
    </row>
    <row r="124" spans="1:82" s="495" customFormat="1" ht="45" customHeight="1">
      <c r="A124" s="599"/>
      <c r="B124" s="593"/>
      <c r="C124" s="594"/>
      <c r="D124" s="577"/>
      <c r="E124" s="578"/>
      <c r="F124" s="578" t="str">
        <f t="shared" si="107"/>
        <v/>
      </c>
      <c r="G124" s="590"/>
      <c r="H124" s="445" t="str">
        <f t="shared" si="66"/>
        <v/>
      </c>
      <c r="I124" s="445" t="str">
        <f t="shared" si="67"/>
        <v/>
      </c>
      <c r="J124" s="538"/>
      <c r="K124" s="579"/>
      <c r="L124" s="578"/>
      <c r="M124" s="578" t="str">
        <f t="shared" si="108"/>
        <v/>
      </c>
      <c r="N124" s="590"/>
      <c r="O124" s="445" t="str">
        <f t="shared" si="68"/>
        <v/>
      </c>
      <c r="P124" s="445" t="str">
        <f t="shared" si="69"/>
        <v/>
      </c>
      <c r="Q124" s="538"/>
      <c r="R124" s="579"/>
      <c r="S124" s="578"/>
      <c r="T124" s="578" t="str">
        <f t="shared" si="103"/>
        <v/>
      </c>
      <c r="U124" s="590"/>
      <c r="V124" s="445" t="str">
        <f t="shared" si="102"/>
        <v/>
      </c>
      <c r="W124" s="445" t="str">
        <f t="shared" si="104"/>
        <v/>
      </c>
      <c r="X124" s="538"/>
      <c r="Y124" s="793"/>
      <c r="Z124" s="793"/>
      <c r="AA124" s="509" t="str">
        <f t="shared" si="70"/>
        <v/>
      </c>
      <c r="AB124" s="509"/>
      <c r="AC124" s="509" t="str">
        <f t="shared" si="71"/>
        <v/>
      </c>
      <c r="AD124" s="509" t="str">
        <f t="shared" si="72"/>
        <v/>
      </c>
      <c r="AE124" s="538"/>
      <c r="AF124" s="793"/>
      <c r="AG124" s="793"/>
      <c r="AH124" s="509" t="str">
        <f t="shared" si="73"/>
        <v/>
      </c>
      <c r="AI124" s="509"/>
      <c r="AJ124" s="509" t="str">
        <f t="shared" si="74"/>
        <v/>
      </c>
      <c r="AK124" s="509" t="str">
        <f t="shared" si="75"/>
        <v/>
      </c>
      <c r="AL124" s="538"/>
      <c r="AM124" s="793"/>
      <c r="AN124" s="793"/>
      <c r="AO124" s="509" t="str">
        <f t="shared" si="76"/>
        <v/>
      </c>
      <c r="AP124" s="509"/>
      <c r="AQ124" s="509" t="str">
        <f t="shared" si="77"/>
        <v/>
      </c>
      <c r="AR124" s="509" t="str">
        <f t="shared" si="78"/>
        <v/>
      </c>
      <c r="AS124" s="538"/>
      <c r="AT124" s="793"/>
      <c r="AU124" s="793"/>
      <c r="AV124" s="509" t="str">
        <f t="shared" si="79"/>
        <v/>
      </c>
      <c r="AW124" s="509"/>
      <c r="AX124" s="509" t="str">
        <f t="shared" si="80"/>
        <v/>
      </c>
      <c r="AY124" s="509" t="str">
        <f t="shared" si="81"/>
        <v/>
      </c>
      <c r="AZ124" s="538"/>
      <c r="BA124" s="793"/>
      <c r="BB124" s="793"/>
      <c r="BC124" s="509" t="str">
        <f t="shared" si="82"/>
        <v/>
      </c>
      <c r="BD124" s="509"/>
      <c r="BE124" s="509" t="str">
        <f t="shared" si="83"/>
        <v/>
      </c>
      <c r="BF124" s="509" t="str">
        <f t="shared" si="84"/>
        <v/>
      </c>
      <c r="BG124" s="538"/>
      <c r="BH124" s="793"/>
      <c r="BI124" s="793"/>
      <c r="BJ124" s="509" t="str">
        <f t="shared" si="85"/>
        <v/>
      </c>
      <c r="BK124" s="509"/>
      <c r="BL124" s="509" t="str">
        <f t="shared" si="86"/>
        <v/>
      </c>
      <c r="BM124" s="509" t="str">
        <f t="shared" si="87"/>
        <v/>
      </c>
      <c r="BN124" s="538"/>
      <c r="BO124" s="578" t="str">
        <f t="shared" si="105"/>
        <v/>
      </c>
      <c r="BP124" s="445" t="str">
        <f t="shared" si="106"/>
        <v/>
      </c>
      <c r="BQ124" s="595"/>
      <c r="BR124" s="596"/>
      <c r="BZ124" s="496"/>
      <c r="CA124" s="485"/>
      <c r="CB124" s="497"/>
      <c r="CC124" s="487"/>
      <c r="CD124" s="487"/>
    </row>
    <row r="125" spans="1:82" s="495" customFormat="1" ht="45" customHeight="1">
      <c r="A125" s="599"/>
      <c r="B125" s="593"/>
      <c r="C125" s="594"/>
      <c r="D125" s="600"/>
      <c r="E125" s="578"/>
      <c r="F125" s="578" t="str">
        <f t="shared" si="107"/>
        <v/>
      </c>
      <c r="G125" s="590"/>
      <c r="H125" s="445" t="str">
        <f t="shared" si="66"/>
        <v/>
      </c>
      <c r="I125" s="445" t="str">
        <f t="shared" si="67"/>
        <v/>
      </c>
      <c r="J125" s="538"/>
      <c r="K125" s="579"/>
      <c r="L125" s="578"/>
      <c r="M125" s="578" t="str">
        <f t="shared" si="108"/>
        <v/>
      </c>
      <c r="N125" s="590"/>
      <c r="O125" s="445" t="str">
        <f t="shared" si="68"/>
        <v/>
      </c>
      <c r="P125" s="445" t="str">
        <f t="shared" si="69"/>
        <v/>
      </c>
      <c r="Q125" s="538"/>
      <c r="R125" s="579"/>
      <c r="S125" s="578"/>
      <c r="T125" s="578" t="str">
        <f t="shared" si="103"/>
        <v/>
      </c>
      <c r="U125" s="590"/>
      <c r="V125" s="445" t="str">
        <f t="shared" si="102"/>
        <v/>
      </c>
      <c r="W125" s="445" t="str">
        <f t="shared" si="104"/>
        <v/>
      </c>
      <c r="X125" s="538"/>
      <c r="Y125" s="793"/>
      <c r="Z125" s="793"/>
      <c r="AA125" s="509" t="str">
        <f t="shared" si="70"/>
        <v/>
      </c>
      <c r="AB125" s="509"/>
      <c r="AC125" s="509" t="str">
        <f t="shared" si="71"/>
        <v/>
      </c>
      <c r="AD125" s="509" t="str">
        <f t="shared" si="72"/>
        <v/>
      </c>
      <c r="AE125" s="538"/>
      <c r="AF125" s="793"/>
      <c r="AG125" s="793"/>
      <c r="AH125" s="509" t="str">
        <f t="shared" si="73"/>
        <v/>
      </c>
      <c r="AI125" s="509"/>
      <c r="AJ125" s="509" t="str">
        <f t="shared" si="74"/>
        <v/>
      </c>
      <c r="AK125" s="509" t="str">
        <f t="shared" si="75"/>
        <v/>
      </c>
      <c r="AL125" s="538"/>
      <c r="AM125" s="793"/>
      <c r="AN125" s="793"/>
      <c r="AO125" s="509" t="str">
        <f t="shared" si="76"/>
        <v/>
      </c>
      <c r="AP125" s="509"/>
      <c r="AQ125" s="509" t="str">
        <f t="shared" si="77"/>
        <v/>
      </c>
      <c r="AR125" s="509" t="str">
        <f t="shared" si="78"/>
        <v/>
      </c>
      <c r="AS125" s="538"/>
      <c r="AT125" s="793"/>
      <c r="AU125" s="793"/>
      <c r="AV125" s="509" t="str">
        <f t="shared" si="79"/>
        <v/>
      </c>
      <c r="AW125" s="509"/>
      <c r="AX125" s="509" t="str">
        <f t="shared" si="80"/>
        <v/>
      </c>
      <c r="AY125" s="509" t="str">
        <f t="shared" si="81"/>
        <v/>
      </c>
      <c r="AZ125" s="538"/>
      <c r="BA125" s="793"/>
      <c r="BB125" s="793"/>
      <c r="BC125" s="509" t="str">
        <f t="shared" si="82"/>
        <v/>
      </c>
      <c r="BD125" s="509"/>
      <c r="BE125" s="509" t="str">
        <f t="shared" si="83"/>
        <v/>
      </c>
      <c r="BF125" s="509" t="str">
        <f t="shared" si="84"/>
        <v/>
      </c>
      <c r="BG125" s="538"/>
      <c r="BH125" s="793"/>
      <c r="BI125" s="793"/>
      <c r="BJ125" s="509" t="str">
        <f t="shared" si="85"/>
        <v/>
      </c>
      <c r="BK125" s="509"/>
      <c r="BL125" s="509" t="str">
        <f t="shared" si="86"/>
        <v/>
      </c>
      <c r="BM125" s="509" t="str">
        <f t="shared" si="87"/>
        <v/>
      </c>
      <c r="BN125" s="538"/>
      <c r="BO125" s="578" t="str">
        <f t="shared" si="105"/>
        <v/>
      </c>
      <c r="BP125" s="445" t="str">
        <f t="shared" si="106"/>
        <v/>
      </c>
      <c r="BQ125" s="595"/>
      <c r="BR125" s="596"/>
      <c r="BZ125" s="496"/>
      <c r="CA125" s="485"/>
      <c r="CB125" s="497"/>
      <c r="CC125" s="487"/>
      <c r="CD125" s="487"/>
    </row>
    <row r="126" spans="1:82" s="495" customFormat="1" ht="45" customHeight="1">
      <c r="A126" s="533"/>
      <c r="B126" s="567"/>
      <c r="C126" s="502"/>
      <c r="D126" s="601">
        <f>SUM(D112:D125)</f>
        <v>0</v>
      </c>
      <c r="E126" s="536"/>
      <c r="F126" s="536"/>
      <c r="G126" s="537"/>
      <c r="H126" s="445" t="str">
        <f t="shared" si="66"/>
        <v/>
      </c>
      <c r="I126" s="445">
        <f>SUM(I112:I125)</f>
        <v>0</v>
      </c>
      <c r="J126" s="538"/>
      <c r="K126" s="539">
        <f>SUM(K112:K125)</f>
        <v>0</v>
      </c>
      <c r="L126" s="536"/>
      <c r="M126" s="536"/>
      <c r="N126" s="537"/>
      <c r="O126" s="445" t="str">
        <f t="shared" si="68"/>
        <v/>
      </c>
      <c r="P126" s="445">
        <f>SUM(P112:P125)</f>
        <v>0</v>
      </c>
      <c r="Q126" s="538"/>
      <c r="R126" s="540">
        <f>SUM(R115:R125)</f>
        <v>0</v>
      </c>
      <c r="S126" s="536"/>
      <c r="T126" s="536"/>
      <c r="U126" s="537"/>
      <c r="V126" s="445"/>
      <c r="W126" s="445">
        <f>SUM(W115:W125)</f>
        <v>0</v>
      </c>
      <c r="X126" s="538"/>
      <c r="Y126" s="793">
        <f>SUM(Y115:Y125)</f>
        <v>0</v>
      </c>
      <c r="Z126" s="793"/>
      <c r="AA126" s="509"/>
      <c r="AB126" s="509"/>
      <c r="AC126" s="509"/>
      <c r="AD126" s="509">
        <f>SUM(AD115:AD125)</f>
        <v>0</v>
      </c>
      <c r="AE126" s="538"/>
      <c r="AF126" s="793">
        <f>SUM(AF115:AF125)</f>
        <v>0</v>
      </c>
      <c r="AG126" s="793"/>
      <c r="AH126" s="509"/>
      <c r="AI126" s="509"/>
      <c r="AJ126" s="509"/>
      <c r="AK126" s="509">
        <f>SUM(AK115:AK125)</f>
        <v>0</v>
      </c>
      <c r="AL126" s="538"/>
      <c r="AM126" s="793">
        <f>SUM(AM115:AM125)</f>
        <v>0</v>
      </c>
      <c r="AN126" s="793"/>
      <c r="AO126" s="509"/>
      <c r="AP126" s="509"/>
      <c r="AQ126" s="509"/>
      <c r="AR126" s="509">
        <f>SUM(AR115:AR125)</f>
        <v>0</v>
      </c>
      <c r="AS126" s="538"/>
      <c r="AT126" s="793">
        <f>SUM(AT115:AT125)</f>
        <v>0</v>
      </c>
      <c r="AU126" s="793"/>
      <c r="AV126" s="509"/>
      <c r="AW126" s="509"/>
      <c r="AX126" s="509"/>
      <c r="AY126" s="509">
        <f>SUM(AY115:AY125)</f>
        <v>0</v>
      </c>
      <c r="AZ126" s="538"/>
      <c r="BA126" s="793">
        <f>SUM(BA115:BA125)</f>
        <v>0</v>
      </c>
      <c r="BB126" s="793"/>
      <c r="BC126" s="509"/>
      <c r="BD126" s="509"/>
      <c r="BE126" s="509"/>
      <c r="BF126" s="509">
        <f>SUM(BF115:BF125)</f>
        <v>0</v>
      </c>
      <c r="BG126" s="538"/>
      <c r="BH126" s="793">
        <f>SUM(BH115:BH125)</f>
        <v>0</v>
      </c>
      <c r="BI126" s="793"/>
      <c r="BJ126" s="509"/>
      <c r="BK126" s="509"/>
      <c r="BL126" s="509"/>
      <c r="BM126" s="509">
        <f>SUM(BM115:BM125)</f>
        <v>0</v>
      </c>
      <c r="BN126" s="538"/>
      <c r="BO126" s="536">
        <f>SUM(BO112:BO125)</f>
        <v>0</v>
      </c>
      <c r="BP126" s="445">
        <f>SUM(BP112:BP125)</f>
        <v>0</v>
      </c>
      <c r="BQ126" s="541">
        <f>BO126</f>
        <v>0</v>
      </c>
      <c r="BR126" s="569"/>
      <c r="BZ126" s="496"/>
      <c r="CA126" s="485"/>
      <c r="CB126" s="497"/>
      <c r="CC126" s="487"/>
      <c r="CD126" s="487"/>
    </row>
    <row r="127" spans="1:82" s="495" customFormat="1" ht="45" customHeight="1">
      <c r="A127" s="806"/>
      <c r="B127" s="795"/>
      <c r="C127" s="796"/>
      <c r="D127" s="812" t="s">
        <v>38</v>
      </c>
      <c r="E127" s="808"/>
      <c r="F127" s="808"/>
      <c r="G127" s="809"/>
      <c r="H127" s="800" t="str">
        <f t="shared" si="66"/>
        <v/>
      </c>
      <c r="I127" s="800"/>
      <c r="J127" s="810"/>
      <c r="K127" s="811"/>
      <c r="L127" s="808"/>
      <c r="M127" s="808"/>
      <c r="N127" s="809"/>
      <c r="O127" s="800" t="str">
        <f t="shared" si="68"/>
        <v/>
      </c>
      <c r="P127" s="800"/>
      <c r="Q127" s="810"/>
      <c r="R127" s="811"/>
      <c r="S127" s="808"/>
      <c r="T127" s="808"/>
      <c r="U127" s="809"/>
      <c r="V127" s="800" t="str">
        <f t="shared" ref="V127:V139" si="109">IF(R127="","",U127*R127)</f>
        <v/>
      </c>
      <c r="W127" s="800"/>
      <c r="X127" s="575"/>
      <c r="Y127" s="812"/>
      <c r="Z127" s="812"/>
      <c r="AA127" s="804" t="str">
        <f t="shared" si="70"/>
        <v/>
      </c>
      <c r="AB127" s="804"/>
      <c r="AC127" s="804" t="str">
        <f t="shared" si="71"/>
        <v/>
      </c>
      <c r="AD127" s="804"/>
      <c r="AE127" s="575"/>
      <c r="AF127" s="812"/>
      <c r="AG127" s="812"/>
      <c r="AH127" s="804" t="str">
        <f t="shared" si="73"/>
        <v/>
      </c>
      <c r="AI127" s="804"/>
      <c r="AJ127" s="804" t="str">
        <f t="shared" si="74"/>
        <v/>
      </c>
      <c r="AK127" s="804"/>
      <c r="AL127" s="575"/>
      <c r="AM127" s="812"/>
      <c r="AN127" s="812"/>
      <c r="AO127" s="804" t="str">
        <f t="shared" si="76"/>
        <v/>
      </c>
      <c r="AP127" s="804"/>
      <c r="AQ127" s="804" t="str">
        <f t="shared" si="77"/>
        <v/>
      </c>
      <c r="AR127" s="804"/>
      <c r="AS127" s="575"/>
      <c r="AT127" s="812"/>
      <c r="AU127" s="812"/>
      <c r="AV127" s="804" t="str">
        <f t="shared" si="79"/>
        <v/>
      </c>
      <c r="AW127" s="804"/>
      <c r="AX127" s="804" t="str">
        <f t="shared" si="80"/>
        <v/>
      </c>
      <c r="AY127" s="804"/>
      <c r="AZ127" s="575"/>
      <c r="BA127" s="812"/>
      <c r="BB127" s="812"/>
      <c r="BC127" s="804" t="str">
        <f t="shared" si="82"/>
        <v/>
      </c>
      <c r="BD127" s="804"/>
      <c r="BE127" s="804" t="str">
        <f t="shared" si="83"/>
        <v/>
      </c>
      <c r="BF127" s="804"/>
      <c r="BG127" s="575"/>
      <c r="BH127" s="812"/>
      <c r="BI127" s="812"/>
      <c r="BJ127" s="804" t="str">
        <f t="shared" si="85"/>
        <v/>
      </c>
      <c r="BK127" s="804"/>
      <c r="BL127" s="804" t="str">
        <f t="shared" si="86"/>
        <v/>
      </c>
      <c r="BM127" s="804"/>
      <c r="BN127" s="575"/>
      <c r="BO127" s="808"/>
      <c r="BP127" s="800"/>
      <c r="BQ127" s="805"/>
      <c r="BR127" s="525"/>
      <c r="BZ127" s="496"/>
      <c r="CA127" s="485"/>
      <c r="CB127" s="497"/>
      <c r="CC127" s="487"/>
      <c r="CD127" s="487"/>
    </row>
    <row r="128" spans="1:82" s="495" customFormat="1" ht="45" customHeight="1">
      <c r="A128" s="599"/>
      <c r="B128" s="603"/>
      <c r="C128" s="594"/>
      <c r="D128" s="600"/>
      <c r="E128" s="578"/>
      <c r="F128" s="578" t="str">
        <f>IF(D128="","",D128*E128)</f>
        <v/>
      </c>
      <c r="G128" s="590"/>
      <c r="H128" s="445" t="str">
        <f t="shared" si="66"/>
        <v/>
      </c>
      <c r="I128" s="445" t="str">
        <f t="shared" si="67"/>
        <v/>
      </c>
      <c r="J128" s="538"/>
      <c r="K128" s="579"/>
      <c r="L128" s="578"/>
      <c r="M128" s="578" t="str">
        <f>IF(K128="","",K128*L128)</f>
        <v/>
      </c>
      <c r="N128" s="590"/>
      <c r="O128" s="445" t="str">
        <f t="shared" si="68"/>
        <v/>
      </c>
      <c r="P128" s="445" t="str">
        <f t="shared" si="69"/>
        <v/>
      </c>
      <c r="Q128" s="538"/>
      <c r="R128" s="579"/>
      <c r="S128" s="578"/>
      <c r="T128" s="578" t="str">
        <f t="shared" ref="T128:T139" si="110">IF(R128="","",R128*S128)</f>
        <v/>
      </c>
      <c r="U128" s="590"/>
      <c r="V128" s="445" t="str">
        <f t="shared" si="109"/>
        <v/>
      </c>
      <c r="W128" s="445" t="str">
        <f t="shared" ref="W128:W139" si="111">IF(A128="","",T128-V128)</f>
        <v/>
      </c>
      <c r="X128" s="538"/>
      <c r="Y128" s="793"/>
      <c r="Z128" s="793"/>
      <c r="AA128" s="509" t="str">
        <f t="shared" si="70"/>
        <v/>
      </c>
      <c r="AB128" s="509"/>
      <c r="AC128" s="509" t="str">
        <f t="shared" si="71"/>
        <v/>
      </c>
      <c r="AD128" s="509" t="str">
        <f t="shared" si="72"/>
        <v/>
      </c>
      <c r="AE128" s="538"/>
      <c r="AF128" s="793"/>
      <c r="AG128" s="793"/>
      <c r="AH128" s="509" t="str">
        <f t="shared" si="73"/>
        <v/>
      </c>
      <c r="AI128" s="509"/>
      <c r="AJ128" s="509" t="str">
        <f t="shared" si="74"/>
        <v/>
      </c>
      <c r="AK128" s="509" t="str">
        <f t="shared" si="75"/>
        <v/>
      </c>
      <c r="AL128" s="538"/>
      <c r="AM128" s="793"/>
      <c r="AN128" s="793"/>
      <c r="AO128" s="509" t="str">
        <f t="shared" si="76"/>
        <v/>
      </c>
      <c r="AP128" s="509"/>
      <c r="AQ128" s="509" t="str">
        <f t="shared" si="77"/>
        <v/>
      </c>
      <c r="AR128" s="509" t="str">
        <f t="shared" si="78"/>
        <v/>
      </c>
      <c r="AS128" s="538"/>
      <c r="AT128" s="793"/>
      <c r="AU128" s="793"/>
      <c r="AV128" s="509" t="str">
        <f t="shared" si="79"/>
        <v/>
      </c>
      <c r="AW128" s="509"/>
      <c r="AX128" s="509" t="str">
        <f t="shared" si="80"/>
        <v/>
      </c>
      <c r="AY128" s="509" t="str">
        <f t="shared" si="81"/>
        <v/>
      </c>
      <c r="AZ128" s="538"/>
      <c r="BA128" s="793"/>
      <c r="BB128" s="793"/>
      <c r="BC128" s="509" t="str">
        <f t="shared" si="82"/>
        <v/>
      </c>
      <c r="BD128" s="509"/>
      <c r="BE128" s="509" t="str">
        <f t="shared" si="83"/>
        <v/>
      </c>
      <c r="BF128" s="509" t="str">
        <f t="shared" si="84"/>
        <v/>
      </c>
      <c r="BG128" s="538"/>
      <c r="BH128" s="793"/>
      <c r="BI128" s="793"/>
      <c r="BJ128" s="509" t="str">
        <f t="shared" si="85"/>
        <v/>
      </c>
      <c r="BK128" s="509"/>
      <c r="BL128" s="509" t="str">
        <f t="shared" si="86"/>
        <v/>
      </c>
      <c r="BM128" s="509" t="str">
        <f t="shared" si="87"/>
        <v/>
      </c>
      <c r="BN128" s="538"/>
      <c r="BO128" s="578" t="str">
        <f>IF(F128="","",F128+M128+T128+AA128+AH128+AO128+AV128+BC128+BJ128)</f>
        <v/>
      </c>
      <c r="BP128" s="445" t="str">
        <f>IF(A128="","",I128+P128+W128+AD128+AK128+AR128+AY128+BF128+BM128)</f>
        <v/>
      </c>
      <c r="BQ128" s="595"/>
      <c r="BR128" s="596"/>
      <c r="BZ128" s="496"/>
      <c r="CA128" s="485"/>
      <c r="CB128" s="497"/>
      <c r="CC128" s="487"/>
      <c r="CD128" s="487"/>
    </row>
    <row r="129" spans="1:82" s="495" customFormat="1" ht="45" customHeight="1">
      <c r="A129" s="599"/>
      <c r="B129" s="603"/>
      <c r="C129" s="594"/>
      <c r="D129" s="577"/>
      <c r="E129" s="578"/>
      <c r="F129" s="578" t="str">
        <f t="shared" ref="F129:F139" si="112">IF(D129="","",D129*E129)</f>
        <v/>
      </c>
      <c r="G129" s="590"/>
      <c r="H129" s="445" t="str">
        <f t="shared" si="66"/>
        <v/>
      </c>
      <c r="I129" s="445" t="str">
        <f t="shared" si="67"/>
        <v/>
      </c>
      <c r="J129" s="538"/>
      <c r="K129" s="579"/>
      <c r="L129" s="578"/>
      <c r="M129" s="578" t="str">
        <f t="shared" ref="M129:M139" si="113">IF(K129="","",K129*L129)</f>
        <v/>
      </c>
      <c r="N129" s="590"/>
      <c r="O129" s="445" t="str">
        <f t="shared" si="68"/>
        <v/>
      </c>
      <c r="P129" s="445" t="str">
        <f t="shared" si="69"/>
        <v/>
      </c>
      <c r="Q129" s="538"/>
      <c r="R129" s="579"/>
      <c r="S129" s="578"/>
      <c r="T129" s="578" t="str">
        <f t="shared" si="110"/>
        <v/>
      </c>
      <c r="U129" s="590"/>
      <c r="V129" s="445" t="str">
        <f t="shared" si="109"/>
        <v/>
      </c>
      <c r="W129" s="445" t="str">
        <f t="shared" si="111"/>
        <v/>
      </c>
      <c r="X129" s="538"/>
      <c r="Y129" s="793"/>
      <c r="Z129" s="793"/>
      <c r="AA129" s="509" t="str">
        <f t="shared" si="70"/>
        <v/>
      </c>
      <c r="AB129" s="509"/>
      <c r="AC129" s="509" t="str">
        <f t="shared" si="71"/>
        <v/>
      </c>
      <c r="AD129" s="509" t="str">
        <f t="shared" si="72"/>
        <v/>
      </c>
      <c r="AE129" s="538"/>
      <c r="AF129" s="793"/>
      <c r="AG129" s="793"/>
      <c r="AH129" s="509" t="str">
        <f t="shared" si="73"/>
        <v/>
      </c>
      <c r="AI129" s="509"/>
      <c r="AJ129" s="509" t="str">
        <f t="shared" si="74"/>
        <v/>
      </c>
      <c r="AK129" s="509" t="str">
        <f t="shared" si="75"/>
        <v/>
      </c>
      <c r="AL129" s="538"/>
      <c r="AM129" s="793"/>
      <c r="AN129" s="793"/>
      <c r="AO129" s="509" t="str">
        <f t="shared" si="76"/>
        <v/>
      </c>
      <c r="AP129" s="509"/>
      <c r="AQ129" s="509" t="str">
        <f t="shared" si="77"/>
        <v/>
      </c>
      <c r="AR129" s="509" t="str">
        <f t="shared" si="78"/>
        <v/>
      </c>
      <c r="AS129" s="538"/>
      <c r="AT129" s="793"/>
      <c r="AU129" s="793"/>
      <c r="AV129" s="509" t="str">
        <f t="shared" si="79"/>
        <v/>
      </c>
      <c r="AW129" s="509"/>
      <c r="AX129" s="509" t="str">
        <f t="shared" si="80"/>
        <v/>
      </c>
      <c r="AY129" s="509" t="str">
        <f t="shared" si="81"/>
        <v/>
      </c>
      <c r="AZ129" s="538"/>
      <c r="BA129" s="793"/>
      <c r="BB129" s="793"/>
      <c r="BC129" s="509" t="str">
        <f t="shared" si="82"/>
        <v/>
      </c>
      <c r="BD129" s="509"/>
      <c r="BE129" s="509" t="str">
        <f t="shared" si="83"/>
        <v/>
      </c>
      <c r="BF129" s="509" t="str">
        <f t="shared" si="84"/>
        <v/>
      </c>
      <c r="BG129" s="538"/>
      <c r="BH129" s="793"/>
      <c r="BI129" s="793"/>
      <c r="BJ129" s="509" t="str">
        <f t="shared" si="85"/>
        <v/>
      </c>
      <c r="BK129" s="509"/>
      <c r="BL129" s="509" t="str">
        <f t="shared" si="86"/>
        <v/>
      </c>
      <c r="BM129" s="509" t="str">
        <f t="shared" si="87"/>
        <v/>
      </c>
      <c r="BN129" s="538"/>
      <c r="BO129" s="578" t="str">
        <f t="shared" ref="BO129:BO139" si="114">IF(F129="","",F129+M129+T129+AA129+AH129+AO129+AV129+BC129+BJ129)</f>
        <v/>
      </c>
      <c r="BP129" s="445" t="str">
        <f t="shared" ref="BP129:BP139" si="115">IF(A129="","",I129+P129+W129+AD129+AK129+AR129+AY129+BF129+BM129)</f>
        <v/>
      </c>
      <c r="BQ129" s="595"/>
      <c r="BR129" s="596"/>
      <c r="BZ129" s="496"/>
      <c r="CA129" s="485"/>
      <c r="CB129" s="497"/>
      <c r="CC129" s="487"/>
      <c r="CD129" s="487"/>
    </row>
    <row r="130" spans="1:82" s="495" customFormat="1" ht="45" customHeight="1">
      <c r="A130" s="599"/>
      <c r="B130" s="603"/>
      <c r="C130" s="594"/>
      <c r="D130" s="577"/>
      <c r="E130" s="578"/>
      <c r="F130" s="578" t="str">
        <f t="shared" si="112"/>
        <v/>
      </c>
      <c r="G130" s="590"/>
      <c r="H130" s="445" t="str">
        <f t="shared" si="66"/>
        <v/>
      </c>
      <c r="I130" s="445" t="str">
        <f t="shared" si="67"/>
        <v/>
      </c>
      <c r="J130" s="538"/>
      <c r="K130" s="579"/>
      <c r="L130" s="578"/>
      <c r="M130" s="578" t="str">
        <f t="shared" si="113"/>
        <v/>
      </c>
      <c r="N130" s="590"/>
      <c r="O130" s="445" t="str">
        <f t="shared" si="68"/>
        <v/>
      </c>
      <c r="P130" s="445" t="str">
        <f t="shared" si="69"/>
        <v/>
      </c>
      <c r="Q130" s="538"/>
      <c r="R130" s="579"/>
      <c r="S130" s="578"/>
      <c r="T130" s="578" t="str">
        <f t="shared" si="110"/>
        <v/>
      </c>
      <c r="U130" s="590"/>
      <c r="V130" s="445" t="str">
        <f t="shared" si="109"/>
        <v/>
      </c>
      <c r="W130" s="445" t="str">
        <f t="shared" si="111"/>
        <v/>
      </c>
      <c r="X130" s="538"/>
      <c r="Y130" s="793"/>
      <c r="Z130" s="793"/>
      <c r="AA130" s="509" t="str">
        <f t="shared" si="70"/>
        <v/>
      </c>
      <c r="AB130" s="509"/>
      <c r="AC130" s="509" t="str">
        <f t="shared" si="71"/>
        <v/>
      </c>
      <c r="AD130" s="509" t="str">
        <f t="shared" si="72"/>
        <v/>
      </c>
      <c r="AE130" s="538"/>
      <c r="AF130" s="793"/>
      <c r="AG130" s="793"/>
      <c r="AH130" s="509" t="str">
        <f t="shared" si="73"/>
        <v/>
      </c>
      <c r="AI130" s="509"/>
      <c r="AJ130" s="509" t="str">
        <f t="shared" si="74"/>
        <v/>
      </c>
      <c r="AK130" s="509" t="str">
        <f t="shared" si="75"/>
        <v/>
      </c>
      <c r="AL130" s="538"/>
      <c r="AM130" s="793"/>
      <c r="AN130" s="793"/>
      <c r="AO130" s="509" t="str">
        <f t="shared" si="76"/>
        <v/>
      </c>
      <c r="AP130" s="509"/>
      <c r="AQ130" s="509" t="str">
        <f t="shared" si="77"/>
        <v/>
      </c>
      <c r="AR130" s="509" t="str">
        <f t="shared" si="78"/>
        <v/>
      </c>
      <c r="AS130" s="538"/>
      <c r="AT130" s="793"/>
      <c r="AU130" s="793"/>
      <c r="AV130" s="509" t="str">
        <f t="shared" si="79"/>
        <v/>
      </c>
      <c r="AW130" s="509"/>
      <c r="AX130" s="509" t="str">
        <f t="shared" si="80"/>
        <v/>
      </c>
      <c r="AY130" s="509" t="str">
        <f t="shared" si="81"/>
        <v/>
      </c>
      <c r="AZ130" s="538"/>
      <c r="BA130" s="793"/>
      <c r="BB130" s="793"/>
      <c r="BC130" s="509" t="str">
        <f t="shared" si="82"/>
        <v/>
      </c>
      <c r="BD130" s="509"/>
      <c r="BE130" s="509" t="str">
        <f t="shared" si="83"/>
        <v/>
      </c>
      <c r="BF130" s="509" t="str">
        <f t="shared" si="84"/>
        <v/>
      </c>
      <c r="BG130" s="538"/>
      <c r="BH130" s="793"/>
      <c r="BI130" s="793"/>
      <c r="BJ130" s="509" t="str">
        <f t="shared" si="85"/>
        <v/>
      </c>
      <c r="BK130" s="509"/>
      <c r="BL130" s="509" t="str">
        <f t="shared" si="86"/>
        <v/>
      </c>
      <c r="BM130" s="509" t="str">
        <f t="shared" si="87"/>
        <v/>
      </c>
      <c r="BN130" s="538"/>
      <c r="BO130" s="578" t="str">
        <f t="shared" si="114"/>
        <v/>
      </c>
      <c r="BP130" s="445" t="str">
        <f t="shared" si="115"/>
        <v/>
      </c>
      <c r="BQ130" s="595"/>
      <c r="BR130" s="596"/>
      <c r="BZ130" s="496"/>
      <c r="CA130" s="485"/>
      <c r="CB130" s="497"/>
      <c r="CC130" s="487"/>
      <c r="CD130" s="487"/>
    </row>
    <row r="131" spans="1:82" s="495" customFormat="1" ht="45" customHeight="1">
      <c r="A131" s="599"/>
      <c r="B131" s="603"/>
      <c r="C131" s="594"/>
      <c r="D131" s="577"/>
      <c r="E131" s="578"/>
      <c r="F131" s="578" t="str">
        <f t="shared" si="112"/>
        <v/>
      </c>
      <c r="G131" s="590"/>
      <c r="H131" s="445" t="str">
        <f t="shared" si="66"/>
        <v/>
      </c>
      <c r="I131" s="445" t="str">
        <f t="shared" si="67"/>
        <v/>
      </c>
      <c r="J131" s="538"/>
      <c r="K131" s="579"/>
      <c r="L131" s="578"/>
      <c r="M131" s="578" t="str">
        <f t="shared" si="113"/>
        <v/>
      </c>
      <c r="N131" s="590"/>
      <c r="O131" s="445" t="str">
        <f t="shared" si="68"/>
        <v/>
      </c>
      <c r="P131" s="445" t="str">
        <f t="shared" si="69"/>
        <v/>
      </c>
      <c r="Q131" s="538"/>
      <c r="R131" s="579"/>
      <c r="S131" s="578"/>
      <c r="T131" s="578" t="str">
        <f t="shared" si="110"/>
        <v/>
      </c>
      <c r="U131" s="590"/>
      <c r="V131" s="445" t="str">
        <f t="shared" si="109"/>
        <v/>
      </c>
      <c r="W131" s="445" t="str">
        <f t="shared" si="111"/>
        <v/>
      </c>
      <c r="X131" s="538"/>
      <c r="Y131" s="793"/>
      <c r="Z131" s="793"/>
      <c r="AA131" s="509" t="str">
        <f t="shared" si="70"/>
        <v/>
      </c>
      <c r="AB131" s="509"/>
      <c r="AC131" s="509" t="str">
        <f t="shared" si="71"/>
        <v/>
      </c>
      <c r="AD131" s="509" t="str">
        <f t="shared" si="72"/>
        <v/>
      </c>
      <c r="AE131" s="538"/>
      <c r="AF131" s="793"/>
      <c r="AG131" s="793"/>
      <c r="AH131" s="509" t="str">
        <f t="shared" si="73"/>
        <v/>
      </c>
      <c r="AI131" s="509"/>
      <c r="AJ131" s="509" t="str">
        <f t="shared" si="74"/>
        <v/>
      </c>
      <c r="AK131" s="509" t="str">
        <f t="shared" si="75"/>
        <v/>
      </c>
      <c r="AL131" s="538"/>
      <c r="AM131" s="793"/>
      <c r="AN131" s="793"/>
      <c r="AO131" s="509" t="str">
        <f t="shared" si="76"/>
        <v/>
      </c>
      <c r="AP131" s="509"/>
      <c r="AQ131" s="509" t="str">
        <f t="shared" si="77"/>
        <v/>
      </c>
      <c r="AR131" s="509" t="str">
        <f t="shared" si="78"/>
        <v/>
      </c>
      <c r="AS131" s="538"/>
      <c r="AT131" s="793"/>
      <c r="AU131" s="793"/>
      <c r="AV131" s="509" t="str">
        <f t="shared" si="79"/>
        <v/>
      </c>
      <c r="AW131" s="509"/>
      <c r="AX131" s="509" t="str">
        <f t="shared" si="80"/>
        <v/>
      </c>
      <c r="AY131" s="509" t="str">
        <f t="shared" si="81"/>
        <v/>
      </c>
      <c r="AZ131" s="538"/>
      <c r="BA131" s="793"/>
      <c r="BB131" s="793"/>
      <c r="BC131" s="509" t="str">
        <f t="shared" si="82"/>
        <v/>
      </c>
      <c r="BD131" s="509"/>
      <c r="BE131" s="509" t="str">
        <f t="shared" si="83"/>
        <v/>
      </c>
      <c r="BF131" s="509" t="str">
        <f t="shared" si="84"/>
        <v/>
      </c>
      <c r="BG131" s="538"/>
      <c r="BH131" s="793"/>
      <c r="BI131" s="793"/>
      <c r="BJ131" s="509" t="str">
        <f t="shared" si="85"/>
        <v/>
      </c>
      <c r="BK131" s="509"/>
      <c r="BL131" s="509" t="str">
        <f t="shared" si="86"/>
        <v/>
      </c>
      <c r="BM131" s="509" t="str">
        <f t="shared" si="87"/>
        <v/>
      </c>
      <c r="BN131" s="538"/>
      <c r="BO131" s="578" t="str">
        <f t="shared" si="114"/>
        <v/>
      </c>
      <c r="BP131" s="445" t="str">
        <f t="shared" si="115"/>
        <v/>
      </c>
      <c r="BQ131" s="595"/>
      <c r="BR131" s="596"/>
      <c r="BZ131" s="496"/>
      <c r="CA131" s="485"/>
      <c r="CB131" s="497"/>
      <c r="CC131" s="487"/>
      <c r="CD131" s="487"/>
    </row>
    <row r="132" spans="1:82" s="495" customFormat="1" ht="45" customHeight="1">
      <c r="A132" s="599"/>
      <c r="B132" s="603"/>
      <c r="C132" s="594"/>
      <c r="D132" s="577"/>
      <c r="E132" s="578"/>
      <c r="F132" s="578" t="str">
        <f t="shared" si="112"/>
        <v/>
      </c>
      <c r="G132" s="590"/>
      <c r="H132" s="445" t="str">
        <f t="shared" si="66"/>
        <v/>
      </c>
      <c r="I132" s="445" t="str">
        <f t="shared" si="67"/>
        <v/>
      </c>
      <c r="J132" s="538"/>
      <c r="K132" s="579"/>
      <c r="L132" s="578"/>
      <c r="M132" s="578" t="str">
        <f t="shared" si="113"/>
        <v/>
      </c>
      <c r="N132" s="590"/>
      <c r="O132" s="445" t="str">
        <f t="shared" si="68"/>
        <v/>
      </c>
      <c r="P132" s="445" t="str">
        <f t="shared" si="69"/>
        <v/>
      </c>
      <c r="Q132" s="538"/>
      <c r="R132" s="579"/>
      <c r="S132" s="578"/>
      <c r="T132" s="578" t="str">
        <f t="shared" si="110"/>
        <v/>
      </c>
      <c r="U132" s="590"/>
      <c r="V132" s="445" t="str">
        <f t="shared" si="109"/>
        <v/>
      </c>
      <c r="W132" s="445" t="str">
        <f t="shared" si="111"/>
        <v/>
      </c>
      <c r="X132" s="538"/>
      <c r="Y132" s="793"/>
      <c r="Z132" s="793"/>
      <c r="AA132" s="509" t="str">
        <f t="shared" si="70"/>
        <v/>
      </c>
      <c r="AB132" s="509"/>
      <c r="AC132" s="509" t="str">
        <f t="shared" si="71"/>
        <v/>
      </c>
      <c r="AD132" s="509" t="str">
        <f t="shared" si="72"/>
        <v/>
      </c>
      <c r="AE132" s="538"/>
      <c r="AF132" s="793"/>
      <c r="AG132" s="793"/>
      <c r="AH132" s="509" t="str">
        <f t="shared" si="73"/>
        <v/>
      </c>
      <c r="AI132" s="509"/>
      <c r="AJ132" s="509" t="str">
        <f t="shared" si="74"/>
        <v/>
      </c>
      <c r="AK132" s="509" t="str">
        <f t="shared" si="75"/>
        <v/>
      </c>
      <c r="AL132" s="538"/>
      <c r="AM132" s="793"/>
      <c r="AN132" s="793"/>
      <c r="AO132" s="509" t="str">
        <f t="shared" si="76"/>
        <v/>
      </c>
      <c r="AP132" s="509"/>
      <c r="AQ132" s="509" t="str">
        <f t="shared" si="77"/>
        <v/>
      </c>
      <c r="AR132" s="509" t="str">
        <f t="shared" si="78"/>
        <v/>
      </c>
      <c r="AS132" s="538"/>
      <c r="AT132" s="793"/>
      <c r="AU132" s="793"/>
      <c r="AV132" s="509" t="str">
        <f t="shared" si="79"/>
        <v/>
      </c>
      <c r="AW132" s="509"/>
      <c r="AX132" s="509" t="str">
        <f t="shared" si="80"/>
        <v/>
      </c>
      <c r="AY132" s="509" t="str">
        <f t="shared" si="81"/>
        <v/>
      </c>
      <c r="AZ132" s="538"/>
      <c r="BA132" s="793"/>
      <c r="BB132" s="793"/>
      <c r="BC132" s="509" t="str">
        <f t="shared" si="82"/>
        <v/>
      </c>
      <c r="BD132" s="509"/>
      <c r="BE132" s="509" t="str">
        <f t="shared" si="83"/>
        <v/>
      </c>
      <c r="BF132" s="509" t="str">
        <f t="shared" si="84"/>
        <v/>
      </c>
      <c r="BG132" s="538"/>
      <c r="BH132" s="793"/>
      <c r="BI132" s="793"/>
      <c r="BJ132" s="509" t="str">
        <f t="shared" si="85"/>
        <v/>
      </c>
      <c r="BK132" s="509"/>
      <c r="BL132" s="509" t="str">
        <f t="shared" si="86"/>
        <v/>
      </c>
      <c r="BM132" s="509" t="str">
        <f t="shared" si="87"/>
        <v/>
      </c>
      <c r="BN132" s="538"/>
      <c r="BO132" s="578" t="str">
        <f t="shared" si="114"/>
        <v/>
      </c>
      <c r="BP132" s="445" t="str">
        <f t="shared" si="115"/>
        <v/>
      </c>
      <c r="BQ132" s="595"/>
      <c r="BR132" s="596"/>
      <c r="BZ132" s="496"/>
      <c r="CA132" s="485"/>
      <c r="CB132" s="497"/>
      <c r="CC132" s="487"/>
      <c r="CD132" s="487"/>
    </row>
    <row r="133" spans="1:82" s="495" customFormat="1" ht="45" customHeight="1">
      <c r="A133" s="599"/>
      <c r="B133" s="603"/>
      <c r="C133" s="594"/>
      <c r="D133" s="577"/>
      <c r="E133" s="578"/>
      <c r="F133" s="578" t="str">
        <f t="shared" si="112"/>
        <v/>
      </c>
      <c r="G133" s="590"/>
      <c r="H133" s="445" t="str">
        <f t="shared" si="66"/>
        <v/>
      </c>
      <c r="I133" s="445" t="str">
        <f t="shared" si="67"/>
        <v/>
      </c>
      <c r="J133" s="538"/>
      <c r="K133" s="579"/>
      <c r="L133" s="578"/>
      <c r="M133" s="578" t="str">
        <f t="shared" si="113"/>
        <v/>
      </c>
      <c r="N133" s="590"/>
      <c r="O133" s="445" t="str">
        <f t="shared" si="68"/>
        <v/>
      </c>
      <c r="P133" s="445" t="str">
        <f t="shared" si="69"/>
        <v/>
      </c>
      <c r="Q133" s="538"/>
      <c r="R133" s="579"/>
      <c r="S133" s="578"/>
      <c r="T133" s="578" t="str">
        <f t="shared" si="110"/>
        <v/>
      </c>
      <c r="U133" s="590"/>
      <c r="V133" s="445" t="str">
        <f t="shared" si="109"/>
        <v/>
      </c>
      <c r="W133" s="445" t="str">
        <f t="shared" si="111"/>
        <v/>
      </c>
      <c r="X133" s="538"/>
      <c r="Y133" s="793"/>
      <c r="Z133" s="793"/>
      <c r="AA133" s="509" t="str">
        <f t="shared" si="70"/>
        <v/>
      </c>
      <c r="AB133" s="509"/>
      <c r="AC133" s="509" t="str">
        <f t="shared" si="71"/>
        <v/>
      </c>
      <c r="AD133" s="509" t="str">
        <f t="shared" si="72"/>
        <v/>
      </c>
      <c r="AE133" s="538"/>
      <c r="AF133" s="793"/>
      <c r="AG133" s="793"/>
      <c r="AH133" s="509" t="str">
        <f t="shared" si="73"/>
        <v/>
      </c>
      <c r="AI133" s="509"/>
      <c r="AJ133" s="509" t="str">
        <f t="shared" si="74"/>
        <v/>
      </c>
      <c r="AK133" s="509" t="str">
        <f t="shared" si="75"/>
        <v/>
      </c>
      <c r="AL133" s="538"/>
      <c r="AM133" s="793"/>
      <c r="AN133" s="793"/>
      <c r="AO133" s="509" t="str">
        <f t="shared" si="76"/>
        <v/>
      </c>
      <c r="AP133" s="509"/>
      <c r="AQ133" s="509" t="str">
        <f t="shared" si="77"/>
        <v/>
      </c>
      <c r="AR133" s="509" t="str">
        <f t="shared" si="78"/>
        <v/>
      </c>
      <c r="AS133" s="538"/>
      <c r="AT133" s="793"/>
      <c r="AU133" s="793"/>
      <c r="AV133" s="509" t="str">
        <f t="shared" si="79"/>
        <v/>
      </c>
      <c r="AW133" s="509"/>
      <c r="AX133" s="509" t="str">
        <f t="shared" si="80"/>
        <v/>
      </c>
      <c r="AY133" s="509" t="str">
        <f t="shared" si="81"/>
        <v/>
      </c>
      <c r="AZ133" s="538"/>
      <c r="BA133" s="793"/>
      <c r="BB133" s="793"/>
      <c r="BC133" s="509" t="str">
        <f t="shared" si="82"/>
        <v/>
      </c>
      <c r="BD133" s="509"/>
      <c r="BE133" s="509" t="str">
        <f t="shared" si="83"/>
        <v/>
      </c>
      <c r="BF133" s="509" t="str">
        <f t="shared" si="84"/>
        <v/>
      </c>
      <c r="BG133" s="538"/>
      <c r="BH133" s="793"/>
      <c r="BI133" s="793"/>
      <c r="BJ133" s="509" t="str">
        <f t="shared" si="85"/>
        <v/>
      </c>
      <c r="BK133" s="509"/>
      <c r="BL133" s="509" t="str">
        <f t="shared" si="86"/>
        <v/>
      </c>
      <c r="BM133" s="509" t="str">
        <f t="shared" si="87"/>
        <v/>
      </c>
      <c r="BN133" s="538"/>
      <c r="BO133" s="578" t="str">
        <f t="shared" si="114"/>
        <v/>
      </c>
      <c r="BP133" s="445" t="str">
        <f t="shared" si="115"/>
        <v/>
      </c>
      <c r="BQ133" s="595"/>
      <c r="BR133" s="596"/>
      <c r="BZ133" s="496"/>
      <c r="CA133" s="485"/>
      <c r="CB133" s="497"/>
      <c r="CC133" s="487"/>
      <c r="CD133" s="487"/>
    </row>
    <row r="134" spans="1:82" s="495" customFormat="1" ht="45" customHeight="1">
      <c r="A134" s="599"/>
      <c r="B134" s="603"/>
      <c r="C134" s="594"/>
      <c r="D134" s="577"/>
      <c r="E134" s="578"/>
      <c r="F134" s="578" t="str">
        <f t="shared" si="112"/>
        <v/>
      </c>
      <c r="G134" s="590"/>
      <c r="H134" s="445" t="str">
        <f t="shared" si="66"/>
        <v/>
      </c>
      <c r="I134" s="445" t="str">
        <f t="shared" si="67"/>
        <v/>
      </c>
      <c r="J134" s="538"/>
      <c r="K134" s="579"/>
      <c r="L134" s="578"/>
      <c r="M134" s="578" t="str">
        <f t="shared" si="113"/>
        <v/>
      </c>
      <c r="N134" s="590"/>
      <c r="O134" s="445" t="str">
        <f t="shared" si="68"/>
        <v/>
      </c>
      <c r="P134" s="445" t="str">
        <f t="shared" si="69"/>
        <v/>
      </c>
      <c r="Q134" s="538"/>
      <c r="R134" s="579"/>
      <c r="S134" s="578"/>
      <c r="T134" s="578" t="str">
        <f t="shared" si="110"/>
        <v/>
      </c>
      <c r="U134" s="590"/>
      <c r="V134" s="445" t="str">
        <f t="shared" si="109"/>
        <v/>
      </c>
      <c r="W134" s="445" t="str">
        <f t="shared" si="111"/>
        <v/>
      </c>
      <c r="X134" s="538"/>
      <c r="Y134" s="793"/>
      <c r="Z134" s="793"/>
      <c r="AA134" s="509" t="str">
        <f t="shared" si="70"/>
        <v/>
      </c>
      <c r="AB134" s="509"/>
      <c r="AC134" s="509" t="str">
        <f t="shared" si="71"/>
        <v/>
      </c>
      <c r="AD134" s="509" t="str">
        <f t="shared" si="72"/>
        <v/>
      </c>
      <c r="AE134" s="538"/>
      <c r="AF134" s="793"/>
      <c r="AG134" s="793"/>
      <c r="AH134" s="509" t="str">
        <f t="shared" si="73"/>
        <v/>
      </c>
      <c r="AI134" s="509"/>
      <c r="AJ134" s="509" t="str">
        <f t="shared" si="74"/>
        <v/>
      </c>
      <c r="AK134" s="509" t="str">
        <f t="shared" si="75"/>
        <v/>
      </c>
      <c r="AL134" s="538"/>
      <c r="AM134" s="793"/>
      <c r="AN134" s="793"/>
      <c r="AO134" s="509" t="str">
        <f t="shared" si="76"/>
        <v/>
      </c>
      <c r="AP134" s="509"/>
      <c r="AQ134" s="509" t="str">
        <f t="shared" si="77"/>
        <v/>
      </c>
      <c r="AR134" s="509" t="str">
        <f t="shared" si="78"/>
        <v/>
      </c>
      <c r="AS134" s="538"/>
      <c r="AT134" s="793"/>
      <c r="AU134" s="793"/>
      <c r="AV134" s="509" t="str">
        <f t="shared" si="79"/>
        <v/>
      </c>
      <c r="AW134" s="509"/>
      <c r="AX134" s="509" t="str">
        <f t="shared" si="80"/>
        <v/>
      </c>
      <c r="AY134" s="509" t="str">
        <f t="shared" si="81"/>
        <v/>
      </c>
      <c r="AZ134" s="538"/>
      <c r="BA134" s="793"/>
      <c r="BB134" s="793"/>
      <c r="BC134" s="509" t="str">
        <f t="shared" si="82"/>
        <v/>
      </c>
      <c r="BD134" s="509"/>
      <c r="BE134" s="509" t="str">
        <f t="shared" si="83"/>
        <v/>
      </c>
      <c r="BF134" s="509" t="str">
        <f t="shared" si="84"/>
        <v/>
      </c>
      <c r="BG134" s="538"/>
      <c r="BH134" s="793"/>
      <c r="BI134" s="793"/>
      <c r="BJ134" s="509" t="str">
        <f t="shared" si="85"/>
        <v/>
      </c>
      <c r="BK134" s="509"/>
      <c r="BL134" s="509" t="str">
        <f t="shared" si="86"/>
        <v/>
      </c>
      <c r="BM134" s="509" t="str">
        <f t="shared" si="87"/>
        <v/>
      </c>
      <c r="BN134" s="538"/>
      <c r="BO134" s="578" t="str">
        <f t="shared" si="114"/>
        <v/>
      </c>
      <c r="BP134" s="445" t="str">
        <f t="shared" si="115"/>
        <v/>
      </c>
      <c r="BQ134" s="595"/>
      <c r="BR134" s="596"/>
      <c r="BZ134" s="496"/>
      <c r="CA134" s="485"/>
      <c r="CB134" s="497"/>
      <c r="CC134" s="487"/>
      <c r="CD134" s="487"/>
    </row>
    <row r="135" spans="1:82" s="495" customFormat="1" ht="45" customHeight="1">
      <c r="A135" s="599"/>
      <c r="B135" s="603"/>
      <c r="C135" s="594"/>
      <c r="D135" s="577"/>
      <c r="E135" s="578"/>
      <c r="F135" s="578" t="str">
        <f t="shared" si="112"/>
        <v/>
      </c>
      <c r="G135" s="590"/>
      <c r="H135" s="445" t="str">
        <f t="shared" si="66"/>
        <v/>
      </c>
      <c r="I135" s="445" t="str">
        <f t="shared" si="67"/>
        <v/>
      </c>
      <c r="J135" s="538"/>
      <c r="K135" s="579"/>
      <c r="L135" s="578"/>
      <c r="M135" s="578" t="str">
        <f t="shared" si="113"/>
        <v/>
      </c>
      <c r="N135" s="590"/>
      <c r="O135" s="445" t="str">
        <f t="shared" si="68"/>
        <v/>
      </c>
      <c r="P135" s="445" t="str">
        <f t="shared" si="69"/>
        <v/>
      </c>
      <c r="Q135" s="538"/>
      <c r="R135" s="579"/>
      <c r="S135" s="578"/>
      <c r="T135" s="578" t="str">
        <f t="shared" si="110"/>
        <v/>
      </c>
      <c r="U135" s="590"/>
      <c r="V135" s="445" t="str">
        <f t="shared" si="109"/>
        <v/>
      </c>
      <c r="W135" s="445" t="str">
        <f t="shared" si="111"/>
        <v/>
      </c>
      <c r="X135" s="538"/>
      <c r="Y135" s="793"/>
      <c r="Z135" s="793"/>
      <c r="AA135" s="509" t="str">
        <f t="shared" si="70"/>
        <v/>
      </c>
      <c r="AB135" s="509"/>
      <c r="AC135" s="509" t="str">
        <f t="shared" si="71"/>
        <v/>
      </c>
      <c r="AD135" s="509" t="str">
        <f t="shared" si="72"/>
        <v/>
      </c>
      <c r="AE135" s="538"/>
      <c r="AF135" s="793"/>
      <c r="AG135" s="793"/>
      <c r="AH135" s="509" t="str">
        <f t="shared" si="73"/>
        <v/>
      </c>
      <c r="AI135" s="509"/>
      <c r="AJ135" s="509" t="str">
        <f t="shared" si="74"/>
        <v/>
      </c>
      <c r="AK135" s="509" t="str">
        <f t="shared" si="75"/>
        <v/>
      </c>
      <c r="AL135" s="538"/>
      <c r="AM135" s="793"/>
      <c r="AN135" s="793"/>
      <c r="AO135" s="509" t="str">
        <f t="shared" si="76"/>
        <v/>
      </c>
      <c r="AP135" s="509"/>
      <c r="AQ135" s="509" t="str">
        <f t="shared" si="77"/>
        <v/>
      </c>
      <c r="AR135" s="509" t="str">
        <f t="shared" si="78"/>
        <v/>
      </c>
      <c r="AS135" s="538"/>
      <c r="AT135" s="793"/>
      <c r="AU135" s="793"/>
      <c r="AV135" s="509" t="str">
        <f t="shared" si="79"/>
        <v/>
      </c>
      <c r="AW135" s="509"/>
      <c r="AX135" s="509" t="str">
        <f t="shared" si="80"/>
        <v/>
      </c>
      <c r="AY135" s="509" t="str">
        <f t="shared" si="81"/>
        <v/>
      </c>
      <c r="AZ135" s="538"/>
      <c r="BA135" s="793"/>
      <c r="BB135" s="793"/>
      <c r="BC135" s="509" t="str">
        <f t="shared" si="82"/>
        <v/>
      </c>
      <c r="BD135" s="509"/>
      <c r="BE135" s="509" t="str">
        <f t="shared" si="83"/>
        <v/>
      </c>
      <c r="BF135" s="509" t="str">
        <f t="shared" si="84"/>
        <v/>
      </c>
      <c r="BG135" s="538"/>
      <c r="BH135" s="793"/>
      <c r="BI135" s="793"/>
      <c r="BJ135" s="509" t="str">
        <f t="shared" si="85"/>
        <v/>
      </c>
      <c r="BK135" s="509"/>
      <c r="BL135" s="509" t="str">
        <f t="shared" si="86"/>
        <v/>
      </c>
      <c r="BM135" s="509" t="str">
        <f t="shared" si="87"/>
        <v/>
      </c>
      <c r="BN135" s="538"/>
      <c r="BO135" s="578" t="str">
        <f t="shared" si="114"/>
        <v/>
      </c>
      <c r="BP135" s="445" t="str">
        <f t="shared" si="115"/>
        <v/>
      </c>
      <c r="BQ135" s="595"/>
      <c r="BR135" s="596"/>
      <c r="BZ135" s="496"/>
      <c r="CA135" s="485"/>
      <c r="CB135" s="497"/>
      <c r="CC135" s="487"/>
      <c r="CD135" s="487"/>
    </row>
    <row r="136" spans="1:82" s="495" customFormat="1" ht="45" customHeight="1">
      <c r="A136" s="599"/>
      <c r="B136" s="603"/>
      <c r="C136" s="594"/>
      <c r="D136" s="577"/>
      <c r="E136" s="578"/>
      <c r="F136" s="578" t="str">
        <f t="shared" si="112"/>
        <v/>
      </c>
      <c r="G136" s="590"/>
      <c r="H136" s="445" t="str">
        <f t="shared" si="66"/>
        <v/>
      </c>
      <c r="I136" s="445" t="str">
        <f t="shared" si="67"/>
        <v/>
      </c>
      <c r="J136" s="538"/>
      <c r="K136" s="579"/>
      <c r="L136" s="578"/>
      <c r="M136" s="578" t="str">
        <f t="shared" si="113"/>
        <v/>
      </c>
      <c r="N136" s="590"/>
      <c r="O136" s="445" t="str">
        <f t="shared" si="68"/>
        <v/>
      </c>
      <c r="P136" s="445" t="str">
        <f t="shared" si="69"/>
        <v/>
      </c>
      <c r="Q136" s="538"/>
      <c r="R136" s="579"/>
      <c r="S136" s="578"/>
      <c r="T136" s="578" t="str">
        <f t="shared" si="110"/>
        <v/>
      </c>
      <c r="U136" s="590"/>
      <c r="V136" s="445" t="str">
        <f t="shared" si="109"/>
        <v/>
      </c>
      <c r="W136" s="445" t="str">
        <f t="shared" si="111"/>
        <v/>
      </c>
      <c r="X136" s="538"/>
      <c r="Y136" s="793"/>
      <c r="Z136" s="793"/>
      <c r="AA136" s="509" t="str">
        <f t="shared" si="70"/>
        <v/>
      </c>
      <c r="AB136" s="509"/>
      <c r="AC136" s="509" t="str">
        <f t="shared" si="71"/>
        <v/>
      </c>
      <c r="AD136" s="509" t="str">
        <f t="shared" si="72"/>
        <v/>
      </c>
      <c r="AE136" s="538"/>
      <c r="AF136" s="793"/>
      <c r="AG136" s="793"/>
      <c r="AH136" s="509" t="str">
        <f t="shared" si="73"/>
        <v/>
      </c>
      <c r="AI136" s="509"/>
      <c r="AJ136" s="509" t="str">
        <f t="shared" si="74"/>
        <v/>
      </c>
      <c r="AK136" s="509" t="str">
        <f t="shared" si="75"/>
        <v/>
      </c>
      <c r="AL136" s="538"/>
      <c r="AM136" s="793"/>
      <c r="AN136" s="793"/>
      <c r="AO136" s="509" t="str">
        <f t="shared" si="76"/>
        <v/>
      </c>
      <c r="AP136" s="509"/>
      <c r="AQ136" s="509" t="str">
        <f t="shared" si="77"/>
        <v/>
      </c>
      <c r="AR136" s="509" t="str">
        <f t="shared" si="78"/>
        <v/>
      </c>
      <c r="AS136" s="538"/>
      <c r="AT136" s="793"/>
      <c r="AU136" s="793"/>
      <c r="AV136" s="509" t="str">
        <f t="shared" si="79"/>
        <v/>
      </c>
      <c r="AW136" s="509"/>
      <c r="AX136" s="509" t="str">
        <f t="shared" si="80"/>
        <v/>
      </c>
      <c r="AY136" s="509" t="str">
        <f t="shared" si="81"/>
        <v/>
      </c>
      <c r="AZ136" s="538"/>
      <c r="BA136" s="793"/>
      <c r="BB136" s="793"/>
      <c r="BC136" s="509" t="str">
        <f t="shared" si="82"/>
        <v/>
      </c>
      <c r="BD136" s="509"/>
      <c r="BE136" s="509" t="str">
        <f t="shared" si="83"/>
        <v/>
      </c>
      <c r="BF136" s="509" t="str">
        <f t="shared" si="84"/>
        <v/>
      </c>
      <c r="BG136" s="538"/>
      <c r="BH136" s="793"/>
      <c r="BI136" s="793"/>
      <c r="BJ136" s="509" t="str">
        <f t="shared" si="85"/>
        <v/>
      </c>
      <c r="BK136" s="509"/>
      <c r="BL136" s="509" t="str">
        <f t="shared" si="86"/>
        <v/>
      </c>
      <c r="BM136" s="509" t="str">
        <f t="shared" si="87"/>
        <v/>
      </c>
      <c r="BN136" s="538"/>
      <c r="BO136" s="578" t="str">
        <f t="shared" si="114"/>
        <v/>
      </c>
      <c r="BP136" s="445" t="str">
        <f t="shared" si="115"/>
        <v/>
      </c>
      <c r="BQ136" s="595"/>
      <c r="BR136" s="596"/>
      <c r="BZ136" s="496"/>
      <c r="CA136" s="485"/>
      <c r="CB136" s="497"/>
      <c r="CC136" s="487"/>
      <c r="CD136" s="487"/>
    </row>
    <row r="137" spans="1:82" s="495" customFormat="1" ht="45" customHeight="1">
      <c r="A137" s="488"/>
      <c r="B137" s="593"/>
      <c r="C137" s="594"/>
      <c r="D137" s="577"/>
      <c r="E137" s="578"/>
      <c r="F137" s="578" t="str">
        <f t="shared" si="112"/>
        <v/>
      </c>
      <c r="G137" s="590"/>
      <c r="H137" s="445" t="str">
        <f t="shared" si="66"/>
        <v/>
      </c>
      <c r="I137" s="445" t="str">
        <f t="shared" si="67"/>
        <v/>
      </c>
      <c r="J137" s="538"/>
      <c r="K137" s="579"/>
      <c r="L137" s="578"/>
      <c r="M137" s="578" t="str">
        <f t="shared" si="113"/>
        <v/>
      </c>
      <c r="N137" s="590"/>
      <c r="O137" s="445" t="str">
        <f t="shared" si="68"/>
        <v/>
      </c>
      <c r="P137" s="445" t="str">
        <f t="shared" si="69"/>
        <v/>
      </c>
      <c r="Q137" s="538"/>
      <c r="R137" s="579"/>
      <c r="S137" s="578"/>
      <c r="T137" s="578" t="str">
        <f t="shared" si="110"/>
        <v/>
      </c>
      <c r="U137" s="590"/>
      <c r="V137" s="445" t="str">
        <f t="shared" si="109"/>
        <v/>
      </c>
      <c r="W137" s="445" t="str">
        <f t="shared" si="111"/>
        <v/>
      </c>
      <c r="X137" s="538"/>
      <c r="Y137" s="793"/>
      <c r="Z137" s="793"/>
      <c r="AA137" s="509" t="str">
        <f t="shared" si="70"/>
        <v/>
      </c>
      <c r="AB137" s="509"/>
      <c r="AC137" s="509" t="str">
        <f t="shared" si="71"/>
        <v/>
      </c>
      <c r="AD137" s="509" t="str">
        <f t="shared" si="72"/>
        <v/>
      </c>
      <c r="AE137" s="538"/>
      <c r="AF137" s="793"/>
      <c r="AG137" s="793"/>
      <c r="AH137" s="509" t="str">
        <f t="shared" si="73"/>
        <v/>
      </c>
      <c r="AI137" s="509"/>
      <c r="AJ137" s="509" t="str">
        <f t="shared" si="74"/>
        <v/>
      </c>
      <c r="AK137" s="509" t="str">
        <f t="shared" si="75"/>
        <v/>
      </c>
      <c r="AL137" s="538"/>
      <c r="AM137" s="793"/>
      <c r="AN137" s="793"/>
      <c r="AO137" s="509" t="str">
        <f t="shared" si="76"/>
        <v/>
      </c>
      <c r="AP137" s="509"/>
      <c r="AQ137" s="509" t="str">
        <f t="shared" si="77"/>
        <v/>
      </c>
      <c r="AR137" s="509" t="str">
        <f t="shared" si="78"/>
        <v/>
      </c>
      <c r="AS137" s="538"/>
      <c r="AT137" s="793"/>
      <c r="AU137" s="793"/>
      <c r="AV137" s="509" t="str">
        <f t="shared" si="79"/>
        <v/>
      </c>
      <c r="AW137" s="509"/>
      <c r="AX137" s="509" t="str">
        <f t="shared" si="80"/>
        <v/>
      </c>
      <c r="AY137" s="509" t="str">
        <f t="shared" si="81"/>
        <v/>
      </c>
      <c r="AZ137" s="538"/>
      <c r="BA137" s="793"/>
      <c r="BB137" s="793"/>
      <c r="BC137" s="509" t="str">
        <f t="shared" si="82"/>
        <v/>
      </c>
      <c r="BD137" s="509"/>
      <c r="BE137" s="509" t="str">
        <f t="shared" si="83"/>
        <v/>
      </c>
      <c r="BF137" s="509" t="str">
        <f t="shared" si="84"/>
        <v/>
      </c>
      <c r="BG137" s="538"/>
      <c r="BH137" s="793"/>
      <c r="BI137" s="793"/>
      <c r="BJ137" s="509" t="str">
        <f t="shared" si="85"/>
        <v/>
      </c>
      <c r="BK137" s="509"/>
      <c r="BL137" s="509" t="str">
        <f t="shared" si="86"/>
        <v/>
      </c>
      <c r="BM137" s="509" t="str">
        <f t="shared" si="87"/>
        <v/>
      </c>
      <c r="BN137" s="538"/>
      <c r="BO137" s="578" t="str">
        <f t="shared" si="114"/>
        <v/>
      </c>
      <c r="BP137" s="445" t="str">
        <f t="shared" si="115"/>
        <v/>
      </c>
      <c r="BQ137" s="595"/>
      <c r="BR137" s="596"/>
      <c r="BZ137" s="496"/>
      <c r="CA137" s="485"/>
      <c r="CB137" s="497"/>
      <c r="CC137" s="487"/>
      <c r="CD137" s="487"/>
    </row>
    <row r="138" spans="1:82" s="495" customFormat="1" ht="45" customHeight="1">
      <c r="A138" s="488"/>
      <c r="B138" s="593"/>
      <c r="C138" s="594"/>
      <c r="D138" s="577"/>
      <c r="E138" s="578"/>
      <c r="F138" s="578" t="str">
        <f t="shared" si="112"/>
        <v/>
      </c>
      <c r="G138" s="590"/>
      <c r="H138" s="445" t="str">
        <f t="shared" si="66"/>
        <v/>
      </c>
      <c r="I138" s="445" t="str">
        <f t="shared" si="67"/>
        <v/>
      </c>
      <c r="J138" s="538"/>
      <c r="K138" s="579"/>
      <c r="L138" s="578"/>
      <c r="M138" s="578" t="str">
        <f t="shared" si="113"/>
        <v/>
      </c>
      <c r="N138" s="590"/>
      <c r="O138" s="445" t="str">
        <f t="shared" si="68"/>
        <v/>
      </c>
      <c r="P138" s="445" t="str">
        <f t="shared" si="69"/>
        <v/>
      </c>
      <c r="Q138" s="538"/>
      <c r="R138" s="579"/>
      <c r="S138" s="578"/>
      <c r="T138" s="578" t="str">
        <f t="shared" si="110"/>
        <v/>
      </c>
      <c r="U138" s="590"/>
      <c r="V138" s="445" t="str">
        <f t="shared" si="109"/>
        <v/>
      </c>
      <c r="W138" s="445" t="str">
        <f t="shared" si="111"/>
        <v/>
      </c>
      <c r="X138" s="538"/>
      <c r="Y138" s="793"/>
      <c r="Z138" s="793"/>
      <c r="AA138" s="509" t="str">
        <f t="shared" si="70"/>
        <v/>
      </c>
      <c r="AB138" s="509"/>
      <c r="AC138" s="509" t="str">
        <f t="shared" si="71"/>
        <v/>
      </c>
      <c r="AD138" s="509" t="str">
        <f t="shared" si="72"/>
        <v/>
      </c>
      <c r="AE138" s="538"/>
      <c r="AF138" s="793"/>
      <c r="AG138" s="793"/>
      <c r="AH138" s="509" t="str">
        <f t="shared" si="73"/>
        <v/>
      </c>
      <c r="AI138" s="509"/>
      <c r="AJ138" s="509" t="str">
        <f t="shared" si="74"/>
        <v/>
      </c>
      <c r="AK138" s="509" t="str">
        <f t="shared" si="75"/>
        <v/>
      </c>
      <c r="AL138" s="538"/>
      <c r="AM138" s="793"/>
      <c r="AN138" s="793"/>
      <c r="AO138" s="509" t="str">
        <f t="shared" si="76"/>
        <v/>
      </c>
      <c r="AP138" s="509"/>
      <c r="AQ138" s="509" t="str">
        <f t="shared" si="77"/>
        <v/>
      </c>
      <c r="AR138" s="509" t="str">
        <f t="shared" si="78"/>
        <v/>
      </c>
      <c r="AS138" s="538"/>
      <c r="AT138" s="793"/>
      <c r="AU138" s="793"/>
      <c r="AV138" s="509" t="str">
        <f t="shared" si="79"/>
        <v/>
      </c>
      <c r="AW138" s="509"/>
      <c r="AX138" s="509" t="str">
        <f t="shared" si="80"/>
        <v/>
      </c>
      <c r="AY138" s="509" t="str">
        <f t="shared" si="81"/>
        <v/>
      </c>
      <c r="AZ138" s="538"/>
      <c r="BA138" s="793"/>
      <c r="BB138" s="793"/>
      <c r="BC138" s="509" t="str">
        <f t="shared" si="82"/>
        <v/>
      </c>
      <c r="BD138" s="509"/>
      <c r="BE138" s="509" t="str">
        <f t="shared" si="83"/>
        <v/>
      </c>
      <c r="BF138" s="509" t="str">
        <f t="shared" si="84"/>
        <v/>
      </c>
      <c r="BG138" s="538"/>
      <c r="BH138" s="793"/>
      <c r="BI138" s="793"/>
      <c r="BJ138" s="509" t="str">
        <f t="shared" si="85"/>
        <v/>
      </c>
      <c r="BK138" s="509"/>
      <c r="BL138" s="509" t="str">
        <f t="shared" si="86"/>
        <v/>
      </c>
      <c r="BM138" s="509" t="str">
        <f t="shared" si="87"/>
        <v/>
      </c>
      <c r="BN138" s="538"/>
      <c r="BO138" s="578" t="str">
        <f t="shared" si="114"/>
        <v/>
      </c>
      <c r="BP138" s="445" t="str">
        <f t="shared" si="115"/>
        <v/>
      </c>
      <c r="BQ138" s="595"/>
      <c r="BR138" s="596"/>
      <c r="BZ138" s="496"/>
      <c r="CA138" s="485"/>
      <c r="CB138" s="497"/>
      <c r="CC138" s="487"/>
      <c r="CD138" s="487"/>
    </row>
    <row r="139" spans="1:82" s="495" customFormat="1" ht="45" customHeight="1">
      <c r="A139" s="599"/>
      <c r="B139" s="604"/>
      <c r="C139" s="594"/>
      <c r="D139" s="577"/>
      <c r="E139" s="578"/>
      <c r="F139" s="578" t="str">
        <f t="shared" si="112"/>
        <v/>
      </c>
      <c r="G139" s="590"/>
      <c r="H139" s="445" t="str">
        <f t="shared" si="66"/>
        <v/>
      </c>
      <c r="I139" s="445" t="str">
        <f t="shared" si="67"/>
        <v/>
      </c>
      <c r="J139" s="538"/>
      <c r="K139" s="579"/>
      <c r="L139" s="578"/>
      <c r="M139" s="578" t="str">
        <f t="shared" si="113"/>
        <v/>
      </c>
      <c r="N139" s="590"/>
      <c r="O139" s="445" t="str">
        <f t="shared" si="68"/>
        <v/>
      </c>
      <c r="P139" s="445" t="str">
        <f t="shared" si="69"/>
        <v/>
      </c>
      <c r="Q139" s="538"/>
      <c r="R139" s="579"/>
      <c r="S139" s="578"/>
      <c r="T139" s="578" t="str">
        <f t="shared" si="110"/>
        <v/>
      </c>
      <c r="U139" s="590"/>
      <c r="V139" s="445" t="str">
        <f t="shared" si="109"/>
        <v/>
      </c>
      <c r="W139" s="445" t="str">
        <f t="shared" si="111"/>
        <v/>
      </c>
      <c r="X139" s="538"/>
      <c r="Y139" s="793"/>
      <c r="Z139" s="793"/>
      <c r="AA139" s="509" t="str">
        <f t="shared" si="70"/>
        <v/>
      </c>
      <c r="AB139" s="509"/>
      <c r="AC139" s="509" t="str">
        <f t="shared" si="71"/>
        <v/>
      </c>
      <c r="AD139" s="509" t="str">
        <f t="shared" si="72"/>
        <v/>
      </c>
      <c r="AE139" s="538"/>
      <c r="AF139" s="793"/>
      <c r="AG139" s="793"/>
      <c r="AH139" s="509" t="str">
        <f t="shared" si="73"/>
        <v/>
      </c>
      <c r="AI139" s="509"/>
      <c r="AJ139" s="509" t="str">
        <f t="shared" si="74"/>
        <v/>
      </c>
      <c r="AK139" s="509" t="str">
        <f t="shared" si="75"/>
        <v/>
      </c>
      <c r="AL139" s="538"/>
      <c r="AM139" s="793"/>
      <c r="AN139" s="793"/>
      <c r="AO139" s="509" t="str">
        <f t="shared" si="76"/>
        <v/>
      </c>
      <c r="AP139" s="509"/>
      <c r="AQ139" s="509" t="str">
        <f t="shared" si="77"/>
        <v/>
      </c>
      <c r="AR139" s="509" t="str">
        <f t="shared" si="78"/>
        <v/>
      </c>
      <c r="AS139" s="538"/>
      <c r="AT139" s="793"/>
      <c r="AU139" s="793"/>
      <c r="AV139" s="509" t="str">
        <f t="shared" si="79"/>
        <v/>
      </c>
      <c r="AW139" s="509"/>
      <c r="AX139" s="509" t="str">
        <f t="shared" si="80"/>
        <v/>
      </c>
      <c r="AY139" s="509" t="str">
        <f t="shared" si="81"/>
        <v/>
      </c>
      <c r="AZ139" s="538"/>
      <c r="BA139" s="793"/>
      <c r="BB139" s="793"/>
      <c r="BC139" s="509" t="str">
        <f t="shared" si="82"/>
        <v/>
      </c>
      <c r="BD139" s="509"/>
      <c r="BE139" s="509" t="str">
        <f t="shared" si="83"/>
        <v/>
      </c>
      <c r="BF139" s="509" t="str">
        <f t="shared" si="84"/>
        <v/>
      </c>
      <c r="BG139" s="538"/>
      <c r="BH139" s="793"/>
      <c r="BI139" s="793"/>
      <c r="BJ139" s="509" t="str">
        <f t="shared" si="85"/>
        <v/>
      </c>
      <c r="BK139" s="509"/>
      <c r="BL139" s="509" t="str">
        <f t="shared" si="86"/>
        <v/>
      </c>
      <c r="BM139" s="509" t="str">
        <f t="shared" si="87"/>
        <v/>
      </c>
      <c r="BN139" s="538"/>
      <c r="BO139" s="578" t="str">
        <f t="shared" si="114"/>
        <v/>
      </c>
      <c r="BP139" s="445" t="str">
        <f t="shared" si="115"/>
        <v/>
      </c>
      <c r="BQ139" s="595"/>
      <c r="BR139" s="596"/>
      <c r="BZ139" s="496"/>
      <c r="CA139" s="485"/>
      <c r="CB139" s="497"/>
      <c r="CC139" s="487"/>
      <c r="CD139" s="487"/>
    </row>
    <row r="140" spans="1:82" s="495" customFormat="1" ht="45" customHeight="1">
      <c r="A140" s="533"/>
      <c r="B140" s="567"/>
      <c r="C140" s="502"/>
      <c r="D140" s="535">
        <f>SUM(D128:D139)</f>
        <v>0</v>
      </c>
      <c r="E140" s="536"/>
      <c r="F140" s="536"/>
      <c r="G140" s="537"/>
      <c r="H140" s="445" t="str">
        <f t="shared" si="66"/>
        <v/>
      </c>
      <c r="I140" s="445">
        <f>SUM(I128:I139)</f>
        <v>0</v>
      </c>
      <c r="J140" s="538"/>
      <c r="K140" s="539">
        <f>SUM(K128:K139)</f>
        <v>0</v>
      </c>
      <c r="L140" s="536"/>
      <c r="M140" s="536"/>
      <c r="N140" s="537"/>
      <c r="O140" s="445" t="str">
        <f t="shared" si="68"/>
        <v/>
      </c>
      <c r="P140" s="445">
        <f>SUM(P128:P139)</f>
        <v>0</v>
      </c>
      <c r="Q140" s="538"/>
      <c r="R140" s="540">
        <f>SUM(R129:R139)</f>
        <v>0</v>
      </c>
      <c r="S140" s="536"/>
      <c r="T140" s="536"/>
      <c r="U140" s="537"/>
      <c r="V140" s="445"/>
      <c r="W140" s="445">
        <f>SUM(W129:W139)</f>
        <v>0</v>
      </c>
      <c r="X140" s="538"/>
      <c r="Y140" s="793">
        <f>SUM(Y129:Y139)</f>
        <v>0</v>
      </c>
      <c r="Z140" s="793"/>
      <c r="AA140" s="509"/>
      <c r="AB140" s="509"/>
      <c r="AC140" s="509"/>
      <c r="AD140" s="509">
        <f>SUM(AD129:AD139)</f>
        <v>0</v>
      </c>
      <c r="AE140" s="538"/>
      <c r="AF140" s="793">
        <f>SUM(AF129:AF139)</f>
        <v>0</v>
      </c>
      <c r="AG140" s="793"/>
      <c r="AH140" s="509"/>
      <c r="AI140" s="509"/>
      <c r="AJ140" s="509"/>
      <c r="AK140" s="509">
        <f>SUM(AK129:AK139)</f>
        <v>0</v>
      </c>
      <c r="AL140" s="538"/>
      <c r="AM140" s="793">
        <f>SUM(AM129:AM139)</f>
        <v>0</v>
      </c>
      <c r="AN140" s="793"/>
      <c r="AO140" s="509"/>
      <c r="AP140" s="509"/>
      <c r="AQ140" s="509"/>
      <c r="AR140" s="509">
        <f>SUM(AR129:AR139)</f>
        <v>0</v>
      </c>
      <c r="AS140" s="538"/>
      <c r="AT140" s="793">
        <f>SUM(AT129:AT139)</f>
        <v>0</v>
      </c>
      <c r="AU140" s="793"/>
      <c r="AV140" s="509"/>
      <c r="AW140" s="509"/>
      <c r="AX140" s="509"/>
      <c r="AY140" s="509">
        <f>SUM(AY129:AY139)</f>
        <v>0</v>
      </c>
      <c r="AZ140" s="538"/>
      <c r="BA140" s="793">
        <f>SUM(BA129:BA139)</f>
        <v>0</v>
      </c>
      <c r="BB140" s="793"/>
      <c r="BC140" s="509"/>
      <c r="BD140" s="509"/>
      <c r="BE140" s="509"/>
      <c r="BF140" s="509">
        <f>SUM(BF129:BF139)</f>
        <v>0</v>
      </c>
      <c r="BG140" s="538"/>
      <c r="BH140" s="793">
        <f>SUM(BH129:BH139)</f>
        <v>0</v>
      </c>
      <c r="BI140" s="793"/>
      <c r="BJ140" s="509"/>
      <c r="BK140" s="509"/>
      <c r="BL140" s="509"/>
      <c r="BM140" s="509">
        <f>SUM(BM129:BM139)</f>
        <v>0</v>
      </c>
      <c r="BN140" s="538"/>
      <c r="BO140" s="536">
        <f>SUM(BO128:BO139)</f>
        <v>0</v>
      </c>
      <c r="BP140" s="445">
        <f>SUM(BP128:BP139)</f>
        <v>0</v>
      </c>
      <c r="BQ140" s="541">
        <f>BO140</f>
        <v>0</v>
      </c>
      <c r="BR140" s="569"/>
      <c r="BZ140" s="496"/>
      <c r="CA140" s="485"/>
      <c r="CB140" s="497"/>
      <c r="CC140" s="487"/>
      <c r="CD140" s="487"/>
    </row>
    <row r="141" spans="1:82" s="495" customFormat="1" ht="45" customHeight="1">
      <c r="A141" s="806"/>
      <c r="B141" s="796"/>
      <c r="C141" s="796"/>
      <c r="D141" s="807" t="s">
        <v>39</v>
      </c>
      <c r="E141" s="808"/>
      <c r="F141" s="808"/>
      <c r="G141" s="809"/>
      <c r="H141" s="800" t="str">
        <f t="shared" si="66"/>
        <v/>
      </c>
      <c r="I141" s="800"/>
      <c r="J141" s="810"/>
      <c r="K141" s="811"/>
      <c r="L141" s="808"/>
      <c r="M141" s="808"/>
      <c r="N141" s="809"/>
      <c r="O141" s="800" t="str">
        <f t="shared" si="68"/>
        <v/>
      </c>
      <c r="P141" s="800"/>
      <c r="Q141" s="810"/>
      <c r="R141" s="811"/>
      <c r="S141" s="808"/>
      <c r="T141" s="808"/>
      <c r="U141" s="809"/>
      <c r="V141" s="800" t="str">
        <f t="shared" ref="V141:V172" si="116">IF(R141="","",U141*R141)</f>
        <v/>
      </c>
      <c r="W141" s="800"/>
      <c r="X141" s="575"/>
      <c r="Y141" s="812"/>
      <c r="Z141" s="812"/>
      <c r="AA141" s="804" t="str">
        <f t="shared" si="70"/>
        <v/>
      </c>
      <c r="AB141" s="804"/>
      <c r="AC141" s="804" t="str">
        <f t="shared" si="71"/>
        <v/>
      </c>
      <c r="AD141" s="804"/>
      <c r="AE141" s="575"/>
      <c r="AF141" s="812"/>
      <c r="AG141" s="812"/>
      <c r="AH141" s="804" t="str">
        <f t="shared" si="73"/>
        <v/>
      </c>
      <c r="AI141" s="804"/>
      <c r="AJ141" s="804" t="str">
        <f t="shared" si="74"/>
        <v/>
      </c>
      <c r="AK141" s="804"/>
      <c r="AL141" s="575"/>
      <c r="AM141" s="812"/>
      <c r="AN141" s="812"/>
      <c r="AO141" s="804" t="str">
        <f t="shared" si="76"/>
        <v/>
      </c>
      <c r="AP141" s="804"/>
      <c r="AQ141" s="804" t="str">
        <f t="shared" si="77"/>
        <v/>
      </c>
      <c r="AR141" s="804"/>
      <c r="AS141" s="575"/>
      <c r="AT141" s="812"/>
      <c r="AU141" s="812"/>
      <c r="AV141" s="804" t="str">
        <f t="shared" si="79"/>
        <v/>
      </c>
      <c r="AW141" s="804"/>
      <c r="AX141" s="804" t="str">
        <f t="shared" si="80"/>
        <v/>
      </c>
      <c r="AY141" s="804"/>
      <c r="AZ141" s="575"/>
      <c r="BA141" s="812"/>
      <c r="BB141" s="812"/>
      <c r="BC141" s="804" t="str">
        <f t="shared" si="82"/>
        <v/>
      </c>
      <c r="BD141" s="804"/>
      <c r="BE141" s="804" t="str">
        <f t="shared" si="83"/>
        <v/>
      </c>
      <c r="BF141" s="804"/>
      <c r="BG141" s="575"/>
      <c r="BH141" s="812"/>
      <c r="BI141" s="812"/>
      <c r="BJ141" s="804" t="str">
        <f t="shared" si="85"/>
        <v/>
      </c>
      <c r="BK141" s="804"/>
      <c r="BL141" s="804" t="str">
        <f t="shared" si="86"/>
        <v/>
      </c>
      <c r="BM141" s="804"/>
      <c r="BN141" s="575"/>
      <c r="BO141" s="808"/>
      <c r="BP141" s="800"/>
      <c r="BQ141" s="805"/>
      <c r="BR141" s="525"/>
      <c r="BZ141" s="496"/>
      <c r="CA141" s="485"/>
      <c r="CB141" s="497"/>
      <c r="CC141" s="487"/>
      <c r="CD141" s="487"/>
    </row>
    <row r="142" spans="1:82" s="495" customFormat="1" ht="45" customHeight="1">
      <c r="A142" s="488" t="s">
        <v>137</v>
      </c>
      <c r="B142" s="593"/>
      <c r="C142" s="594"/>
      <c r="D142" s="605">
        <v>0</v>
      </c>
      <c r="E142" s="606"/>
      <c r="F142" s="606">
        <f>IF(D142="","",D142*E142)</f>
        <v>0</v>
      </c>
      <c r="G142" s="607"/>
      <c r="H142" s="445">
        <f t="shared" si="66"/>
        <v>0</v>
      </c>
      <c r="I142" s="445">
        <f t="shared" si="67"/>
        <v>0</v>
      </c>
      <c r="J142" s="608"/>
      <c r="K142" s="609">
        <v>0</v>
      </c>
      <c r="L142" s="606"/>
      <c r="M142" s="606">
        <f>IF(K142="","",K142*L142)</f>
        <v>0</v>
      </c>
      <c r="N142" s="607"/>
      <c r="O142" s="445">
        <f t="shared" si="68"/>
        <v>0</v>
      </c>
      <c r="P142" s="445">
        <f t="shared" si="69"/>
        <v>0</v>
      </c>
      <c r="Q142" s="608"/>
      <c r="R142" s="609">
        <v>0</v>
      </c>
      <c r="S142" s="606"/>
      <c r="T142" s="606">
        <f t="shared" ref="T142:T173" si="117">IF(R142="","",R142*S142)</f>
        <v>0</v>
      </c>
      <c r="U142" s="607"/>
      <c r="V142" s="445">
        <f t="shared" si="116"/>
        <v>0</v>
      </c>
      <c r="W142" s="445">
        <f t="shared" ref="W142:W173" si="118">IF(A142="","",T142-V142)</f>
        <v>0</v>
      </c>
      <c r="X142" s="608"/>
      <c r="Y142" s="605">
        <v>0</v>
      </c>
      <c r="Z142" s="605"/>
      <c r="AA142" s="509">
        <f t="shared" si="70"/>
        <v>0</v>
      </c>
      <c r="AB142" s="509"/>
      <c r="AC142" s="509">
        <f t="shared" si="71"/>
        <v>0</v>
      </c>
      <c r="AD142" s="509">
        <f t="shared" si="72"/>
        <v>0</v>
      </c>
      <c r="AE142" s="608"/>
      <c r="AF142" s="605">
        <v>0</v>
      </c>
      <c r="AG142" s="605"/>
      <c r="AH142" s="509">
        <f t="shared" si="73"/>
        <v>0</v>
      </c>
      <c r="AI142" s="509"/>
      <c r="AJ142" s="509">
        <f t="shared" si="74"/>
        <v>0</v>
      </c>
      <c r="AK142" s="509">
        <f t="shared" si="75"/>
        <v>0</v>
      </c>
      <c r="AL142" s="608"/>
      <c r="AM142" s="605">
        <v>0</v>
      </c>
      <c r="AN142" s="605"/>
      <c r="AO142" s="509">
        <f t="shared" si="76"/>
        <v>0</v>
      </c>
      <c r="AP142" s="509"/>
      <c r="AQ142" s="509">
        <f t="shared" si="77"/>
        <v>0</v>
      </c>
      <c r="AR142" s="509">
        <f t="shared" si="78"/>
        <v>0</v>
      </c>
      <c r="AS142" s="608"/>
      <c r="AT142" s="605">
        <v>0</v>
      </c>
      <c r="AU142" s="605"/>
      <c r="AV142" s="509">
        <f t="shared" si="79"/>
        <v>0</v>
      </c>
      <c r="AW142" s="509"/>
      <c r="AX142" s="509">
        <f t="shared" si="80"/>
        <v>0</v>
      </c>
      <c r="AY142" s="509">
        <f t="shared" si="81"/>
        <v>0</v>
      </c>
      <c r="AZ142" s="608"/>
      <c r="BA142" s="605">
        <v>0</v>
      </c>
      <c r="BB142" s="605"/>
      <c r="BC142" s="509">
        <f t="shared" si="82"/>
        <v>0</v>
      </c>
      <c r="BD142" s="509"/>
      <c r="BE142" s="509">
        <f t="shared" si="83"/>
        <v>0</v>
      </c>
      <c r="BF142" s="509">
        <f t="shared" si="84"/>
        <v>0</v>
      </c>
      <c r="BG142" s="608"/>
      <c r="BH142" s="605">
        <v>0</v>
      </c>
      <c r="BI142" s="605"/>
      <c r="BJ142" s="509">
        <f t="shared" si="85"/>
        <v>0</v>
      </c>
      <c r="BK142" s="509"/>
      <c r="BL142" s="509">
        <f t="shared" si="86"/>
        <v>0</v>
      </c>
      <c r="BM142" s="509">
        <f t="shared" si="87"/>
        <v>0</v>
      </c>
      <c r="BN142" s="608"/>
      <c r="BO142" s="606">
        <f>IF(F142="","",F142+M142+T142+AA142+AH142+AO142+AV142+BC142+BJ142)</f>
        <v>0</v>
      </c>
      <c r="BP142" s="445">
        <f t="shared" ref="BP142:BP144" si="119">IF(A142="","",I142+P142+W142+AD142+AK142+AR142+AY142+BF142+BM142)</f>
        <v>0</v>
      </c>
      <c r="BQ142" s="595"/>
      <c r="BR142" s="596"/>
      <c r="BZ142" s="496"/>
      <c r="CA142" s="485"/>
      <c r="CB142" s="497"/>
      <c r="CC142" s="487"/>
      <c r="CD142" s="487"/>
    </row>
    <row r="143" spans="1:82" s="495" customFormat="1" ht="45" customHeight="1">
      <c r="A143" s="878" t="s">
        <v>146</v>
      </c>
      <c r="B143" s="879"/>
      <c r="C143" s="880"/>
      <c r="D143" s="881">
        <v>0</v>
      </c>
      <c r="E143" s="882"/>
      <c r="F143" s="883">
        <f t="shared" ref="F143:F210" si="120">IF(D143="","",D143*E143)</f>
        <v>0</v>
      </c>
      <c r="G143" s="884"/>
      <c r="H143" s="877">
        <f t="shared" ref="H143:H236" si="121">IF(A143="","",G143*D143)</f>
        <v>0</v>
      </c>
      <c r="I143" s="877">
        <f t="shared" ref="I143:I236" si="122">IF(A143="","",F143-H143)</f>
        <v>0</v>
      </c>
      <c r="J143" s="885"/>
      <c r="K143" s="886">
        <v>1</v>
      </c>
      <c r="L143" s="882">
        <v>8800</v>
      </c>
      <c r="M143" s="883">
        <f t="shared" ref="M143:M210" si="123">IF(K143="","",K143*L143)</f>
        <v>8800</v>
      </c>
      <c r="N143" s="884">
        <v>8200</v>
      </c>
      <c r="O143" s="877">
        <f t="shared" ref="O143:O236" si="124">IF(A143="","",N143*K143)</f>
        <v>8200</v>
      </c>
      <c r="P143" s="877">
        <f t="shared" ref="P143:P236" si="125">IF(A143="","",M143-O143)</f>
        <v>600</v>
      </c>
      <c r="Q143" s="885"/>
      <c r="R143" s="886">
        <v>0</v>
      </c>
      <c r="S143" s="882"/>
      <c r="T143" s="883">
        <f t="shared" si="117"/>
        <v>0</v>
      </c>
      <c r="U143" s="884"/>
      <c r="V143" s="877">
        <f t="shared" si="116"/>
        <v>0</v>
      </c>
      <c r="W143" s="877">
        <f t="shared" si="118"/>
        <v>0</v>
      </c>
      <c r="X143" s="885"/>
      <c r="Y143" s="887">
        <v>0</v>
      </c>
      <c r="Z143" s="887"/>
      <c r="AA143" s="888">
        <f t="shared" ref="AA143:AA206" si="126">IF(Y143="","",Y143*Z143)</f>
        <v>0</v>
      </c>
      <c r="AB143" s="888"/>
      <c r="AC143" s="888">
        <f t="shared" ref="AC143:AC206" si="127">IF(Y143="","",AB143*Y143)</f>
        <v>0</v>
      </c>
      <c r="AD143" s="888">
        <f>IF(A143="","",AA143-AC143)</f>
        <v>0</v>
      </c>
      <c r="AE143" s="885"/>
      <c r="AF143" s="887">
        <v>2</v>
      </c>
      <c r="AG143" s="887">
        <v>10000</v>
      </c>
      <c r="AH143" s="888">
        <f t="shared" ref="AH143:AH206" si="128">IF(AF143="","",AF143*AG143)</f>
        <v>20000</v>
      </c>
      <c r="AI143" s="888">
        <v>9500</v>
      </c>
      <c r="AJ143" s="888">
        <f t="shared" ref="AJ143:AJ206" si="129">IF(AF143="","",AI143*AF143)</f>
        <v>19000</v>
      </c>
      <c r="AK143" s="888">
        <f t="shared" ref="AK143:AK206" si="130">IF(O143="","",AH143-AJ143)</f>
        <v>1000</v>
      </c>
      <c r="AL143" s="885"/>
      <c r="AM143" s="887">
        <v>0</v>
      </c>
      <c r="AN143" s="887"/>
      <c r="AO143" s="888">
        <f t="shared" ref="AO143:AO206" si="131">IF(AM143="","",AM143*AN143)</f>
        <v>0</v>
      </c>
      <c r="AP143" s="888"/>
      <c r="AQ143" s="888">
        <f t="shared" ref="AQ143:AQ206" si="132">IF(AM143="","",AP143*AM143)</f>
        <v>0</v>
      </c>
      <c r="AR143" s="888">
        <f t="shared" ref="AR143:AR206" si="133">IF(V143="","",AO143-AQ143)</f>
        <v>0</v>
      </c>
      <c r="AS143" s="885"/>
      <c r="AT143" s="887">
        <v>5</v>
      </c>
      <c r="AU143" s="887">
        <v>12000</v>
      </c>
      <c r="AV143" s="888">
        <f t="shared" ref="AV143:AV206" si="134">IF(AT143="","",AT143*AU143)</f>
        <v>60000</v>
      </c>
      <c r="AW143" s="888">
        <v>11000</v>
      </c>
      <c r="AX143" s="888">
        <f t="shared" ref="AX143:AX206" si="135">IF(AT143="","",AW143*AT143)</f>
        <v>55000</v>
      </c>
      <c r="AY143" s="888">
        <f t="shared" ref="AY143:AY206" si="136">IF(AC143="","",AV143-AX143)</f>
        <v>5000</v>
      </c>
      <c r="AZ143" s="885"/>
      <c r="BA143" s="887">
        <v>0</v>
      </c>
      <c r="BB143" s="887"/>
      <c r="BC143" s="888">
        <f t="shared" ref="BC143:BC206" si="137">IF(BA143="","",BA143*BB143)</f>
        <v>0</v>
      </c>
      <c r="BD143" s="888"/>
      <c r="BE143" s="888">
        <f t="shared" ref="BE143:BE206" si="138">IF(BA143="","",BD143*BA143)</f>
        <v>0</v>
      </c>
      <c r="BF143" s="888">
        <f t="shared" ref="BF143:BF206" si="139">IF(AJ143="","",BC143-BE143)</f>
        <v>0</v>
      </c>
      <c r="BG143" s="885"/>
      <c r="BH143" s="887">
        <v>3</v>
      </c>
      <c r="BI143" s="887">
        <v>3200</v>
      </c>
      <c r="BJ143" s="888">
        <f t="shared" ref="BJ143:BJ206" si="140">IF(BH143="","",BH143*BI143)</f>
        <v>9600</v>
      </c>
      <c r="BK143" s="888">
        <v>2900</v>
      </c>
      <c r="BL143" s="888">
        <f t="shared" ref="BL143:BL206" si="141">IF(BH143="","",BK143*BH143)</f>
        <v>8700</v>
      </c>
      <c r="BM143" s="888">
        <f t="shared" si="87"/>
        <v>900</v>
      </c>
      <c r="BN143" s="885"/>
      <c r="BO143" s="883">
        <f t="shared" ref="BO143:BO144" si="142">IF(F143="","",F143+M143+T143+AA143+AH143+AO143+AV143+BC143+BJ143)</f>
        <v>98400</v>
      </c>
      <c r="BP143" s="877">
        <f t="shared" si="119"/>
        <v>7500</v>
      </c>
      <c r="BQ143" s="595"/>
      <c r="BR143" s="596"/>
      <c r="BZ143" s="496"/>
      <c r="CA143" s="485"/>
      <c r="CB143" s="497"/>
      <c r="CC143" s="487"/>
      <c r="CD143" s="487"/>
    </row>
    <row r="144" spans="1:82" s="495" customFormat="1" ht="45" customHeight="1">
      <c r="A144" s="488" t="s">
        <v>132</v>
      </c>
      <c r="B144" s="593"/>
      <c r="C144" s="594"/>
      <c r="D144" s="610">
        <v>1</v>
      </c>
      <c r="E144" s="611">
        <v>2900</v>
      </c>
      <c r="F144" s="606">
        <f t="shared" si="120"/>
        <v>2900</v>
      </c>
      <c r="G144" s="607">
        <v>2400</v>
      </c>
      <c r="H144" s="445">
        <f t="shared" si="121"/>
        <v>2400</v>
      </c>
      <c r="I144" s="445">
        <f t="shared" si="122"/>
        <v>500</v>
      </c>
      <c r="J144" s="608"/>
      <c r="K144" s="612">
        <v>1</v>
      </c>
      <c r="L144" s="611">
        <v>8800</v>
      </c>
      <c r="M144" s="606">
        <f t="shared" si="123"/>
        <v>8800</v>
      </c>
      <c r="N144" s="607">
        <v>8200</v>
      </c>
      <c r="O144" s="445">
        <f t="shared" si="124"/>
        <v>8200</v>
      </c>
      <c r="P144" s="445">
        <f t="shared" si="125"/>
        <v>600</v>
      </c>
      <c r="Q144" s="608"/>
      <c r="R144" s="612">
        <v>0</v>
      </c>
      <c r="S144" s="611"/>
      <c r="T144" s="606">
        <f t="shared" si="117"/>
        <v>0</v>
      </c>
      <c r="U144" s="607"/>
      <c r="V144" s="445">
        <f t="shared" si="116"/>
        <v>0</v>
      </c>
      <c r="W144" s="445">
        <f t="shared" si="118"/>
        <v>0</v>
      </c>
      <c r="X144" s="608"/>
      <c r="Y144" s="605">
        <v>1</v>
      </c>
      <c r="Z144" s="605">
        <v>2000</v>
      </c>
      <c r="AA144" s="509">
        <f t="shared" si="126"/>
        <v>2000</v>
      </c>
      <c r="AB144" s="509">
        <v>1850</v>
      </c>
      <c r="AC144" s="509">
        <f t="shared" si="127"/>
        <v>1850</v>
      </c>
      <c r="AD144" s="509">
        <f t="shared" ref="AD144:AD207" si="143">IF(A144="","",AA144-AC144)</f>
        <v>150</v>
      </c>
      <c r="AE144" s="608"/>
      <c r="AF144" s="605">
        <v>1</v>
      </c>
      <c r="AG144" s="605">
        <v>10000</v>
      </c>
      <c r="AH144" s="509">
        <f t="shared" si="128"/>
        <v>10000</v>
      </c>
      <c r="AI144" s="509">
        <v>9500</v>
      </c>
      <c r="AJ144" s="509">
        <f t="shared" si="129"/>
        <v>9500</v>
      </c>
      <c r="AK144" s="509">
        <f t="shared" si="130"/>
        <v>500</v>
      </c>
      <c r="AL144" s="608"/>
      <c r="AM144" s="605">
        <v>0</v>
      </c>
      <c r="AN144" s="605"/>
      <c r="AO144" s="509">
        <f t="shared" si="131"/>
        <v>0</v>
      </c>
      <c r="AP144" s="509"/>
      <c r="AQ144" s="509">
        <f t="shared" si="132"/>
        <v>0</v>
      </c>
      <c r="AR144" s="509">
        <f t="shared" si="133"/>
        <v>0</v>
      </c>
      <c r="AS144" s="608"/>
      <c r="AT144" s="605">
        <v>2</v>
      </c>
      <c r="AU144" s="605">
        <v>12000</v>
      </c>
      <c r="AV144" s="509">
        <f t="shared" si="134"/>
        <v>24000</v>
      </c>
      <c r="AW144" s="509">
        <v>11000</v>
      </c>
      <c r="AX144" s="509">
        <f t="shared" si="135"/>
        <v>22000</v>
      </c>
      <c r="AY144" s="509">
        <f t="shared" si="136"/>
        <v>2000</v>
      </c>
      <c r="AZ144" s="608"/>
      <c r="BA144" s="605">
        <v>1</v>
      </c>
      <c r="BB144" s="605">
        <v>16000</v>
      </c>
      <c r="BC144" s="509">
        <f t="shared" si="137"/>
        <v>16000</v>
      </c>
      <c r="BD144" s="509">
        <v>14000</v>
      </c>
      <c r="BE144" s="509">
        <f t="shared" si="138"/>
        <v>14000</v>
      </c>
      <c r="BF144" s="509">
        <f t="shared" si="139"/>
        <v>2000</v>
      </c>
      <c r="BG144" s="608"/>
      <c r="BH144" s="605">
        <v>2</v>
      </c>
      <c r="BI144" s="605">
        <v>3200</v>
      </c>
      <c r="BJ144" s="509">
        <f t="shared" si="140"/>
        <v>6400</v>
      </c>
      <c r="BK144" s="509">
        <v>2900</v>
      </c>
      <c r="BL144" s="509">
        <f t="shared" si="141"/>
        <v>5800</v>
      </c>
      <c r="BM144" s="509">
        <f t="shared" ref="BM144:BM206" si="144">IF(AQ144="","",BJ144-BL144)</f>
        <v>600</v>
      </c>
      <c r="BN144" s="608"/>
      <c r="BO144" s="606">
        <f t="shared" si="142"/>
        <v>70100</v>
      </c>
      <c r="BP144" s="445">
        <f t="shared" si="119"/>
        <v>6350</v>
      </c>
      <c r="BQ144" s="595"/>
      <c r="BR144" s="596"/>
      <c r="BZ144" s="496"/>
      <c r="CA144" s="485"/>
      <c r="CB144" s="497"/>
      <c r="CC144" s="487"/>
      <c r="CD144" s="487"/>
    </row>
    <row r="145" spans="1:82" s="495" customFormat="1" ht="45" customHeight="1">
      <c r="A145" s="488" t="s">
        <v>214</v>
      </c>
      <c r="B145" s="593"/>
      <c r="C145" s="594"/>
      <c r="D145" s="610">
        <v>0</v>
      </c>
      <c r="E145" s="611"/>
      <c r="F145" s="606">
        <f t="shared" si="120"/>
        <v>0</v>
      </c>
      <c r="G145" s="607"/>
      <c r="H145" s="445">
        <f t="shared" si="121"/>
        <v>0</v>
      </c>
      <c r="I145" s="445">
        <f t="shared" si="122"/>
        <v>0</v>
      </c>
      <c r="J145" s="608"/>
      <c r="K145" s="612">
        <v>2</v>
      </c>
      <c r="L145" s="611">
        <v>8800</v>
      </c>
      <c r="M145" s="606">
        <f t="shared" si="123"/>
        <v>17600</v>
      </c>
      <c r="N145" s="607">
        <v>8200</v>
      </c>
      <c r="O145" s="445">
        <f t="shared" si="124"/>
        <v>16400</v>
      </c>
      <c r="P145" s="445">
        <f t="shared" si="125"/>
        <v>1200</v>
      </c>
      <c r="Q145" s="608"/>
      <c r="R145" s="612">
        <v>1</v>
      </c>
      <c r="S145" s="611">
        <v>2900</v>
      </c>
      <c r="T145" s="606">
        <f t="shared" si="117"/>
        <v>2900</v>
      </c>
      <c r="U145" s="607">
        <v>2400</v>
      </c>
      <c r="V145" s="445">
        <f t="shared" si="116"/>
        <v>2400</v>
      </c>
      <c r="W145" s="445">
        <f t="shared" si="118"/>
        <v>500</v>
      </c>
      <c r="X145" s="608"/>
      <c r="Y145" s="605">
        <v>2</v>
      </c>
      <c r="Z145" s="605">
        <v>2000</v>
      </c>
      <c r="AA145" s="509">
        <f t="shared" si="126"/>
        <v>4000</v>
      </c>
      <c r="AB145" s="509">
        <v>1850</v>
      </c>
      <c r="AC145" s="509">
        <f t="shared" si="127"/>
        <v>3700</v>
      </c>
      <c r="AD145" s="509">
        <f t="shared" si="143"/>
        <v>300</v>
      </c>
      <c r="AE145" s="608"/>
      <c r="AF145" s="605">
        <v>2</v>
      </c>
      <c r="AG145" s="605">
        <v>10000</v>
      </c>
      <c r="AH145" s="509">
        <f t="shared" si="128"/>
        <v>20000</v>
      </c>
      <c r="AI145" s="509">
        <v>9500</v>
      </c>
      <c r="AJ145" s="509">
        <f t="shared" si="129"/>
        <v>19000</v>
      </c>
      <c r="AK145" s="509">
        <f t="shared" si="130"/>
        <v>1000</v>
      </c>
      <c r="AL145" s="608"/>
      <c r="AM145" s="605">
        <v>0</v>
      </c>
      <c r="AN145" s="605"/>
      <c r="AO145" s="509">
        <f t="shared" si="131"/>
        <v>0</v>
      </c>
      <c r="AP145" s="509"/>
      <c r="AQ145" s="509">
        <f t="shared" si="132"/>
        <v>0</v>
      </c>
      <c r="AR145" s="509">
        <f t="shared" si="133"/>
        <v>0</v>
      </c>
      <c r="AS145" s="608"/>
      <c r="AT145" s="605">
        <v>2</v>
      </c>
      <c r="AU145" s="605">
        <v>12000</v>
      </c>
      <c r="AV145" s="509">
        <f t="shared" si="134"/>
        <v>24000</v>
      </c>
      <c r="AW145" s="509">
        <v>11000</v>
      </c>
      <c r="AX145" s="509">
        <f t="shared" si="135"/>
        <v>22000</v>
      </c>
      <c r="AY145" s="509">
        <f t="shared" si="136"/>
        <v>2000</v>
      </c>
      <c r="AZ145" s="608"/>
      <c r="BA145" s="605">
        <v>0</v>
      </c>
      <c r="BB145" s="605"/>
      <c r="BC145" s="509">
        <f t="shared" si="137"/>
        <v>0</v>
      </c>
      <c r="BD145" s="509"/>
      <c r="BE145" s="509">
        <f t="shared" si="138"/>
        <v>0</v>
      </c>
      <c r="BF145" s="509">
        <f t="shared" si="139"/>
        <v>0</v>
      </c>
      <c r="BG145" s="608"/>
      <c r="BH145" s="605">
        <v>0</v>
      </c>
      <c r="BI145" s="605"/>
      <c r="BJ145" s="509">
        <f t="shared" si="140"/>
        <v>0</v>
      </c>
      <c r="BK145" s="509"/>
      <c r="BL145" s="509">
        <f t="shared" si="141"/>
        <v>0</v>
      </c>
      <c r="BM145" s="509">
        <f t="shared" si="144"/>
        <v>0</v>
      </c>
      <c r="BN145" s="608"/>
      <c r="BO145" s="606">
        <f>IF(F145="","",F145+M145+T145+AA145+AH145+AO145+AV145+BC145+BJ145)</f>
        <v>68500</v>
      </c>
      <c r="BP145" s="445">
        <f>IF(A145="","",I145+P145+W145+AD145+AK145+AR145+AY145+BF145+BM145)</f>
        <v>5000</v>
      </c>
      <c r="BQ145" s="595"/>
      <c r="BR145" s="596"/>
      <c r="BZ145" s="496"/>
      <c r="CA145" s="485"/>
      <c r="CB145" s="497"/>
      <c r="CC145" s="487"/>
      <c r="CD145" s="487"/>
    </row>
    <row r="146" spans="1:82" s="495" customFormat="1" ht="45" customHeight="1">
      <c r="A146" s="488"/>
      <c r="B146" s="593"/>
      <c r="C146" s="594"/>
      <c r="D146" s="610"/>
      <c r="E146" s="611"/>
      <c r="F146" s="606" t="str">
        <f t="shared" si="120"/>
        <v/>
      </c>
      <c r="G146" s="607"/>
      <c r="H146" s="445" t="str">
        <f t="shared" si="121"/>
        <v/>
      </c>
      <c r="I146" s="445" t="str">
        <f t="shared" si="122"/>
        <v/>
      </c>
      <c r="J146" s="608"/>
      <c r="K146" s="612"/>
      <c r="L146" s="611"/>
      <c r="M146" s="606" t="str">
        <f t="shared" si="123"/>
        <v/>
      </c>
      <c r="N146" s="607"/>
      <c r="O146" s="445" t="str">
        <f t="shared" si="124"/>
        <v/>
      </c>
      <c r="P146" s="445" t="str">
        <f t="shared" si="125"/>
        <v/>
      </c>
      <c r="Q146" s="608"/>
      <c r="R146" s="612"/>
      <c r="S146" s="611"/>
      <c r="T146" s="606" t="str">
        <f t="shared" si="117"/>
        <v/>
      </c>
      <c r="U146" s="607"/>
      <c r="V146" s="445" t="str">
        <f t="shared" si="116"/>
        <v/>
      </c>
      <c r="W146" s="445" t="str">
        <f t="shared" si="118"/>
        <v/>
      </c>
      <c r="X146" s="608"/>
      <c r="Y146" s="605"/>
      <c r="Z146" s="605"/>
      <c r="AA146" s="509" t="str">
        <f t="shared" si="126"/>
        <v/>
      </c>
      <c r="AB146" s="509"/>
      <c r="AC146" s="509" t="str">
        <f t="shared" si="127"/>
        <v/>
      </c>
      <c r="AD146" s="509" t="str">
        <f t="shared" si="143"/>
        <v/>
      </c>
      <c r="AE146" s="608"/>
      <c r="AF146" s="605"/>
      <c r="AG146" s="605"/>
      <c r="AH146" s="509" t="str">
        <f t="shared" si="128"/>
        <v/>
      </c>
      <c r="AI146" s="509"/>
      <c r="AJ146" s="509" t="str">
        <f t="shared" si="129"/>
        <v/>
      </c>
      <c r="AK146" s="509" t="str">
        <f t="shared" si="130"/>
        <v/>
      </c>
      <c r="AL146" s="608"/>
      <c r="AM146" s="605"/>
      <c r="AN146" s="605"/>
      <c r="AO146" s="509" t="str">
        <f t="shared" si="131"/>
        <v/>
      </c>
      <c r="AP146" s="509"/>
      <c r="AQ146" s="509" t="str">
        <f t="shared" si="132"/>
        <v/>
      </c>
      <c r="AR146" s="509" t="str">
        <f t="shared" si="133"/>
        <v/>
      </c>
      <c r="AS146" s="608"/>
      <c r="AT146" s="605"/>
      <c r="AU146" s="605"/>
      <c r="AV146" s="509" t="str">
        <f t="shared" si="134"/>
        <v/>
      </c>
      <c r="AW146" s="509"/>
      <c r="AX146" s="509" t="str">
        <f t="shared" si="135"/>
        <v/>
      </c>
      <c r="AY146" s="509" t="str">
        <f t="shared" si="136"/>
        <v/>
      </c>
      <c r="AZ146" s="608"/>
      <c r="BA146" s="605"/>
      <c r="BB146" s="605"/>
      <c r="BC146" s="509" t="str">
        <f t="shared" si="137"/>
        <v/>
      </c>
      <c r="BD146" s="509"/>
      <c r="BE146" s="509" t="str">
        <f t="shared" si="138"/>
        <v/>
      </c>
      <c r="BF146" s="509" t="str">
        <f t="shared" si="139"/>
        <v/>
      </c>
      <c r="BG146" s="608"/>
      <c r="BH146" s="605"/>
      <c r="BI146" s="605"/>
      <c r="BJ146" s="509" t="str">
        <f t="shared" si="140"/>
        <v/>
      </c>
      <c r="BK146" s="509"/>
      <c r="BL146" s="509" t="str">
        <f t="shared" si="141"/>
        <v/>
      </c>
      <c r="BM146" s="509" t="str">
        <f t="shared" si="144"/>
        <v/>
      </c>
      <c r="BN146" s="608"/>
      <c r="BO146" s="606" t="str">
        <f t="shared" ref="BO146:BO209" si="145">IF(F146="","",F146+M146+T146+AA146+AH146+AO146+AV146+BC146+BJ146)</f>
        <v/>
      </c>
      <c r="BP146" s="445" t="str">
        <f t="shared" ref="BP146:BP208" si="146">IF(A146="","",I146+P146+W146+AD146+AK146+AR146+AY146+BF146+BM146)</f>
        <v/>
      </c>
      <c r="BQ146" s="595"/>
      <c r="BR146" s="596"/>
      <c r="BZ146" s="496"/>
      <c r="CA146" s="485"/>
      <c r="CB146" s="497"/>
      <c r="CC146" s="487"/>
      <c r="CD146" s="487"/>
    </row>
    <row r="147" spans="1:82" s="495" customFormat="1" ht="45" customHeight="1">
      <c r="A147" s="488"/>
      <c r="B147" s="593"/>
      <c r="C147" s="594"/>
      <c r="D147" s="610"/>
      <c r="E147" s="611"/>
      <c r="F147" s="606" t="str">
        <f t="shared" si="120"/>
        <v/>
      </c>
      <c r="G147" s="607"/>
      <c r="H147" s="445" t="str">
        <f t="shared" si="121"/>
        <v/>
      </c>
      <c r="I147" s="445" t="str">
        <f t="shared" si="122"/>
        <v/>
      </c>
      <c r="J147" s="608"/>
      <c r="K147" s="612"/>
      <c r="L147" s="611"/>
      <c r="M147" s="606" t="str">
        <f t="shared" si="123"/>
        <v/>
      </c>
      <c r="N147" s="607"/>
      <c r="O147" s="445" t="str">
        <f t="shared" si="124"/>
        <v/>
      </c>
      <c r="P147" s="445" t="str">
        <f t="shared" si="125"/>
        <v/>
      </c>
      <c r="Q147" s="608"/>
      <c r="R147" s="612"/>
      <c r="S147" s="611"/>
      <c r="T147" s="606" t="str">
        <f t="shared" si="117"/>
        <v/>
      </c>
      <c r="U147" s="607"/>
      <c r="V147" s="445" t="str">
        <f t="shared" si="116"/>
        <v/>
      </c>
      <c r="W147" s="445" t="str">
        <f t="shared" si="118"/>
        <v/>
      </c>
      <c r="X147" s="608"/>
      <c r="Y147" s="605"/>
      <c r="Z147" s="605"/>
      <c r="AA147" s="509" t="str">
        <f t="shared" si="126"/>
        <v/>
      </c>
      <c r="AB147" s="509"/>
      <c r="AC147" s="509" t="str">
        <f t="shared" si="127"/>
        <v/>
      </c>
      <c r="AD147" s="509" t="str">
        <f t="shared" si="143"/>
        <v/>
      </c>
      <c r="AE147" s="608"/>
      <c r="AF147" s="605"/>
      <c r="AG147" s="605"/>
      <c r="AH147" s="509" t="str">
        <f t="shared" si="128"/>
        <v/>
      </c>
      <c r="AI147" s="509"/>
      <c r="AJ147" s="509" t="str">
        <f t="shared" si="129"/>
        <v/>
      </c>
      <c r="AK147" s="509" t="str">
        <f t="shared" si="130"/>
        <v/>
      </c>
      <c r="AL147" s="608"/>
      <c r="AM147" s="605"/>
      <c r="AN147" s="605"/>
      <c r="AO147" s="509" t="str">
        <f t="shared" si="131"/>
        <v/>
      </c>
      <c r="AP147" s="509"/>
      <c r="AQ147" s="509" t="str">
        <f t="shared" si="132"/>
        <v/>
      </c>
      <c r="AR147" s="509" t="str">
        <f t="shared" si="133"/>
        <v/>
      </c>
      <c r="AS147" s="608"/>
      <c r="AT147" s="605"/>
      <c r="AU147" s="605"/>
      <c r="AV147" s="509" t="str">
        <f t="shared" si="134"/>
        <v/>
      </c>
      <c r="AW147" s="509"/>
      <c r="AX147" s="509" t="str">
        <f t="shared" si="135"/>
        <v/>
      </c>
      <c r="AY147" s="509" t="str">
        <f t="shared" si="136"/>
        <v/>
      </c>
      <c r="AZ147" s="608"/>
      <c r="BA147" s="605"/>
      <c r="BB147" s="605"/>
      <c r="BC147" s="509" t="str">
        <f t="shared" si="137"/>
        <v/>
      </c>
      <c r="BD147" s="509"/>
      <c r="BE147" s="509" t="str">
        <f t="shared" si="138"/>
        <v/>
      </c>
      <c r="BF147" s="509" t="str">
        <f t="shared" si="139"/>
        <v/>
      </c>
      <c r="BG147" s="608"/>
      <c r="BH147" s="605"/>
      <c r="BI147" s="605"/>
      <c r="BJ147" s="509" t="str">
        <f t="shared" si="140"/>
        <v/>
      </c>
      <c r="BK147" s="509"/>
      <c r="BL147" s="509" t="str">
        <f t="shared" si="141"/>
        <v/>
      </c>
      <c r="BM147" s="509" t="str">
        <f t="shared" si="144"/>
        <v/>
      </c>
      <c r="BN147" s="608"/>
      <c r="BO147" s="606" t="str">
        <f t="shared" si="145"/>
        <v/>
      </c>
      <c r="BP147" s="445" t="str">
        <f t="shared" si="146"/>
        <v/>
      </c>
      <c r="BQ147" s="595"/>
      <c r="BR147" s="596"/>
      <c r="BZ147" s="496"/>
      <c r="CA147" s="485"/>
      <c r="CB147" s="497"/>
      <c r="CC147" s="487"/>
      <c r="CD147" s="487"/>
    </row>
    <row r="148" spans="1:82" s="495" customFormat="1" ht="45" customHeight="1">
      <c r="A148" s="488"/>
      <c r="B148" s="593"/>
      <c r="C148" s="594"/>
      <c r="D148" s="610"/>
      <c r="E148" s="611"/>
      <c r="F148" s="606" t="str">
        <f t="shared" si="120"/>
        <v/>
      </c>
      <c r="G148" s="607"/>
      <c r="H148" s="445" t="str">
        <f t="shared" si="121"/>
        <v/>
      </c>
      <c r="I148" s="445" t="str">
        <f t="shared" si="122"/>
        <v/>
      </c>
      <c r="J148" s="608"/>
      <c r="K148" s="612"/>
      <c r="L148" s="611"/>
      <c r="M148" s="606" t="str">
        <f t="shared" si="123"/>
        <v/>
      </c>
      <c r="N148" s="607"/>
      <c r="O148" s="445" t="str">
        <f t="shared" si="124"/>
        <v/>
      </c>
      <c r="P148" s="445" t="str">
        <f t="shared" si="125"/>
        <v/>
      </c>
      <c r="Q148" s="608"/>
      <c r="R148" s="612"/>
      <c r="S148" s="611"/>
      <c r="T148" s="606" t="str">
        <f t="shared" si="117"/>
        <v/>
      </c>
      <c r="U148" s="607"/>
      <c r="V148" s="445" t="str">
        <f t="shared" si="116"/>
        <v/>
      </c>
      <c r="W148" s="445" t="str">
        <f t="shared" si="118"/>
        <v/>
      </c>
      <c r="X148" s="608"/>
      <c r="Y148" s="605"/>
      <c r="Z148" s="605"/>
      <c r="AA148" s="509" t="str">
        <f t="shared" si="126"/>
        <v/>
      </c>
      <c r="AB148" s="509"/>
      <c r="AC148" s="509" t="str">
        <f t="shared" si="127"/>
        <v/>
      </c>
      <c r="AD148" s="509" t="str">
        <f t="shared" si="143"/>
        <v/>
      </c>
      <c r="AE148" s="608"/>
      <c r="AF148" s="605"/>
      <c r="AG148" s="605"/>
      <c r="AH148" s="509" t="str">
        <f t="shared" si="128"/>
        <v/>
      </c>
      <c r="AI148" s="509"/>
      <c r="AJ148" s="509" t="str">
        <f t="shared" si="129"/>
        <v/>
      </c>
      <c r="AK148" s="509" t="str">
        <f t="shared" si="130"/>
        <v/>
      </c>
      <c r="AL148" s="608"/>
      <c r="AM148" s="605"/>
      <c r="AN148" s="605"/>
      <c r="AO148" s="509" t="str">
        <f t="shared" si="131"/>
        <v/>
      </c>
      <c r="AP148" s="509"/>
      <c r="AQ148" s="509" t="str">
        <f t="shared" si="132"/>
        <v/>
      </c>
      <c r="AR148" s="509" t="str">
        <f t="shared" si="133"/>
        <v/>
      </c>
      <c r="AS148" s="608"/>
      <c r="AT148" s="605"/>
      <c r="AU148" s="605"/>
      <c r="AV148" s="509" t="str">
        <f t="shared" si="134"/>
        <v/>
      </c>
      <c r="AW148" s="509"/>
      <c r="AX148" s="509" t="str">
        <f t="shared" si="135"/>
        <v/>
      </c>
      <c r="AY148" s="509" t="str">
        <f t="shared" si="136"/>
        <v/>
      </c>
      <c r="AZ148" s="608"/>
      <c r="BA148" s="605"/>
      <c r="BB148" s="605"/>
      <c r="BC148" s="509" t="str">
        <f t="shared" si="137"/>
        <v/>
      </c>
      <c r="BD148" s="509"/>
      <c r="BE148" s="509" t="str">
        <f t="shared" si="138"/>
        <v/>
      </c>
      <c r="BF148" s="509" t="str">
        <f t="shared" si="139"/>
        <v/>
      </c>
      <c r="BG148" s="608"/>
      <c r="BH148" s="605"/>
      <c r="BI148" s="605"/>
      <c r="BJ148" s="509" t="str">
        <f t="shared" si="140"/>
        <v/>
      </c>
      <c r="BK148" s="509"/>
      <c r="BL148" s="509" t="str">
        <f t="shared" si="141"/>
        <v/>
      </c>
      <c r="BM148" s="509" t="str">
        <f t="shared" si="144"/>
        <v/>
      </c>
      <c r="BN148" s="608"/>
      <c r="BO148" s="606" t="str">
        <f t="shared" si="145"/>
        <v/>
      </c>
      <c r="BP148" s="445" t="str">
        <f t="shared" si="146"/>
        <v/>
      </c>
      <c r="BQ148" s="595"/>
      <c r="BR148" s="596"/>
      <c r="BZ148" s="496"/>
      <c r="CA148" s="485"/>
      <c r="CB148" s="497"/>
      <c r="CC148" s="487"/>
      <c r="CD148" s="487"/>
    </row>
    <row r="149" spans="1:82" s="495" customFormat="1" ht="45" customHeight="1">
      <c r="A149" s="488"/>
      <c r="B149" s="593"/>
      <c r="C149" s="594"/>
      <c r="D149" s="610"/>
      <c r="E149" s="611"/>
      <c r="F149" s="606" t="str">
        <f t="shared" si="120"/>
        <v/>
      </c>
      <c r="G149" s="607"/>
      <c r="H149" s="445" t="str">
        <f t="shared" si="121"/>
        <v/>
      </c>
      <c r="I149" s="445" t="str">
        <f t="shared" si="122"/>
        <v/>
      </c>
      <c r="J149" s="608"/>
      <c r="K149" s="612"/>
      <c r="L149" s="611"/>
      <c r="M149" s="606" t="str">
        <f t="shared" si="123"/>
        <v/>
      </c>
      <c r="N149" s="607"/>
      <c r="O149" s="445" t="str">
        <f t="shared" si="124"/>
        <v/>
      </c>
      <c r="P149" s="445" t="str">
        <f t="shared" si="125"/>
        <v/>
      </c>
      <c r="Q149" s="608"/>
      <c r="R149" s="612"/>
      <c r="S149" s="611"/>
      <c r="T149" s="606" t="str">
        <f t="shared" si="117"/>
        <v/>
      </c>
      <c r="U149" s="607"/>
      <c r="V149" s="445" t="str">
        <f t="shared" si="116"/>
        <v/>
      </c>
      <c r="W149" s="445" t="str">
        <f t="shared" si="118"/>
        <v/>
      </c>
      <c r="X149" s="608"/>
      <c r="Y149" s="605"/>
      <c r="Z149" s="605"/>
      <c r="AA149" s="509" t="str">
        <f t="shared" si="126"/>
        <v/>
      </c>
      <c r="AB149" s="509"/>
      <c r="AC149" s="509" t="str">
        <f t="shared" si="127"/>
        <v/>
      </c>
      <c r="AD149" s="509" t="str">
        <f t="shared" si="143"/>
        <v/>
      </c>
      <c r="AE149" s="608"/>
      <c r="AF149" s="605"/>
      <c r="AG149" s="605"/>
      <c r="AH149" s="509" t="str">
        <f t="shared" si="128"/>
        <v/>
      </c>
      <c r="AI149" s="509"/>
      <c r="AJ149" s="509" t="str">
        <f t="shared" si="129"/>
        <v/>
      </c>
      <c r="AK149" s="509" t="str">
        <f t="shared" si="130"/>
        <v/>
      </c>
      <c r="AL149" s="608"/>
      <c r="AM149" s="605"/>
      <c r="AN149" s="605"/>
      <c r="AO149" s="509" t="str">
        <f t="shared" si="131"/>
        <v/>
      </c>
      <c r="AP149" s="509"/>
      <c r="AQ149" s="509" t="str">
        <f t="shared" si="132"/>
        <v/>
      </c>
      <c r="AR149" s="509" t="str">
        <f t="shared" si="133"/>
        <v/>
      </c>
      <c r="AS149" s="608"/>
      <c r="AT149" s="605"/>
      <c r="AU149" s="605"/>
      <c r="AV149" s="509" t="str">
        <f t="shared" si="134"/>
        <v/>
      </c>
      <c r="AW149" s="509"/>
      <c r="AX149" s="509" t="str">
        <f t="shared" si="135"/>
        <v/>
      </c>
      <c r="AY149" s="509" t="str">
        <f t="shared" si="136"/>
        <v/>
      </c>
      <c r="AZ149" s="608"/>
      <c r="BA149" s="605"/>
      <c r="BB149" s="605"/>
      <c r="BC149" s="509" t="str">
        <f t="shared" si="137"/>
        <v/>
      </c>
      <c r="BD149" s="509"/>
      <c r="BE149" s="509" t="str">
        <f t="shared" si="138"/>
        <v/>
      </c>
      <c r="BF149" s="509" t="str">
        <f t="shared" si="139"/>
        <v/>
      </c>
      <c r="BG149" s="608"/>
      <c r="BH149" s="605"/>
      <c r="BI149" s="605"/>
      <c r="BJ149" s="509" t="str">
        <f t="shared" si="140"/>
        <v/>
      </c>
      <c r="BK149" s="509"/>
      <c r="BL149" s="509" t="str">
        <f t="shared" si="141"/>
        <v/>
      </c>
      <c r="BM149" s="509" t="str">
        <f t="shared" si="144"/>
        <v/>
      </c>
      <c r="BN149" s="608"/>
      <c r="BO149" s="606" t="str">
        <f t="shared" si="145"/>
        <v/>
      </c>
      <c r="BP149" s="445" t="str">
        <f t="shared" si="146"/>
        <v/>
      </c>
      <c r="BQ149" s="595"/>
      <c r="BR149" s="596"/>
      <c r="BZ149" s="496"/>
      <c r="CA149" s="485"/>
      <c r="CB149" s="497"/>
      <c r="CC149" s="487"/>
      <c r="CD149" s="487"/>
    </row>
    <row r="150" spans="1:82" s="495" customFormat="1" ht="45" customHeight="1">
      <c r="A150" s="488"/>
      <c r="B150" s="593"/>
      <c r="C150" s="594"/>
      <c r="D150" s="610"/>
      <c r="E150" s="611"/>
      <c r="F150" s="606" t="str">
        <f t="shared" si="120"/>
        <v/>
      </c>
      <c r="G150" s="607"/>
      <c r="H150" s="445" t="str">
        <f t="shared" si="121"/>
        <v/>
      </c>
      <c r="I150" s="445" t="str">
        <f t="shared" si="122"/>
        <v/>
      </c>
      <c r="J150" s="608"/>
      <c r="K150" s="612"/>
      <c r="L150" s="611"/>
      <c r="M150" s="606" t="str">
        <f t="shared" si="123"/>
        <v/>
      </c>
      <c r="N150" s="607"/>
      <c r="O150" s="445" t="str">
        <f t="shared" si="124"/>
        <v/>
      </c>
      <c r="P150" s="445" t="str">
        <f t="shared" si="125"/>
        <v/>
      </c>
      <c r="Q150" s="608"/>
      <c r="R150" s="612"/>
      <c r="S150" s="611"/>
      <c r="T150" s="606" t="str">
        <f t="shared" si="117"/>
        <v/>
      </c>
      <c r="U150" s="607"/>
      <c r="V150" s="445" t="str">
        <f t="shared" si="116"/>
        <v/>
      </c>
      <c r="W150" s="445" t="str">
        <f t="shared" si="118"/>
        <v/>
      </c>
      <c r="X150" s="608"/>
      <c r="Y150" s="605"/>
      <c r="Z150" s="605"/>
      <c r="AA150" s="509" t="str">
        <f t="shared" si="126"/>
        <v/>
      </c>
      <c r="AB150" s="509"/>
      <c r="AC150" s="509" t="str">
        <f t="shared" si="127"/>
        <v/>
      </c>
      <c r="AD150" s="509" t="str">
        <f t="shared" si="143"/>
        <v/>
      </c>
      <c r="AE150" s="608"/>
      <c r="AF150" s="605"/>
      <c r="AG150" s="605"/>
      <c r="AH150" s="509" t="str">
        <f t="shared" si="128"/>
        <v/>
      </c>
      <c r="AI150" s="509"/>
      <c r="AJ150" s="509" t="str">
        <f t="shared" si="129"/>
        <v/>
      </c>
      <c r="AK150" s="509" t="str">
        <f t="shared" si="130"/>
        <v/>
      </c>
      <c r="AL150" s="608"/>
      <c r="AM150" s="605"/>
      <c r="AN150" s="605"/>
      <c r="AO150" s="509" t="str">
        <f t="shared" si="131"/>
        <v/>
      </c>
      <c r="AP150" s="509"/>
      <c r="AQ150" s="509" t="str">
        <f t="shared" si="132"/>
        <v/>
      </c>
      <c r="AR150" s="509" t="str">
        <f t="shared" si="133"/>
        <v/>
      </c>
      <c r="AS150" s="608"/>
      <c r="AT150" s="605"/>
      <c r="AU150" s="605"/>
      <c r="AV150" s="509" t="str">
        <f t="shared" si="134"/>
        <v/>
      </c>
      <c r="AW150" s="509"/>
      <c r="AX150" s="509" t="str">
        <f t="shared" si="135"/>
        <v/>
      </c>
      <c r="AY150" s="509" t="str">
        <f t="shared" si="136"/>
        <v/>
      </c>
      <c r="AZ150" s="608"/>
      <c r="BA150" s="605"/>
      <c r="BB150" s="605"/>
      <c r="BC150" s="509" t="str">
        <f t="shared" si="137"/>
        <v/>
      </c>
      <c r="BD150" s="509"/>
      <c r="BE150" s="509" t="str">
        <f t="shared" si="138"/>
        <v/>
      </c>
      <c r="BF150" s="509" t="str">
        <f t="shared" si="139"/>
        <v/>
      </c>
      <c r="BG150" s="608"/>
      <c r="BH150" s="605"/>
      <c r="BI150" s="605"/>
      <c r="BJ150" s="509" t="str">
        <f t="shared" si="140"/>
        <v/>
      </c>
      <c r="BK150" s="509"/>
      <c r="BL150" s="509" t="str">
        <f t="shared" si="141"/>
        <v/>
      </c>
      <c r="BM150" s="509" t="str">
        <f t="shared" si="144"/>
        <v/>
      </c>
      <c r="BN150" s="608"/>
      <c r="BO150" s="606" t="str">
        <f t="shared" si="145"/>
        <v/>
      </c>
      <c r="BP150" s="445" t="str">
        <f t="shared" si="146"/>
        <v/>
      </c>
      <c r="BQ150" s="595"/>
      <c r="BR150" s="596"/>
      <c r="BZ150" s="496"/>
      <c r="CA150" s="485"/>
      <c r="CB150" s="497"/>
      <c r="CC150" s="487"/>
      <c r="CD150" s="487"/>
    </row>
    <row r="151" spans="1:82" s="495" customFormat="1" ht="45" customHeight="1">
      <c r="A151" s="488"/>
      <c r="B151" s="593"/>
      <c r="C151" s="594"/>
      <c r="D151" s="610"/>
      <c r="E151" s="611"/>
      <c r="F151" s="606" t="str">
        <f t="shared" si="120"/>
        <v/>
      </c>
      <c r="G151" s="607"/>
      <c r="H151" s="445" t="str">
        <f t="shared" si="121"/>
        <v/>
      </c>
      <c r="I151" s="445" t="str">
        <f t="shared" si="122"/>
        <v/>
      </c>
      <c r="J151" s="608"/>
      <c r="K151" s="612"/>
      <c r="L151" s="611"/>
      <c r="M151" s="606" t="str">
        <f t="shared" si="123"/>
        <v/>
      </c>
      <c r="N151" s="607"/>
      <c r="O151" s="445" t="str">
        <f t="shared" si="124"/>
        <v/>
      </c>
      <c r="P151" s="445" t="str">
        <f t="shared" si="125"/>
        <v/>
      </c>
      <c r="Q151" s="608"/>
      <c r="R151" s="612"/>
      <c r="S151" s="611"/>
      <c r="T151" s="606" t="str">
        <f t="shared" si="117"/>
        <v/>
      </c>
      <c r="U151" s="607"/>
      <c r="V151" s="445" t="str">
        <f t="shared" si="116"/>
        <v/>
      </c>
      <c r="W151" s="445" t="str">
        <f t="shared" si="118"/>
        <v/>
      </c>
      <c r="X151" s="608"/>
      <c r="Y151" s="605"/>
      <c r="Z151" s="605"/>
      <c r="AA151" s="509" t="str">
        <f t="shared" si="126"/>
        <v/>
      </c>
      <c r="AB151" s="509"/>
      <c r="AC151" s="509" t="str">
        <f t="shared" si="127"/>
        <v/>
      </c>
      <c r="AD151" s="509" t="str">
        <f t="shared" si="143"/>
        <v/>
      </c>
      <c r="AE151" s="608"/>
      <c r="AF151" s="605"/>
      <c r="AG151" s="605"/>
      <c r="AH151" s="509" t="str">
        <f t="shared" si="128"/>
        <v/>
      </c>
      <c r="AI151" s="509"/>
      <c r="AJ151" s="509" t="str">
        <f t="shared" si="129"/>
        <v/>
      </c>
      <c r="AK151" s="509" t="str">
        <f t="shared" si="130"/>
        <v/>
      </c>
      <c r="AL151" s="608"/>
      <c r="AM151" s="605"/>
      <c r="AN151" s="605"/>
      <c r="AO151" s="509" t="str">
        <f t="shared" si="131"/>
        <v/>
      </c>
      <c r="AP151" s="509"/>
      <c r="AQ151" s="509" t="str">
        <f t="shared" si="132"/>
        <v/>
      </c>
      <c r="AR151" s="509" t="str">
        <f t="shared" si="133"/>
        <v/>
      </c>
      <c r="AS151" s="608"/>
      <c r="AT151" s="605"/>
      <c r="AU151" s="605"/>
      <c r="AV151" s="509" t="str">
        <f t="shared" si="134"/>
        <v/>
      </c>
      <c r="AW151" s="509"/>
      <c r="AX151" s="509" t="str">
        <f t="shared" si="135"/>
        <v/>
      </c>
      <c r="AY151" s="509" t="str">
        <f t="shared" si="136"/>
        <v/>
      </c>
      <c r="AZ151" s="608"/>
      <c r="BA151" s="605"/>
      <c r="BB151" s="605"/>
      <c r="BC151" s="509" t="str">
        <f t="shared" si="137"/>
        <v/>
      </c>
      <c r="BD151" s="509"/>
      <c r="BE151" s="509" t="str">
        <f t="shared" si="138"/>
        <v/>
      </c>
      <c r="BF151" s="509" t="str">
        <f t="shared" si="139"/>
        <v/>
      </c>
      <c r="BG151" s="608"/>
      <c r="BH151" s="605"/>
      <c r="BI151" s="605"/>
      <c r="BJ151" s="509" t="str">
        <f t="shared" si="140"/>
        <v/>
      </c>
      <c r="BK151" s="509"/>
      <c r="BL151" s="509" t="str">
        <f t="shared" si="141"/>
        <v/>
      </c>
      <c r="BM151" s="509" t="str">
        <f t="shared" si="144"/>
        <v/>
      </c>
      <c r="BN151" s="608"/>
      <c r="BO151" s="606" t="str">
        <f t="shared" si="145"/>
        <v/>
      </c>
      <c r="BP151" s="445" t="str">
        <f t="shared" si="146"/>
        <v/>
      </c>
      <c r="BQ151" s="595"/>
      <c r="BR151" s="596"/>
      <c r="BZ151" s="496"/>
      <c r="CA151" s="485"/>
      <c r="CB151" s="497"/>
      <c r="CC151" s="487"/>
      <c r="CD151" s="487"/>
    </row>
    <row r="152" spans="1:82" s="495" customFormat="1" ht="45" customHeight="1">
      <c r="A152" s="488"/>
      <c r="B152" s="593"/>
      <c r="C152" s="594"/>
      <c r="D152" s="610"/>
      <c r="E152" s="611"/>
      <c r="F152" s="606" t="str">
        <f t="shared" si="120"/>
        <v/>
      </c>
      <c r="G152" s="607"/>
      <c r="H152" s="445" t="str">
        <f t="shared" si="121"/>
        <v/>
      </c>
      <c r="I152" s="445" t="str">
        <f t="shared" si="122"/>
        <v/>
      </c>
      <c r="J152" s="608"/>
      <c r="K152" s="612"/>
      <c r="L152" s="611"/>
      <c r="M152" s="606" t="str">
        <f t="shared" si="123"/>
        <v/>
      </c>
      <c r="N152" s="607"/>
      <c r="O152" s="445" t="str">
        <f t="shared" si="124"/>
        <v/>
      </c>
      <c r="P152" s="445" t="str">
        <f t="shared" si="125"/>
        <v/>
      </c>
      <c r="Q152" s="608"/>
      <c r="R152" s="612"/>
      <c r="S152" s="611"/>
      <c r="T152" s="606" t="str">
        <f t="shared" si="117"/>
        <v/>
      </c>
      <c r="U152" s="607"/>
      <c r="V152" s="445" t="str">
        <f t="shared" si="116"/>
        <v/>
      </c>
      <c r="W152" s="445" t="str">
        <f t="shared" si="118"/>
        <v/>
      </c>
      <c r="X152" s="608"/>
      <c r="Y152" s="605"/>
      <c r="Z152" s="605"/>
      <c r="AA152" s="509" t="str">
        <f t="shared" si="126"/>
        <v/>
      </c>
      <c r="AB152" s="509"/>
      <c r="AC152" s="509" t="str">
        <f t="shared" si="127"/>
        <v/>
      </c>
      <c r="AD152" s="509" t="str">
        <f t="shared" si="143"/>
        <v/>
      </c>
      <c r="AE152" s="608"/>
      <c r="AF152" s="605"/>
      <c r="AG152" s="605"/>
      <c r="AH152" s="509" t="str">
        <f t="shared" si="128"/>
        <v/>
      </c>
      <c r="AI152" s="509"/>
      <c r="AJ152" s="509" t="str">
        <f t="shared" si="129"/>
        <v/>
      </c>
      <c r="AK152" s="509" t="str">
        <f t="shared" si="130"/>
        <v/>
      </c>
      <c r="AL152" s="608"/>
      <c r="AM152" s="605"/>
      <c r="AN152" s="605"/>
      <c r="AO152" s="509" t="str">
        <f t="shared" si="131"/>
        <v/>
      </c>
      <c r="AP152" s="509"/>
      <c r="AQ152" s="509" t="str">
        <f t="shared" si="132"/>
        <v/>
      </c>
      <c r="AR152" s="509" t="str">
        <f t="shared" si="133"/>
        <v/>
      </c>
      <c r="AS152" s="608"/>
      <c r="AT152" s="605"/>
      <c r="AU152" s="605"/>
      <c r="AV152" s="509" t="str">
        <f t="shared" si="134"/>
        <v/>
      </c>
      <c r="AW152" s="509"/>
      <c r="AX152" s="509" t="str">
        <f t="shared" si="135"/>
        <v/>
      </c>
      <c r="AY152" s="509" t="str">
        <f t="shared" si="136"/>
        <v/>
      </c>
      <c r="AZ152" s="608"/>
      <c r="BA152" s="605"/>
      <c r="BB152" s="605"/>
      <c r="BC152" s="509" t="str">
        <f t="shared" si="137"/>
        <v/>
      </c>
      <c r="BD152" s="509"/>
      <c r="BE152" s="509" t="str">
        <f t="shared" si="138"/>
        <v/>
      </c>
      <c r="BF152" s="509" t="str">
        <f t="shared" si="139"/>
        <v/>
      </c>
      <c r="BG152" s="608"/>
      <c r="BH152" s="605"/>
      <c r="BI152" s="605"/>
      <c r="BJ152" s="509" t="str">
        <f t="shared" si="140"/>
        <v/>
      </c>
      <c r="BK152" s="509"/>
      <c r="BL152" s="509" t="str">
        <f t="shared" si="141"/>
        <v/>
      </c>
      <c r="BM152" s="509" t="str">
        <f t="shared" si="144"/>
        <v/>
      </c>
      <c r="BN152" s="608"/>
      <c r="BO152" s="606" t="str">
        <f t="shared" si="145"/>
        <v/>
      </c>
      <c r="BP152" s="445" t="str">
        <f t="shared" si="146"/>
        <v/>
      </c>
      <c r="BQ152" s="595"/>
      <c r="BR152" s="596"/>
      <c r="BZ152" s="496"/>
      <c r="CA152" s="485"/>
      <c r="CB152" s="497"/>
      <c r="CC152" s="487"/>
      <c r="CD152" s="487"/>
    </row>
    <row r="153" spans="1:82" s="495" customFormat="1" ht="45" customHeight="1">
      <c r="A153" s="488"/>
      <c r="B153" s="593"/>
      <c r="C153" s="594"/>
      <c r="D153" s="610"/>
      <c r="E153" s="611"/>
      <c r="F153" s="606" t="str">
        <f t="shared" si="120"/>
        <v/>
      </c>
      <c r="G153" s="607"/>
      <c r="H153" s="445" t="str">
        <f t="shared" si="121"/>
        <v/>
      </c>
      <c r="I153" s="445" t="str">
        <f t="shared" si="122"/>
        <v/>
      </c>
      <c r="J153" s="608"/>
      <c r="K153" s="612"/>
      <c r="L153" s="611"/>
      <c r="M153" s="606" t="str">
        <f t="shared" si="123"/>
        <v/>
      </c>
      <c r="N153" s="607"/>
      <c r="O153" s="445" t="str">
        <f t="shared" si="124"/>
        <v/>
      </c>
      <c r="P153" s="445" t="str">
        <f t="shared" si="125"/>
        <v/>
      </c>
      <c r="Q153" s="608"/>
      <c r="R153" s="612"/>
      <c r="S153" s="611"/>
      <c r="T153" s="606" t="str">
        <f t="shared" si="117"/>
        <v/>
      </c>
      <c r="U153" s="607"/>
      <c r="V153" s="445" t="str">
        <f t="shared" si="116"/>
        <v/>
      </c>
      <c r="W153" s="445" t="str">
        <f t="shared" si="118"/>
        <v/>
      </c>
      <c r="X153" s="608"/>
      <c r="Y153" s="605"/>
      <c r="Z153" s="605"/>
      <c r="AA153" s="509" t="str">
        <f t="shared" si="126"/>
        <v/>
      </c>
      <c r="AB153" s="509"/>
      <c r="AC153" s="509" t="str">
        <f t="shared" si="127"/>
        <v/>
      </c>
      <c r="AD153" s="509" t="str">
        <f t="shared" si="143"/>
        <v/>
      </c>
      <c r="AE153" s="608"/>
      <c r="AF153" s="605"/>
      <c r="AG153" s="605"/>
      <c r="AH153" s="509" t="str">
        <f t="shared" si="128"/>
        <v/>
      </c>
      <c r="AI153" s="509"/>
      <c r="AJ153" s="509" t="str">
        <f t="shared" si="129"/>
        <v/>
      </c>
      <c r="AK153" s="509" t="str">
        <f t="shared" si="130"/>
        <v/>
      </c>
      <c r="AL153" s="608"/>
      <c r="AM153" s="605"/>
      <c r="AN153" s="605"/>
      <c r="AO153" s="509" t="str">
        <f t="shared" si="131"/>
        <v/>
      </c>
      <c r="AP153" s="509"/>
      <c r="AQ153" s="509" t="str">
        <f t="shared" si="132"/>
        <v/>
      </c>
      <c r="AR153" s="509" t="str">
        <f t="shared" si="133"/>
        <v/>
      </c>
      <c r="AS153" s="608"/>
      <c r="AT153" s="605"/>
      <c r="AU153" s="605"/>
      <c r="AV153" s="509" t="str">
        <f t="shared" si="134"/>
        <v/>
      </c>
      <c r="AW153" s="509"/>
      <c r="AX153" s="509" t="str">
        <f t="shared" si="135"/>
        <v/>
      </c>
      <c r="AY153" s="509" t="str">
        <f t="shared" si="136"/>
        <v/>
      </c>
      <c r="AZ153" s="608"/>
      <c r="BA153" s="605"/>
      <c r="BB153" s="605"/>
      <c r="BC153" s="509" t="str">
        <f t="shared" si="137"/>
        <v/>
      </c>
      <c r="BD153" s="509"/>
      <c r="BE153" s="509" t="str">
        <f t="shared" si="138"/>
        <v/>
      </c>
      <c r="BF153" s="509" t="str">
        <f t="shared" si="139"/>
        <v/>
      </c>
      <c r="BG153" s="608"/>
      <c r="BH153" s="605"/>
      <c r="BI153" s="605"/>
      <c r="BJ153" s="509" t="str">
        <f t="shared" si="140"/>
        <v/>
      </c>
      <c r="BK153" s="509"/>
      <c r="BL153" s="509" t="str">
        <f t="shared" si="141"/>
        <v/>
      </c>
      <c r="BM153" s="509" t="str">
        <f t="shared" si="144"/>
        <v/>
      </c>
      <c r="BN153" s="608"/>
      <c r="BO153" s="606" t="str">
        <f t="shared" si="145"/>
        <v/>
      </c>
      <c r="BP153" s="445" t="str">
        <f t="shared" si="146"/>
        <v/>
      </c>
      <c r="BQ153" s="595"/>
      <c r="BR153" s="596"/>
      <c r="BZ153" s="496"/>
      <c r="CA153" s="485"/>
      <c r="CB153" s="497"/>
      <c r="CC153" s="487"/>
      <c r="CD153" s="487"/>
    </row>
    <row r="154" spans="1:82" s="495" customFormat="1" ht="45" customHeight="1">
      <c r="A154" s="488"/>
      <c r="B154" s="593"/>
      <c r="C154" s="594"/>
      <c r="D154" s="610"/>
      <c r="E154" s="611"/>
      <c r="F154" s="606" t="str">
        <f t="shared" si="120"/>
        <v/>
      </c>
      <c r="G154" s="607"/>
      <c r="H154" s="445" t="str">
        <f t="shared" si="121"/>
        <v/>
      </c>
      <c r="I154" s="445" t="str">
        <f t="shared" si="122"/>
        <v/>
      </c>
      <c r="J154" s="608"/>
      <c r="K154" s="612"/>
      <c r="L154" s="611"/>
      <c r="M154" s="606" t="str">
        <f t="shared" si="123"/>
        <v/>
      </c>
      <c r="N154" s="607"/>
      <c r="O154" s="445" t="str">
        <f t="shared" si="124"/>
        <v/>
      </c>
      <c r="P154" s="445" t="str">
        <f t="shared" si="125"/>
        <v/>
      </c>
      <c r="Q154" s="608"/>
      <c r="R154" s="612"/>
      <c r="S154" s="611"/>
      <c r="T154" s="606" t="str">
        <f t="shared" si="117"/>
        <v/>
      </c>
      <c r="U154" s="607"/>
      <c r="V154" s="445" t="str">
        <f t="shared" si="116"/>
        <v/>
      </c>
      <c r="W154" s="445" t="str">
        <f t="shared" si="118"/>
        <v/>
      </c>
      <c r="X154" s="608"/>
      <c r="Y154" s="605"/>
      <c r="Z154" s="605"/>
      <c r="AA154" s="509" t="str">
        <f t="shared" si="126"/>
        <v/>
      </c>
      <c r="AB154" s="509"/>
      <c r="AC154" s="509" t="str">
        <f t="shared" si="127"/>
        <v/>
      </c>
      <c r="AD154" s="509" t="str">
        <f t="shared" si="143"/>
        <v/>
      </c>
      <c r="AE154" s="608"/>
      <c r="AF154" s="605"/>
      <c r="AG154" s="605"/>
      <c r="AH154" s="509" t="str">
        <f t="shared" si="128"/>
        <v/>
      </c>
      <c r="AI154" s="509"/>
      <c r="AJ154" s="509" t="str">
        <f t="shared" si="129"/>
        <v/>
      </c>
      <c r="AK154" s="509" t="str">
        <f t="shared" si="130"/>
        <v/>
      </c>
      <c r="AL154" s="608"/>
      <c r="AM154" s="605"/>
      <c r="AN154" s="605"/>
      <c r="AO154" s="509" t="str">
        <f t="shared" si="131"/>
        <v/>
      </c>
      <c r="AP154" s="509"/>
      <c r="AQ154" s="509" t="str">
        <f t="shared" si="132"/>
        <v/>
      </c>
      <c r="AR154" s="509" t="str">
        <f t="shared" si="133"/>
        <v/>
      </c>
      <c r="AS154" s="608"/>
      <c r="AT154" s="605"/>
      <c r="AU154" s="605"/>
      <c r="AV154" s="509" t="str">
        <f t="shared" si="134"/>
        <v/>
      </c>
      <c r="AW154" s="509"/>
      <c r="AX154" s="509" t="str">
        <f t="shared" si="135"/>
        <v/>
      </c>
      <c r="AY154" s="509" t="str">
        <f t="shared" si="136"/>
        <v/>
      </c>
      <c r="AZ154" s="608"/>
      <c r="BA154" s="605"/>
      <c r="BB154" s="605"/>
      <c r="BC154" s="509" t="str">
        <f t="shared" si="137"/>
        <v/>
      </c>
      <c r="BD154" s="509"/>
      <c r="BE154" s="509" t="str">
        <f t="shared" si="138"/>
        <v/>
      </c>
      <c r="BF154" s="509" t="str">
        <f t="shared" si="139"/>
        <v/>
      </c>
      <c r="BG154" s="608"/>
      <c r="BH154" s="605"/>
      <c r="BI154" s="605"/>
      <c r="BJ154" s="509" t="str">
        <f t="shared" si="140"/>
        <v/>
      </c>
      <c r="BK154" s="509"/>
      <c r="BL154" s="509" t="str">
        <f t="shared" si="141"/>
        <v/>
      </c>
      <c r="BM154" s="509" t="str">
        <f t="shared" si="144"/>
        <v/>
      </c>
      <c r="BN154" s="608"/>
      <c r="BO154" s="606" t="str">
        <f t="shared" si="145"/>
        <v/>
      </c>
      <c r="BP154" s="445" t="str">
        <f t="shared" si="146"/>
        <v/>
      </c>
      <c r="BQ154" s="595"/>
      <c r="BR154" s="596"/>
      <c r="BZ154" s="496"/>
      <c r="CA154" s="485"/>
      <c r="CB154" s="497"/>
      <c r="CC154" s="487"/>
      <c r="CD154" s="487"/>
    </row>
    <row r="155" spans="1:82" s="495" customFormat="1" ht="45" customHeight="1">
      <c r="A155" s="488"/>
      <c r="B155" s="593"/>
      <c r="C155" s="594"/>
      <c r="D155" s="610"/>
      <c r="E155" s="611"/>
      <c r="F155" s="606" t="str">
        <f t="shared" si="120"/>
        <v/>
      </c>
      <c r="G155" s="607"/>
      <c r="H155" s="445" t="str">
        <f t="shared" si="121"/>
        <v/>
      </c>
      <c r="I155" s="445" t="str">
        <f t="shared" si="122"/>
        <v/>
      </c>
      <c r="J155" s="608"/>
      <c r="K155" s="612"/>
      <c r="L155" s="611"/>
      <c r="M155" s="606" t="str">
        <f t="shared" si="123"/>
        <v/>
      </c>
      <c r="N155" s="607"/>
      <c r="O155" s="445" t="str">
        <f t="shared" si="124"/>
        <v/>
      </c>
      <c r="P155" s="445" t="str">
        <f t="shared" si="125"/>
        <v/>
      </c>
      <c r="Q155" s="608"/>
      <c r="R155" s="612"/>
      <c r="S155" s="611"/>
      <c r="T155" s="606" t="str">
        <f t="shared" si="117"/>
        <v/>
      </c>
      <c r="U155" s="607"/>
      <c r="V155" s="445" t="str">
        <f t="shared" si="116"/>
        <v/>
      </c>
      <c r="W155" s="445" t="str">
        <f t="shared" si="118"/>
        <v/>
      </c>
      <c r="X155" s="608"/>
      <c r="Y155" s="605"/>
      <c r="Z155" s="605"/>
      <c r="AA155" s="509" t="str">
        <f t="shared" si="126"/>
        <v/>
      </c>
      <c r="AB155" s="509"/>
      <c r="AC155" s="509" t="str">
        <f t="shared" si="127"/>
        <v/>
      </c>
      <c r="AD155" s="509" t="str">
        <f t="shared" si="143"/>
        <v/>
      </c>
      <c r="AE155" s="608"/>
      <c r="AF155" s="605"/>
      <c r="AG155" s="605"/>
      <c r="AH155" s="509" t="str">
        <f t="shared" si="128"/>
        <v/>
      </c>
      <c r="AI155" s="509"/>
      <c r="AJ155" s="509" t="str">
        <f t="shared" si="129"/>
        <v/>
      </c>
      <c r="AK155" s="509" t="str">
        <f t="shared" si="130"/>
        <v/>
      </c>
      <c r="AL155" s="608"/>
      <c r="AM155" s="605"/>
      <c r="AN155" s="605"/>
      <c r="AO155" s="509" t="str">
        <f t="shared" si="131"/>
        <v/>
      </c>
      <c r="AP155" s="509"/>
      <c r="AQ155" s="509" t="str">
        <f t="shared" si="132"/>
        <v/>
      </c>
      <c r="AR155" s="509" t="str">
        <f t="shared" si="133"/>
        <v/>
      </c>
      <c r="AS155" s="608"/>
      <c r="AT155" s="605"/>
      <c r="AU155" s="605"/>
      <c r="AV155" s="509" t="str">
        <f t="shared" si="134"/>
        <v/>
      </c>
      <c r="AW155" s="509"/>
      <c r="AX155" s="509" t="str">
        <f t="shared" si="135"/>
        <v/>
      </c>
      <c r="AY155" s="509" t="str">
        <f t="shared" si="136"/>
        <v/>
      </c>
      <c r="AZ155" s="608"/>
      <c r="BA155" s="605"/>
      <c r="BB155" s="605"/>
      <c r="BC155" s="509" t="str">
        <f t="shared" si="137"/>
        <v/>
      </c>
      <c r="BD155" s="509"/>
      <c r="BE155" s="509" t="str">
        <f t="shared" si="138"/>
        <v/>
      </c>
      <c r="BF155" s="509" t="str">
        <f t="shared" si="139"/>
        <v/>
      </c>
      <c r="BG155" s="608"/>
      <c r="BH155" s="605"/>
      <c r="BI155" s="605"/>
      <c r="BJ155" s="509" t="str">
        <f t="shared" si="140"/>
        <v/>
      </c>
      <c r="BK155" s="509"/>
      <c r="BL155" s="509" t="str">
        <f t="shared" si="141"/>
        <v/>
      </c>
      <c r="BM155" s="509" t="str">
        <f t="shared" si="144"/>
        <v/>
      </c>
      <c r="BN155" s="608"/>
      <c r="BO155" s="606" t="str">
        <f t="shared" si="145"/>
        <v/>
      </c>
      <c r="BP155" s="445" t="str">
        <f t="shared" si="146"/>
        <v/>
      </c>
      <c r="BQ155" s="595"/>
      <c r="BR155" s="596"/>
      <c r="BZ155" s="496"/>
      <c r="CA155" s="485"/>
      <c r="CB155" s="497"/>
      <c r="CC155" s="487"/>
      <c r="CD155" s="487"/>
    </row>
    <row r="156" spans="1:82" s="495" customFormat="1" ht="45" customHeight="1">
      <c r="A156" s="488"/>
      <c r="B156" s="593"/>
      <c r="C156" s="594"/>
      <c r="D156" s="610"/>
      <c r="E156" s="611"/>
      <c r="F156" s="606" t="str">
        <f t="shared" si="120"/>
        <v/>
      </c>
      <c r="G156" s="607"/>
      <c r="H156" s="445" t="str">
        <f t="shared" si="121"/>
        <v/>
      </c>
      <c r="I156" s="445" t="str">
        <f t="shared" si="122"/>
        <v/>
      </c>
      <c r="J156" s="608"/>
      <c r="K156" s="612"/>
      <c r="L156" s="611"/>
      <c r="M156" s="606" t="str">
        <f t="shared" si="123"/>
        <v/>
      </c>
      <c r="N156" s="607"/>
      <c r="O156" s="445" t="str">
        <f t="shared" si="124"/>
        <v/>
      </c>
      <c r="P156" s="445" t="str">
        <f t="shared" si="125"/>
        <v/>
      </c>
      <c r="Q156" s="608"/>
      <c r="R156" s="612"/>
      <c r="S156" s="611"/>
      <c r="T156" s="606" t="str">
        <f t="shared" si="117"/>
        <v/>
      </c>
      <c r="U156" s="607"/>
      <c r="V156" s="445" t="str">
        <f t="shared" si="116"/>
        <v/>
      </c>
      <c r="W156" s="445" t="str">
        <f t="shared" si="118"/>
        <v/>
      </c>
      <c r="X156" s="608"/>
      <c r="Y156" s="605"/>
      <c r="Z156" s="605"/>
      <c r="AA156" s="509" t="str">
        <f t="shared" si="126"/>
        <v/>
      </c>
      <c r="AB156" s="509"/>
      <c r="AC156" s="509" t="str">
        <f t="shared" si="127"/>
        <v/>
      </c>
      <c r="AD156" s="509" t="str">
        <f t="shared" si="143"/>
        <v/>
      </c>
      <c r="AE156" s="608"/>
      <c r="AF156" s="605"/>
      <c r="AG156" s="605"/>
      <c r="AH156" s="509" t="str">
        <f t="shared" si="128"/>
        <v/>
      </c>
      <c r="AI156" s="509"/>
      <c r="AJ156" s="509" t="str">
        <f t="shared" si="129"/>
        <v/>
      </c>
      <c r="AK156" s="509" t="str">
        <f t="shared" si="130"/>
        <v/>
      </c>
      <c r="AL156" s="608"/>
      <c r="AM156" s="605"/>
      <c r="AN156" s="605"/>
      <c r="AO156" s="509" t="str">
        <f t="shared" si="131"/>
        <v/>
      </c>
      <c r="AP156" s="509"/>
      <c r="AQ156" s="509" t="str">
        <f t="shared" si="132"/>
        <v/>
      </c>
      <c r="AR156" s="509" t="str">
        <f t="shared" si="133"/>
        <v/>
      </c>
      <c r="AS156" s="608"/>
      <c r="AT156" s="605"/>
      <c r="AU156" s="605"/>
      <c r="AV156" s="509" t="str">
        <f t="shared" si="134"/>
        <v/>
      </c>
      <c r="AW156" s="509"/>
      <c r="AX156" s="509" t="str">
        <f t="shared" si="135"/>
        <v/>
      </c>
      <c r="AY156" s="509" t="str">
        <f t="shared" si="136"/>
        <v/>
      </c>
      <c r="AZ156" s="608"/>
      <c r="BA156" s="605"/>
      <c r="BB156" s="605"/>
      <c r="BC156" s="509" t="str">
        <f t="shared" si="137"/>
        <v/>
      </c>
      <c r="BD156" s="509"/>
      <c r="BE156" s="509" t="str">
        <f t="shared" si="138"/>
        <v/>
      </c>
      <c r="BF156" s="509" t="str">
        <f t="shared" si="139"/>
        <v/>
      </c>
      <c r="BG156" s="608"/>
      <c r="BH156" s="605"/>
      <c r="BI156" s="605"/>
      <c r="BJ156" s="509" t="str">
        <f t="shared" si="140"/>
        <v/>
      </c>
      <c r="BK156" s="509"/>
      <c r="BL156" s="509" t="str">
        <f t="shared" si="141"/>
        <v/>
      </c>
      <c r="BM156" s="509" t="str">
        <f t="shared" si="144"/>
        <v/>
      </c>
      <c r="BN156" s="608"/>
      <c r="BO156" s="606" t="str">
        <f t="shared" si="145"/>
        <v/>
      </c>
      <c r="BP156" s="445" t="str">
        <f t="shared" si="146"/>
        <v/>
      </c>
      <c r="BQ156" s="595"/>
      <c r="BR156" s="596"/>
      <c r="BZ156" s="496"/>
      <c r="CA156" s="485"/>
      <c r="CB156" s="497"/>
      <c r="CC156" s="487"/>
      <c r="CD156" s="487"/>
    </row>
    <row r="157" spans="1:82" s="495" customFormat="1" ht="45" customHeight="1">
      <c r="A157" s="488"/>
      <c r="B157" s="593"/>
      <c r="C157" s="594"/>
      <c r="D157" s="610"/>
      <c r="E157" s="611"/>
      <c r="F157" s="606" t="str">
        <f t="shared" si="120"/>
        <v/>
      </c>
      <c r="G157" s="607"/>
      <c r="H157" s="445" t="str">
        <f t="shared" si="121"/>
        <v/>
      </c>
      <c r="I157" s="445" t="str">
        <f t="shared" si="122"/>
        <v/>
      </c>
      <c r="J157" s="608"/>
      <c r="K157" s="612"/>
      <c r="L157" s="611"/>
      <c r="M157" s="606" t="str">
        <f t="shared" si="123"/>
        <v/>
      </c>
      <c r="N157" s="607"/>
      <c r="O157" s="445" t="str">
        <f t="shared" si="124"/>
        <v/>
      </c>
      <c r="P157" s="445" t="str">
        <f t="shared" si="125"/>
        <v/>
      </c>
      <c r="Q157" s="608"/>
      <c r="R157" s="612"/>
      <c r="S157" s="611"/>
      <c r="T157" s="606" t="str">
        <f t="shared" si="117"/>
        <v/>
      </c>
      <c r="U157" s="607"/>
      <c r="V157" s="445" t="str">
        <f t="shared" si="116"/>
        <v/>
      </c>
      <c r="W157" s="445" t="str">
        <f t="shared" si="118"/>
        <v/>
      </c>
      <c r="X157" s="608"/>
      <c r="Y157" s="605"/>
      <c r="Z157" s="605"/>
      <c r="AA157" s="509" t="str">
        <f t="shared" si="126"/>
        <v/>
      </c>
      <c r="AB157" s="509"/>
      <c r="AC157" s="509" t="str">
        <f t="shared" si="127"/>
        <v/>
      </c>
      <c r="AD157" s="509" t="str">
        <f t="shared" si="143"/>
        <v/>
      </c>
      <c r="AE157" s="608"/>
      <c r="AF157" s="605"/>
      <c r="AG157" s="605"/>
      <c r="AH157" s="509" t="str">
        <f t="shared" si="128"/>
        <v/>
      </c>
      <c r="AI157" s="509"/>
      <c r="AJ157" s="509" t="str">
        <f t="shared" si="129"/>
        <v/>
      </c>
      <c r="AK157" s="509" t="str">
        <f t="shared" si="130"/>
        <v/>
      </c>
      <c r="AL157" s="608"/>
      <c r="AM157" s="605"/>
      <c r="AN157" s="605"/>
      <c r="AO157" s="509" t="str">
        <f t="shared" si="131"/>
        <v/>
      </c>
      <c r="AP157" s="509"/>
      <c r="AQ157" s="509" t="str">
        <f t="shared" si="132"/>
        <v/>
      </c>
      <c r="AR157" s="509" t="str">
        <f t="shared" si="133"/>
        <v/>
      </c>
      <c r="AS157" s="608"/>
      <c r="AT157" s="605"/>
      <c r="AU157" s="605"/>
      <c r="AV157" s="509" t="str">
        <f t="shared" si="134"/>
        <v/>
      </c>
      <c r="AW157" s="509"/>
      <c r="AX157" s="509" t="str">
        <f t="shared" si="135"/>
        <v/>
      </c>
      <c r="AY157" s="509" t="str">
        <f t="shared" si="136"/>
        <v/>
      </c>
      <c r="AZ157" s="608"/>
      <c r="BA157" s="605"/>
      <c r="BB157" s="605"/>
      <c r="BC157" s="509" t="str">
        <f t="shared" si="137"/>
        <v/>
      </c>
      <c r="BD157" s="509"/>
      <c r="BE157" s="509" t="str">
        <f t="shared" si="138"/>
        <v/>
      </c>
      <c r="BF157" s="509" t="str">
        <f t="shared" si="139"/>
        <v/>
      </c>
      <c r="BG157" s="608"/>
      <c r="BH157" s="605"/>
      <c r="BI157" s="605"/>
      <c r="BJ157" s="509" t="str">
        <f t="shared" si="140"/>
        <v/>
      </c>
      <c r="BK157" s="509"/>
      <c r="BL157" s="509" t="str">
        <f t="shared" si="141"/>
        <v/>
      </c>
      <c r="BM157" s="509" t="str">
        <f t="shared" si="144"/>
        <v/>
      </c>
      <c r="BN157" s="608"/>
      <c r="BO157" s="606" t="str">
        <f t="shared" si="145"/>
        <v/>
      </c>
      <c r="BP157" s="445" t="str">
        <f t="shared" si="146"/>
        <v/>
      </c>
      <c r="BQ157" s="595"/>
      <c r="BR157" s="596"/>
      <c r="BZ157" s="496"/>
      <c r="CA157" s="485"/>
      <c r="CB157" s="497"/>
      <c r="CC157" s="487"/>
      <c r="CD157" s="487"/>
    </row>
    <row r="158" spans="1:82" s="495" customFormat="1" ht="45" customHeight="1">
      <c r="A158" s="488"/>
      <c r="B158" s="593"/>
      <c r="C158" s="594"/>
      <c r="D158" s="610"/>
      <c r="E158" s="611"/>
      <c r="F158" s="606" t="str">
        <f t="shared" si="120"/>
        <v/>
      </c>
      <c r="G158" s="607"/>
      <c r="H158" s="445" t="str">
        <f t="shared" si="121"/>
        <v/>
      </c>
      <c r="I158" s="445" t="str">
        <f t="shared" si="122"/>
        <v/>
      </c>
      <c r="J158" s="608"/>
      <c r="K158" s="612"/>
      <c r="L158" s="611"/>
      <c r="M158" s="606" t="str">
        <f t="shared" si="123"/>
        <v/>
      </c>
      <c r="N158" s="607"/>
      <c r="O158" s="445" t="str">
        <f t="shared" si="124"/>
        <v/>
      </c>
      <c r="P158" s="445" t="str">
        <f t="shared" si="125"/>
        <v/>
      </c>
      <c r="Q158" s="608"/>
      <c r="R158" s="612"/>
      <c r="S158" s="611"/>
      <c r="T158" s="606" t="str">
        <f t="shared" si="117"/>
        <v/>
      </c>
      <c r="U158" s="607"/>
      <c r="V158" s="445" t="str">
        <f t="shared" si="116"/>
        <v/>
      </c>
      <c r="W158" s="445" t="str">
        <f t="shared" si="118"/>
        <v/>
      </c>
      <c r="X158" s="608"/>
      <c r="Y158" s="605"/>
      <c r="Z158" s="605"/>
      <c r="AA158" s="509" t="str">
        <f t="shared" si="126"/>
        <v/>
      </c>
      <c r="AB158" s="509"/>
      <c r="AC158" s="509" t="str">
        <f t="shared" si="127"/>
        <v/>
      </c>
      <c r="AD158" s="509" t="str">
        <f t="shared" si="143"/>
        <v/>
      </c>
      <c r="AE158" s="608"/>
      <c r="AF158" s="605"/>
      <c r="AG158" s="605"/>
      <c r="AH158" s="509" t="str">
        <f t="shared" si="128"/>
        <v/>
      </c>
      <c r="AI158" s="509"/>
      <c r="AJ158" s="509" t="str">
        <f t="shared" si="129"/>
        <v/>
      </c>
      <c r="AK158" s="509" t="str">
        <f t="shared" si="130"/>
        <v/>
      </c>
      <c r="AL158" s="608"/>
      <c r="AM158" s="605"/>
      <c r="AN158" s="605"/>
      <c r="AO158" s="509" t="str">
        <f t="shared" si="131"/>
        <v/>
      </c>
      <c r="AP158" s="509"/>
      <c r="AQ158" s="509" t="str">
        <f t="shared" si="132"/>
        <v/>
      </c>
      <c r="AR158" s="509" t="str">
        <f t="shared" si="133"/>
        <v/>
      </c>
      <c r="AS158" s="608"/>
      <c r="AT158" s="605"/>
      <c r="AU158" s="605"/>
      <c r="AV158" s="509" t="str">
        <f t="shared" si="134"/>
        <v/>
      </c>
      <c r="AW158" s="509"/>
      <c r="AX158" s="509" t="str">
        <f t="shared" si="135"/>
        <v/>
      </c>
      <c r="AY158" s="509" t="str">
        <f t="shared" si="136"/>
        <v/>
      </c>
      <c r="AZ158" s="608"/>
      <c r="BA158" s="605"/>
      <c r="BB158" s="605"/>
      <c r="BC158" s="509" t="str">
        <f t="shared" si="137"/>
        <v/>
      </c>
      <c r="BD158" s="509"/>
      <c r="BE158" s="509" t="str">
        <f t="shared" si="138"/>
        <v/>
      </c>
      <c r="BF158" s="509" t="str">
        <f t="shared" si="139"/>
        <v/>
      </c>
      <c r="BG158" s="608"/>
      <c r="BH158" s="605"/>
      <c r="BI158" s="605"/>
      <c r="BJ158" s="509" t="str">
        <f t="shared" si="140"/>
        <v/>
      </c>
      <c r="BK158" s="509"/>
      <c r="BL158" s="509" t="str">
        <f t="shared" si="141"/>
        <v/>
      </c>
      <c r="BM158" s="509" t="str">
        <f t="shared" si="144"/>
        <v/>
      </c>
      <c r="BN158" s="608"/>
      <c r="BO158" s="606" t="str">
        <f t="shared" si="145"/>
        <v/>
      </c>
      <c r="BP158" s="445" t="str">
        <f t="shared" si="146"/>
        <v/>
      </c>
      <c r="BQ158" s="595"/>
      <c r="BR158" s="596"/>
      <c r="BZ158" s="496"/>
      <c r="CA158" s="485"/>
      <c r="CB158" s="497"/>
      <c r="CC158" s="487"/>
      <c r="CD158" s="487"/>
    </row>
    <row r="159" spans="1:82" s="495" customFormat="1" ht="45" customHeight="1">
      <c r="A159" s="488"/>
      <c r="B159" s="593"/>
      <c r="C159" s="594"/>
      <c r="D159" s="610"/>
      <c r="E159" s="611"/>
      <c r="F159" s="606" t="str">
        <f t="shared" si="120"/>
        <v/>
      </c>
      <c r="G159" s="607"/>
      <c r="H159" s="445" t="str">
        <f t="shared" si="121"/>
        <v/>
      </c>
      <c r="I159" s="445" t="str">
        <f t="shared" si="122"/>
        <v/>
      </c>
      <c r="J159" s="608"/>
      <c r="K159" s="612"/>
      <c r="L159" s="611"/>
      <c r="M159" s="606" t="str">
        <f t="shared" si="123"/>
        <v/>
      </c>
      <c r="N159" s="607"/>
      <c r="O159" s="445" t="str">
        <f t="shared" si="124"/>
        <v/>
      </c>
      <c r="P159" s="445" t="str">
        <f t="shared" si="125"/>
        <v/>
      </c>
      <c r="Q159" s="608"/>
      <c r="R159" s="612"/>
      <c r="S159" s="611"/>
      <c r="T159" s="606" t="str">
        <f t="shared" si="117"/>
        <v/>
      </c>
      <c r="U159" s="607"/>
      <c r="V159" s="445" t="str">
        <f t="shared" si="116"/>
        <v/>
      </c>
      <c r="W159" s="445" t="str">
        <f t="shared" si="118"/>
        <v/>
      </c>
      <c r="X159" s="608"/>
      <c r="Y159" s="605"/>
      <c r="Z159" s="605"/>
      <c r="AA159" s="509" t="str">
        <f t="shared" si="126"/>
        <v/>
      </c>
      <c r="AB159" s="509"/>
      <c r="AC159" s="509" t="str">
        <f t="shared" si="127"/>
        <v/>
      </c>
      <c r="AD159" s="509" t="str">
        <f t="shared" si="143"/>
        <v/>
      </c>
      <c r="AE159" s="608"/>
      <c r="AF159" s="605"/>
      <c r="AG159" s="605"/>
      <c r="AH159" s="509" t="str">
        <f t="shared" si="128"/>
        <v/>
      </c>
      <c r="AI159" s="509"/>
      <c r="AJ159" s="509" t="str">
        <f t="shared" si="129"/>
        <v/>
      </c>
      <c r="AK159" s="509" t="str">
        <f t="shared" si="130"/>
        <v/>
      </c>
      <c r="AL159" s="608"/>
      <c r="AM159" s="605"/>
      <c r="AN159" s="605"/>
      <c r="AO159" s="509" t="str">
        <f t="shared" si="131"/>
        <v/>
      </c>
      <c r="AP159" s="509"/>
      <c r="AQ159" s="509" t="str">
        <f t="shared" si="132"/>
        <v/>
      </c>
      <c r="AR159" s="509" t="str">
        <f t="shared" si="133"/>
        <v/>
      </c>
      <c r="AS159" s="608"/>
      <c r="AT159" s="605"/>
      <c r="AU159" s="605"/>
      <c r="AV159" s="509" t="str">
        <f t="shared" si="134"/>
        <v/>
      </c>
      <c r="AW159" s="509"/>
      <c r="AX159" s="509" t="str">
        <f t="shared" si="135"/>
        <v/>
      </c>
      <c r="AY159" s="509" t="str">
        <f t="shared" si="136"/>
        <v/>
      </c>
      <c r="AZ159" s="608"/>
      <c r="BA159" s="605"/>
      <c r="BB159" s="605"/>
      <c r="BC159" s="509" t="str">
        <f t="shared" si="137"/>
        <v/>
      </c>
      <c r="BD159" s="509"/>
      <c r="BE159" s="509" t="str">
        <f t="shared" si="138"/>
        <v/>
      </c>
      <c r="BF159" s="509" t="str">
        <f t="shared" si="139"/>
        <v/>
      </c>
      <c r="BG159" s="608"/>
      <c r="BH159" s="605"/>
      <c r="BI159" s="605"/>
      <c r="BJ159" s="509" t="str">
        <f t="shared" si="140"/>
        <v/>
      </c>
      <c r="BK159" s="509"/>
      <c r="BL159" s="509" t="str">
        <f t="shared" si="141"/>
        <v/>
      </c>
      <c r="BM159" s="509" t="str">
        <f t="shared" si="144"/>
        <v/>
      </c>
      <c r="BN159" s="608"/>
      <c r="BO159" s="606" t="str">
        <f t="shared" si="145"/>
        <v/>
      </c>
      <c r="BP159" s="445" t="str">
        <f t="shared" si="146"/>
        <v/>
      </c>
      <c r="BQ159" s="595"/>
      <c r="BR159" s="596"/>
      <c r="BZ159" s="496"/>
      <c r="CA159" s="485"/>
      <c r="CB159" s="497"/>
      <c r="CC159" s="487"/>
      <c r="CD159" s="487"/>
    </row>
    <row r="160" spans="1:82" s="495" customFormat="1" ht="45" customHeight="1">
      <c r="A160" s="488"/>
      <c r="B160" s="593"/>
      <c r="C160" s="594"/>
      <c r="D160" s="610"/>
      <c r="E160" s="611"/>
      <c r="F160" s="606" t="str">
        <f t="shared" si="120"/>
        <v/>
      </c>
      <c r="G160" s="607"/>
      <c r="H160" s="445" t="str">
        <f t="shared" si="121"/>
        <v/>
      </c>
      <c r="I160" s="445" t="str">
        <f t="shared" si="122"/>
        <v/>
      </c>
      <c r="J160" s="608"/>
      <c r="K160" s="612"/>
      <c r="L160" s="611"/>
      <c r="M160" s="606" t="str">
        <f t="shared" si="123"/>
        <v/>
      </c>
      <c r="N160" s="607"/>
      <c r="O160" s="445" t="str">
        <f t="shared" si="124"/>
        <v/>
      </c>
      <c r="P160" s="445" t="str">
        <f t="shared" si="125"/>
        <v/>
      </c>
      <c r="Q160" s="608"/>
      <c r="R160" s="612"/>
      <c r="S160" s="611"/>
      <c r="T160" s="606" t="str">
        <f t="shared" si="117"/>
        <v/>
      </c>
      <c r="U160" s="607"/>
      <c r="V160" s="445" t="str">
        <f t="shared" si="116"/>
        <v/>
      </c>
      <c r="W160" s="445" t="str">
        <f t="shared" si="118"/>
        <v/>
      </c>
      <c r="X160" s="608"/>
      <c r="Y160" s="605"/>
      <c r="Z160" s="605"/>
      <c r="AA160" s="509" t="str">
        <f t="shared" si="126"/>
        <v/>
      </c>
      <c r="AB160" s="509"/>
      <c r="AC160" s="509" t="str">
        <f t="shared" si="127"/>
        <v/>
      </c>
      <c r="AD160" s="509" t="str">
        <f t="shared" si="143"/>
        <v/>
      </c>
      <c r="AE160" s="608"/>
      <c r="AF160" s="605"/>
      <c r="AG160" s="605"/>
      <c r="AH160" s="509" t="str">
        <f t="shared" si="128"/>
        <v/>
      </c>
      <c r="AI160" s="509"/>
      <c r="AJ160" s="509" t="str">
        <f t="shared" si="129"/>
        <v/>
      </c>
      <c r="AK160" s="509" t="str">
        <f t="shared" si="130"/>
        <v/>
      </c>
      <c r="AL160" s="608"/>
      <c r="AM160" s="605"/>
      <c r="AN160" s="605"/>
      <c r="AO160" s="509" t="str">
        <f t="shared" si="131"/>
        <v/>
      </c>
      <c r="AP160" s="509"/>
      <c r="AQ160" s="509" t="str">
        <f t="shared" si="132"/>
        <v/>
      </c>
      <c r="AR160" s="509" t="str">
        <f t="shared" si="133"/>
        <v/>
      </c>
      <c r="AS160" s="608"/>
      <c r="AT160" s="605"/>
      <c r="AU160" s="605"/>
      <c r="AV160" s="509" t="str">
        <f t="shared" si="134"/>
        <v/>
      </c>
      <c r="AW160" s="509"/>
      <c r="AX160" s="509" t="str">
        <f t="shared" si="135"/>
        <v/>
      </c>
      <c r="AY160" s="509" t="str">
        <f t="shared" si="136"/>
        <v/>
      </c>
      <c r="AZ160" s="608"/>
      <c r="BA160" s="605"/>
      <c r="BB160" s="605"/>
      <c r="BC160" s="509" t="str">
        <f t="shared" si="137"/>
        <v/>
      </c>
      <c r="BD160" s="509"/>
      <c r="BE160" s="509" t="str">
        <f t="shared" si="138"/>
        <v/>
      </c>
      <c r="BF160" s="509" t="str">
        <f t="shared" si="139"/>
        <v/>
      </c>
      <c r="BG160" s="608"/>
      <c r="BH160" s="605"/>
      <c r="BI160" s="605"/>
      <c r="BJ160" s="509" t="str">
        <f t="shared" si="140"/>
        <v/>
      </c>
      <c r="BK160" s="509"/>
      <c r="BL160" s="509" t="str">
        <f t="shared" si="141"/>
        <v/>
      </c>
      <c r="BM160" s="509" t="str">
        <f t="shared" si="144"/>
        <v/>
      </c>
      <c r="BN160" s="608"/>
      <c r="BO160" s="606" t="str">
        <f t="shared" si="145"/>
        <v/>
      </c>
      <c r="BP160" s="445" t="str">
        <f t="shared" si="146"/>
        <v/>
      </c>
      <c r="BQ160" s="595"/>
      <c r="BR160" s="596"/>
      <c r="BZ160" s="496"/>
      <c r="CA160" s="485"/>
      <c r="CB160" s="497"/>
      <c r="CC160" s="487"/>
      <c r="CD160" s="487"/>
    </row>
    <row r="161" spans="1:82" s="495" customFormat="1" ht="45" customHeight="1">
      <c r="A161" s="488"/>
      <c r="B161" s="593"/>
      <c r="C161" s="594"/>
      <c r="D161" s="610"/>
      <c r="E161" s="611"/>
      <c r="F161" s="606" t="str">
        <f t="shared" si="120"/>
        <v/>
      </c>
      <c r="G161" s="607"/>
      <c r="H161" s="445" t="str">
        <f t="shared" si="121"/>
        <v/>
      </c>
      <c r="I161" s="445" t="str">
        <f t="shared" si="122"/>
        <v/>
      </c>
      <c r="J161" s="608"/>
      <c r="K161" s="612"/>
      <c r="L161" s="611"/>
      <c r="M161" s="606" t="str">
        <f t="shared" si="123"/>
        <v/>
      </c>
      <c r="N161" s="607"/>
      <c r="O161" s="445" t="str">
        <f t="shared" si="124"/>
        <v/>
      </c>
      <c r="P161" s="445" t="str">
        <f t="shared" si="125"/>
        <v/>
      </c>
      <c r="Q161" s="608"/>
      <c r="R161" s="612"/>
      <c r="S161" s="611"/>
      <c r="T161" s="606" t="str">
        <f t="shared" si="117"/>
        <v/>
      </c>
      <c r="U161" s="607"/>
      <c r="V161" s="445" t="str">
        <f t="shared" si="116"/>
        <v/>
      </c>
      <c r="W161" s="445" t="str">
        <f t="shared" si="118"/>
        <v/>
      </c>
      <c r="X161" s="608"/>
      <c r="Y161" s="605"/>
      <c r="Z161" s="605"/>
      <c r="AA161" s="509" t="str">
        <f t="shared" si="126"/>
        <v/>
      </c>
      <c r="AB161" s="509"/>
      <c r="AC161" s="509" t="str">
        <f t="shared" si="127"/>
        <v/>
      </c>
      <c r="AD161" s="509" t="str">
        <f t="shared" si="143"/>
        <v/>
      </c>
      <c r="AE161" s="608"/>
      <c r="AF161" s="605"/>
      <c r="AG161" s="605"/>
      <c r="AH161" s="509" t="str">
        <f t="shared" si="128"/>
        <v/>
      </c>
      <c r="AI161" s="509"/>
      <c r="AJ161" s="509" t="str">
        <f t="shared" si="129"/>
        <v/>
      </c>
      <c r="AK161" s="509" t="str">
        <f t="shared" si="130"/>
        <v/>
      </c>
      <c r="AL161" s="608"/>
      <c r="AM161" s="605"/>
      <c r="AN161" s="605"/>
      <c r="AO161" s="509" t="str">
        <f t="shared" si="131"/>
        <v/>
      </c>
      <c r="AP161" s="509"/>
      <c r="AQ161" s="509" t="str">
        <f t="shared" si="132"/>
        <v/>
      </c>
      <c r="AR161" s="509" t="str">
        <f t="shared" si="133"/>
        <v/>
      </c>
      <c r="AS161" s="608"/>
      <c r="AT161" s="605"/>
      <c r="AU161" s="605"/>
      <c r="AV161" s="509" t="str">
        <f t="shared" si="134"/>
        <v/>
      </c>
      <c r="AW161" s="509"/>
      <c r="AX161" s="509" t="str">
        <f t="shared" si="135"/>
        <v/>
      </c>
      <c r="AY161" s="509" t="str">
        <f t="shared" si="136"/>
        <v/>
      </c>
      <c r="AZ161" s="608"/>
      <c r="BA161" s="605"/>
      <c r="BB161" s="605"/>
      <c r="BC161" s="509" t="str">
        <f t="shared" si="137"/>
        <v/>
      </c>
      <c r="BD161" s="509"/>
      <c r="BE161" s="509" t="str">
        <f t="shared" si="138"/>
        <v/>
      </c>
      <c r="BF161" s="509" t="str">
        <f t="shared" si="139"/>
        <v/>
      </c>
      <c r="BG161" s="608"/>
      <c r="BH161" s="605"/>
      <c r="BI161" s="605"/>
      <c r="BJ161" s="509" t="str">
        <f t="shared" si="140"/>
        <v/>
      </c>
      <c r="BK161" s="509"/>
      <c r="BL161" s="509" t="str">
        <f t="shared" si="141"/>
        <v/>
      </c>
      <c r="BM161" s="509" t="str">
        <f t="shared" si="144"/>
        <v/>
      </c>
      <c r="BN161" s="608"/>
      <c r="BO161" s="606" t="str">
        <f t="shared" si="145"/>
        <v/>
      </c>
      <c r="BP161" s="445" t="str">
        <f t="shared" si="146"/>
        <v/>
      </c>
      <c r="BQ161" s="595"/>
      <c r="BR161" s="596"/>
      <c r="BZ161" s="496"/>
      <c r="CA161" s="485"/>
      <c r="CB161" s="497"/>
      <c r="CC161" s="487"/>
      <c r="CD161" s="487"/>
    </row>
    <row r="162" spans="1:82" s="495" customFormat="1" ht="45" customHeight="1">
      <c r="A162" s="488"/>
      <c r="B162" s="593"/>
      <c r="C162" s="594"/>
      <c r="D162" s="610"/>
      <c r="E162" s="611"/>
      <c r="F162" s="606" t="str">
        <f t="shared" si="120"/>
        <v/>
      </c>
      <c r="G162" s="607"/>
      <c r="H162" s="445" t="str">
        <f t="shared" si="121"/>
        <v/>
      </c>
      <c r="I162" s="445" t="str">
        <f t="shared" si="122"/>
        <v/>
      </c>
      <c r="J162" s="608"/>
      <c r="K162" s="612"/>
      <c r="L162" s="611"/>
      <c r="M162" s="606" t="str">
        <f t="shared" si="123"/>
        <v/>
      </c>
      <c r="N162" s="607"/>
      <c r="O162" s="445" t="str">
        <f t="shared" si="124"/>
        <v/>
      </c>
      <c r="P162" s="445" t="str">
        <f t="shared" si="125"/>
        <v/>
      </c>
      <c r="Q162" s="608"/>
      <c r="R162" s="612"/>
      <c r="S162" s="611"/>
      <c r="T162" s="606" t="str">
        <f t="shared" si="117"/>
        <v/>
      </c>
      <c r="U162" s="607"/>
      <c r="V162" s="445" t="str">
        <f t="shared" si="116"/>
        <v/>
      </c>
      <c r="W162" s="445" t="str">
        <f t="shared" si="118"/>
        <v/>
      </c>
      <c r="X162" s="608"/>
      <c r="Y162" s="605"/>
      <c r="Z162" s="605"/>
      <c r="AA162" s="509" t="str">
        <f t="shared" si="126"/>
        <v/>
      </c>
      <c r="AB162" s="509"/>
      <c r="AC162" s="509" t="str">
        <f t="shared" si="127"/>
        <v/>
      </c>
      <c r="AD162" s="509" t="str">
        <f t="shared" si="143"/>
        <v/>
      </c>
      <c r="AE162" s="608"/>
      <c r="AF162" s="605"/>
      <c r="AG162" s="605"/>
      <c r="AH162" s="509" t="str">
        <f t="shared" si="128"/>
        <v/>
      </c>
      <c r="AI162" s="509"/>
      <c r="AJ162" s="509" t="str">
        <f t="shared" si="129"/>
        <v/>
      </c>
      <c r="AK162" s="509" t="str">
        <f t="shared" si="130"/>
        <v/>
      </c>
      <c r="AL162" s="608"/>
      <c r="AM162" s="605"/>
      <c r="AN162" s="605"/>
      <c r="AO162" s="509" t="str">
        <f t="shared" si="131"/>
        <v/>
      </c>
      <c r="AP162" s="509"/>
      <c r="AQ162" s="509" t="str">
        <f t="shared" si="132"/>
        <v/>
      </c>
      <c r="AR162" s="509" t="str">
        <f t="shared" si="133"/>
        <v/>
      </c>
      <c r="AS162" s="608"/>
      <c r="AT162" s="605"/>
      <c r="AU162" s="605"/>
      <c r="AV162" s="509" t="str">
        <f t="shared" si="134"/>
        <v/>
      </c>
      <c r="AW162" s="509"/>
      <c r="AX162" s="509" t="str">
        <f t="shared" si="135"/>
        <v/>
      </c>
      <c r="AY162" s="509" t="str">
        <f t="shared" si="136"/>
        <v/>
      </c>
      <c r="AZ162" s="608"/>
      <c r="BA162" s="605"/>
      <c r="BB162" s="605"/>
      <c r="BC162" s="509" t="str">
        <f t="shared" si="137"/>
        <v/>
      </c>
      <c r="BD162" s="509"/>
      <c r="BE162" s="509" t="str">
        <f t="shared" si="138"/>
        <v/>
      </c>
      <c r="BF162" s="509" t="str">
        <f t="shared" si="139"/>
        <v/>
      </c>
      <c r="BG162" s="608"/>
      <c r="BH162" s="605"/>
      <c r="BI162" s="605"/>
      <c r="BJ162" s="509" t="str">
        <f t="shared" si="140"/>
        <v/>
      </c>
      <c r="BK162" s="509"/>
      <c r="BL162" s="509" t="str">
        <f t="shared" si="141"/>
        <v/>
      </c>
      <c r="BM162" s="509" t="str">
        <f t="shared" si="144"/>
        <v/>
      </c>
      <c r="BN162" s="608"/>
      <c r="BO162" s="606" t="str">
        <f t="shared" si="145"/>
        <v/>
      </c>
      <c r="BP162" s="445" t="str">
        <f t="shared" si="146"/>
        <v/>
      </c>
      <c r="BQ162" s="595"/>
      <c r="BR162" s="596"/>
      <c r="BZ162" s="496"/>
      <c r="CA162" s="485"/>
      <c r="CB162" s="497"/>
      <c r="CC162" s="487"/>
      <c r="CD162" s="487"/>
    </row>
    <row r="163" spans="1:82" s="495" customFormat="1" ht="45" customHeight="1">
      <c r="A163" s="488"/>
      <c r="B163" s="593"/>
      <c r="C163" s="594"/>
      <c r="D163" s="610"/>
      <c r="E163" s="611"/>
      <c r="F163" s="606" t="str">
        <f t="shared" si="120"/>
        <v/>
      </c>
      <c r="G163" s="607"/>
      <c r="H163" s="445" t="str">
        <f t="shared" si="121"/>
        <v/>
      </c>
      <c r="I163" s="445" t="str">
        <f t="shared" si="122"/>
        <v/>
      </c>
      <c r="J163" s="608"/>
      <c r="K163" s="612"/>
      <c r="L163" s="611"/>
      <c r="M163" s="606" t="str">
        <f t="shared" si="123"/>
        <v/>
      </c>
      <c r="N163" s="607"/>
      <c r="O163" s="445" t="str">
        <f t="shared" si="124"/>
        <v/>
      </c>
      <c r="P163" s="445" t="str">
        <f t="shared" si="125"/>
        <v/>
      </c>
      <c r="Q163" s="608"/>
      <c r="R163" s="612"/>
      <c r="S163" s="611"/>
      <c r="T163" s="606" t="str">
        <f t="shared" si="117"/>
        <v/>
      </c>
      <c r="U163" s="607"/>
      <c r="V163" s="445" t="str">
        <f t="shared" si="116"/>
        <v/>
      </c>
      <c r="W163" s="445" t="str">
        <f t="shared" si="118"/>
        <v/>
      </c>
      <c r="X163" s="608"/>
      <c r="Y163" s="605"/>
      <c r="Z163" s="605"/>
      <c r="AA163" s="509" t="str">
        <f t="shared" si="126"/>
        <v/>
      </c>
      <c r="AB163" s="509"/>
      <c r="AC163" s="509" t="str">
        <f t="shared" si="127"/>
        <v/>
      </c>
      <c r="AD163" s="509" t="str">
        <f t="shared" si="143"/>
        <v/>
      </c>
      <c r="AE163" s="608"/>
      <c r="AF163" s="605"/>
      <c r="AG163" s="605"/>
      <c r="AH163" s="509" t="str">
        <f t="shared" si="128"/>
        <v/>
      </c>
      <c r="AI163" s="509"/>
      <c r="AJ163" s="509" t="str">
        <f t="shared" si="129"/>
        <v/>
      </c>
      <c r="AK163" s="509" t="str">
        <f t="shared" si="130"/>
        <v/>
      </c>
      <c r="AL163" s="608"/>
      <c r="AM163" s="605"/>
      <c r="AN163" s="605"/>
      <c r="AO163" s="509" t="str">
        <f t="shared" si="131"/>
        <v/>
      </c>
      <c r="AP163" s="509"/>
      <c r="AQ163" s="509" t="str">
        <f t="shared" si="132"/>
        <v/>
      </c>
      <c r="AR163" s="509" t="str">
        <f t="shared" si="133"/>
        <v/>
      </c>
      <c r="AS163" s="608"/>
      <c r="AT163" s="605"/>
      <c r="AU163" s="605"/>
      <c r="AV163" s="509" t="str">
        <f t="shared" si="134"/>
        <v/>
      </c>
      <c r="AW163" s="509"/>
      <c r="AX163" s="509" t="str">
        <f t="shared" si="135"/>
        <v/>
      </c>
      <c r="AY163" s="509" t="str">
        <f t="shared" si="136"/>
        <v/>
      </c>
      <c r="AZ163" s="608"/>
      <c r="BA163" s="605"/>
      <c r="BB163" s="605"/>
      <c r="BC163" s="509" t="str">
        <f t="shared" si="137"/>
        <v/>
      </c>
      <c r="BD163" s="509"/>
      <c r="BE163" s="509" t="str">
        <f t="shared" si="138"/>
        <v/>
      </c>
      <c r="BF163" s="509" t="str">
        <f t="shared" si="139"/>
        <v/>
      </c>
      <c r="BG163" s="608"/>
      <c r="BH163" s="605"/>
      <c r="BI163" s="605"/>
      <c r="BJ163" s="509" t="str">
        <f t="shared" si="140"/>
        <v/>
      </c>
      <c r="BK163" s="509"/>
      <c r="BL163" s="509" t="str">
        <f t="shared" si="141"/>
        <v/>
      </c>
      <c r="BM163" s="509" t="str">
        <f t="shared" si="144"/>
        <v/>
      </c>
      <c r="BN163" s="608"/>
      <c r="BO163" s="606" t="str">
        <f t="shared" si="145"/>
        <v/>
      </c>
      <c r="BP163" s="445" t="str">
        <f t="shared" si="146"/>
        <v/>
      </c>
      <c r="BQ163" s="595"/>
      <c r="BR163" s="596"/>
      <c r="BZ163" s="496"/>
      <c r="CA163" s="485"/>
      <c r="CB163" s="497"/>
      <c r="CC163" s="487"/>
      <c r="CD163" s="487"/>
    </row>
    <row r="164" spans="1:82" s="495" customFormat="1" ht="45" customHeight="1">
      <c r="A164" s="488"/>
      <c r="B164" s="593"/>
      <c r="C164" s="594"/>
      <c r="D164" s="610"/>
      <c r="E164" s="611"/>
      <c r="F164" s="606" t="str">
        <f t="shared" si="120"/>
        <v/>
      </c>
      <c r="G164" s="607"/>
      <c r="H164" s="445" t="str">
        <f t="shared" si="121"/>
        <v/>
      </c>
      <c r="I164" s="445" t="str">
        <f t="shared" si="122"/>
        <v/>
      </c>
      <c r="J164" s="608"/>
      <c r="K164" s="612"/>
      <c r="L164" s="611"/>
      <c r="M164" s="606" t="str">
        <f t="shared" si="123"/>
        <v/>
      </c>
      <c r="N164" s="607"/>
      <c r="O164" s="445" t="str">
        <f t="shared" si="124"/>
        <v/>
      </c>
      <c r="P164" s="445" t="str">
        <f t="shared" si="125"/>
        <v/>
      </c>
      <c r="Q164" s="608"/>
      <c r="R164" s="612"/>
      <c r="S164" s="611"/>
      <c r="T164" s="606" t="str">
        <f t="shared" si="117"/>
        <v/>
      </c>
      <c r="U164" s="607"/>
      <c r="V164" s="445" t="str">
        <f t="shared" si="116"/>
        <v/>
      </c>
      <c r="W164" s="445" t="str">
        <f t="shared" si="118"/>
        <v/>
      </c>
      <c r="X164" s="608"/>
      <c r="Y164" s="605"/>
      <c r="Z164" s="605"/>
      <c r="AA164" s="509" t="str">
        <f t="shared" si="126"/>
        <v/>
      </c>
      <c r="AB164" s="509"/>
      <c r="AC164" s="509" t="str">
        <f t="shared" si="127"/>
        <v/>
      </c>
      <c r="AD164" s="509" t="str">
        <f t="shared" si="143"/>
        <v/>
      </c>
      <c r="AE164" s="608"/>
      <c r="AF164" s="605"/>
      <c r="AG164" s="605"/>
      <c r="AH164" s="509" t="str">
        <f t="shared" si="128"/>
        <v/>
      </c>
      <c r="AI164" s="509"/>
      <c r="AJ164" s="509" t="str">
        <f t="shared" si="129"/>
        <v/>
      </c>
      <c r="AK164" s="509" t="str">
        <f t="shared" si="130"/>
        <v/>
      </c>
      <c r="AL164" s="608"/>
      <c r="AM164" s="605"/>
      <c r="AN164" s="605"/>
      <c r="AO164" s="509" t="str">
        <f t="shared" si="131"/>
        <v/>
      </c>
      <c r="AP164" s="509"/>
      <c r="AQ164" s="509" t="str">
        <f t="shared" si="132"/>
        <v/>
      </c>
      <c r="AR164" s="509" t="str">
        <f t="shared" si="133"/>
        <v/>
      </c>
      <c r="AS164" s="608"/>
      <c r="AT164" s="605"/>
      <c r="AU164" s="605"/>
      <c r="AV164" s="509" t="str">
        <f t="shared" si="134"/>
        <v/>
      </c>
      <c r="AW164" s="509"/>
      <c r="AX164" s="509" t="str">
        <f t="shared" si="135"/>
        <v/>
      </c>
      <c r="AY164" s="509" t="str">
        <f t="shared" si="136"/>
        <v/>
      </c>
      <c r="AZ164" s="608"/>
      <c r="BA164" s="605"/>
      <c r="BB164" s="605"/>
      <c r="BC164" s="509" t="str">
        <f t="shared" si="137"/>
        <v/>
      </c>
      <c r="BD164" s="509"/>
      <c r="BE164" s="509" t="str">
        <f t="shared" si="138"/>
        <v/>
      </c>
      <c r="BF164" s="509" t="str">
        <f t="shared" si="139"/>
        <v/>
      </c>
      <c r="BG164" s="608"/>
      <c r="BH164" s="605"/>
      <c r="BI164" s="605"/>
      <c r="BJ164" s="509" t="str">
        <f t="shared" si="140"/>
        <v/>
      </c>
      <c r="BK164" s="509"/>
      <c r="BL164" s="509" t="str">
        <f t="shared" si="141"/>
        <v/>
      </c>
      <c r="BM164" s="509" t="str">
        <f t="shared" si="144"/>
        <v/>
      </c>
      <c r="BN164" s="608"/>
      <c r="BO164" s="606" t="str">
        <f t="shared" si="145"/>
        <v/>
      </c>
      <c r="BP164" s="445" t="str">
        <f t="shared" si="146"/>
        <v/>
      </c>
      <c r="BQ164" s="595"/>
      <c r="BR164" s="596"/>
      <c r="BZ164" s="496"/>
      <c r="CA164" s="485"/>
      <c r="CB164" s="497"/>
      <c r="CC164" s="487"/>
      <c r="CD164" s="487"/>
    </row>
    <row r="165" spans="1:82" s="495" customFormat="1" ht="45" customHeight="1">
      <c r="A165" s="488"/>
      <c r="B165" s="593"/>
      <c r="C165" s="594"/>
      <c r="D165" s="610"/>
      <c r="E165" s="611"/>
      <c r="F165" s="606" t="str">
        <f t="shared" si="120"/>
        <v/>
      </c>
      <c r="G165" s="607"/>
      <c r="H165" s="445" t="str">
        <f t="shared" si="121"/>
        <v/>
      </c>
      <c r="I165" s="445" t="str">
        <f t="shared" si="122"/>
        <v/>
      </c>
      <c r="J165" s="608"/>
      <c r="K165" s="612"/>
      <c r="L165" s="611"/>
      <c r="M165" s="606" t="str">
        <f t="shared" si="123"/>
        <v/>
      </c>
      <c r="N165" s="607"/>
      <c r="O165" s="445" t="str">
        <f t="shared" si="124"/>
        <v/>
      </c>
      <c r="P165" s="445" t="str">
        <f t="shared" si="125"/>
        <v/>
      </c>
      <c r="Q165" s="608"/>
      <c r="R165" s="612"/>
      <c r="S165" s="611"/>
      <c r="T165" s="606" t="str">
        <f t="shared" si="117"/>
        <v/>
      </c>
      <c r="U165" s="607"/>
      <c r="V165" s="445" t="str">
        <f t="shared" si="116"/>
        <v/>
      </c>
      <c r="W165" s="445" t="str">
        <f t="shared" si="118"/>
        <v/>
      </c>
      <c r="X165" s="608"/>
      <c r="Y165" s="605"/>
      <c r="Z165" s="605"/>
      <c r="AA165" s="509" t="str">
        <f t="shared" si="126"/>
        <v/>
      </c>
      <c r="AB165" s="509"/>
      <c r="AC165" s="509" t="str">
        <f t="shared" si="127"/>
        <v/>
      </c>
      <c r="AD165" s="509" t="str">
        <f t="shared" si="143"/>
        <v/>
      </c>
      <c r="AE165" s="608"/>
      <c r="AF165" s="605"/>
      <c r="AG165" s="605"/>
      <c r="AH165" s="509" t="str">
        <f t="shared" si="128"/>
        <v/>
      </c>
      <c r="AI165" s="509"/>
      <c r="AJ165" s="509" t="str">
        <f t="shared" si="129"/>
        <v/>
      </c>
      <c r="AK165" s="509" t="str">
        <f t="shared" si="130"/>
        <v/>
      </c>
      <c r="AL165" s="608"/>
      <c r="AM165" s="605"/>
      <c r="AN165" s="605"/>
      <c r="AO165" s="509" t="str">
        <f t="shared" si="131"/>
        <v/>
      </c>
      <c r="AP165" s="509"/>
      <c r="AQ165" s="509" t="str">
        <f t="shared" si="132"/>
        <v/>
      </c>
      <c r="AR165" s="509" t="str">
        <f t="shared" si="133"/>
        <v/>
      </c>
      <c r="AS165" s="608"/>
      <c r="AT165" s="605"/>
      <c r="AU165" s="605"/>
      <c r="AV165" s="509" t="str">
        <f t="shared" si="134"/>
        <v/>
      </c>
      <c r="AW165" s="509"/>
      <c r="AX165" s="509" t="str">
        <f t="shared" si="135"/>
        <v/>
      </c>
      <c r="AY165" s="509" t="str">
        <f t="shared" si="136"/>
        <v/>
      </c>
      <c r="AZ165" s="608"/>
      <c r="BA165" s="605"/>
      <c r="BB165" s="605"/>
      <c r="BC165" s="509" t="str">
        <f t="shared" si="137"/>
        <v/>
      </c>
      <c r="BD165" s="509"/>
      <c r="BE165" s="509" t="str">
        <f t="shared" si="138"/>
        <v/>
      </c>
      <c r="BF165" s="509" t="str">
        <f t="shared" si="139"/>
        <v/>
      </c>
      <c r="BG165" s="608"/>
      <c r="BH165" s="605"/>
      <c r="BI165" s="605"/>
      <c r="BJ165" s="509" t="str">
        <f t="shared" si="140"/>
        <v/>
      </c>
      <c r="BK165" s="509"/>
      <c r="BL165" s="509" t="str">
        <f t="shared" si="141"/>
        <v/>
      </c>
      <c r="BM165" s="509" t="str">
        <f t="shared" si="144"/>
        <v/>
      </c>
      <c r="BN165" s="608"/>
      <c r="BO165" s="606" t="str">
        <f t="shared" si="145"/>
        <v/>
      </c>
      <c r="BP165" s="445" t="str">
        <f t="shared" si="146"/>
        <v/>
      </c>
      <c r="BQ165" s="595"/>
      <c r="BR165" s="596"/>
      <c r="BZ165" s="496"/>
      <c r="CA165" s="485"/>
      <c r="CB165" s="497"/>
      <c r="CC165" s="487"/>
      <c r="CD165" s="487"/>
    </row>
    <row r="166" spans="1:82" s="495" customFormat="1" ht="45" customHeight="1">
      <c r="A166" s="488"/>
      <c r="B166" s="593"/>
      <c r="C166" s="594"/>
      <c r="D166" s="610"/>
      <c r="E166" s="611"/>
      <c r="F166" s="606" t="str">
        <f t="shared" si="120"/>
        <v/>
      </c>
      <c r="G166" s="607"/>
      <c r="H166" s="445" t="str">
        <f t="shared" si="121"/>
        <v/>
      </c>
      <c r="I166" s="445" t="str">
        <f t="shared" si="122"/>
        <v/>
      </c>
      <c r="J166" s="608"/>
      <c r="K166" s="612"/>
      <c r="L166" s="611"/>
      <c r="M166" s="606" t="str">
        <f t="shared" si="123"/>
        <v/>
      </c>
      <c r="N166" s="607"/>
      <c r="O166" s="445" t="str">
        <f t="shared" si="124"/>
        <v/>
      </c>
      <c r="P166" s="445" t="str">
        <f t="shared" si="125"/>
        <v/>
      </c>
      <c r="Q166" s="608"/>
      <c r="R166" s="612"/>
      <c r="S166" s="611"/>
      <c r="T166" s="606" t="str">
        <f t="shared" si="117"/>
        <v/>
      </c>
      <c r="U166" s="607"/>
      <c r="V166" s="445" t="str">
        <f t="shared" si="116"/>
        <v/>
      </c>
      <c r="W166" s="445" t="str">
        <f t="shared" si="118"/>
        <v/>
      </c>
      <c r="X166" s="608"/>
      <c r="Y166" s="605"/>
      <c r="Z166" s="605"/>
      <c r="AA166" s="509" t="str">
        <f t="shared" si="126"/>
        <v/>
      </c>
      <c r="AB166" s="509"/>
      <c r="AC166" s="509" t="str">
        <f t="shared" si="127"/>
        <v/>
      </c>
      <c r="AD166" s="509" t="str">
        <f t="shared" si="143"/>
        <v/>
      </c>
      <c r="AE166" s="608"/>
      <c r="AF166" s="605"/>
      <c r="AG166" s="605"/>
      <c r="AH166" s="509" t="str">
        <f t="shared" si="128"/>
        <v/>
      </c>
      <c r="AI166" s="509"/>
      <c r="AJ166" s="509" t="str">
        <f t="shared" si="129"/>
        <v/>
      </c>
      <c r="AK166" s="509" t="str">
        <f t="shared" si="130"/>
        <v/>
      </c>
      <c r="AL166" s="608"/>
      <c r="AM166" s="605"/>
      <c r="AN166" s="605"/>
      <c r="AO166" s="509" t="str">
        <f t="shared" si="131"/>
        <v/>
      </c>
      <c r="AP166" s="509"/>
      <c r="AQ166" s="509" t="str">
        <f t="shared" si="132"/>
        <v/>
      </c>
      <c r="AR166" s="509" t="str">
        <f t="shared" si="133"/>
        <v/>
      </c>
      <c r="AS166" s="608"/>
      <c r="AT166" s="605"/>
      <c r="AU166" s="605"/>
      <c r="AV166" s="509" t="str">
        <f t="shared" si="134"/>
        <v/>
      </c>
      <c r="AW166" s="509"/>
      <c r="AX166" s="509" t="str">
        <f t="shared" si="135"/>
        <v/>
      </c>
      <c r="AY166" s="509" t="str">
        <f t="shared" si="136"/>
        <v/>
      </c>
      <c r="AZ166" s="608"/>
      <c r="BA166" s="605"/>
      <c r="BB166" s="605"/>
      <c r="BC166" s="509" t="str">
        <f t="shared" si="137"/>
        <v/>
      </c>
      <c r="BD166" s="509"/>
      <c r="BE166" s="509" t="str">
        <f t="shared" si="138"/>
        <v/>
      </c>
      <c r="BF166" s="509" t="str">
        <f t="shared" si="139"/>
        <v/>
      </c>
      <c r="BG166" s="608"/>
      <c r="BH166" s="605"/>
      <c r="BI166" s="605"/>
      <c r="BJ166" s="509" t="str">
        <f t="shared" si="140"/>
        <v/>
      </c>
      <c r="BK166" s="509"/>
      <c r="BL166" s="509" t="str">
        <f t="shared" si="141"/>
        <v/>
      </c>
      <c r="BM166" s="509" t="str">
        <f t="shared" si="144"/>
        <v/>
      </c>
      <c r="BN166" s="608"/>
      <c r="BO166" s="606" t="str">
        <f t="shared" si="145"/>
        <v/>
      </c>
      <c r="BP166" s="445" t="str">
        <f t="shared" si="146"/>
        <v/>
      </c>
      <c r="BQ166" s="595"/>
      <c r="BR166" s="596"/>
      <c r="BZ166" s="496"/>
      <c r="CA166" s="485"/>
      <c r="CB166" s="497"/>
      <c r="CC166" s="487"/>
      <c r="CD166" s="487"/>
    </row>
    <row r="167" spans="1:82" s="495" customFormat="1" ht="45" customHeight="1">
      <c r="A167" s="488"/>
      <c r="B167" s="593"/>
      <c r="C167" s="594"/>
      <c r="D167" s="610"/>
      <c r="E167" s="611"/>
      <c r="F167" s="606" t="str">
        <f t="shared" si="120"/>
        <v/>
      </c>
      <c r="G167" s="607"/>
      <c r="H167" s="445" t="str">
        <f t="shared" si="121"/>
        <v/>
      </c>
      <c r="I167" s="445" t="str">
        <f t="shared" si="122"/>
        <v/>
      </c>
      <c r="J167" s="608"/>
      <c r="K167" s="612"/>
      <c r="L167" s="611"/>
      <c r="M167" s="606" t="str">
        <f t="shared" si="123"/>
        <v/>
      </c>
      <c r="N167" s="607"/>
      <c r="O167" s="445" t="str">
        <f t="shared" si="124"/>
        <v/>
      </c>
      <c r="P167" s="445" t="str">
        <f t="shared" si="125"/>
        <v/>
      </c>
      <c r="Q167" s="608"/>
      <c r="R167" s="612"/>
      <c r="S167" s="611"/>
      <c r="T167" s="606" t="str">
        <f t="shared" si="117"/>
        <v/>
      </c>
      <c r="U167" s="607"/>
      <c r="V167" s="445" t="str">
        <f t="shared" si="116"/>
        <v/>
      </c>
      <c r="W167" s="445" t="str">
        <f t="shared" si="118"/>
        <v/>
      </c>
      <c r="X167" s="608"/>
      <c r="Y167" s="605"/>
      <c r="Z167" s="605"/>
      <c r="AA167" s="509" t="str">
        <f t="shared" si="126"/>
        <v/>
      </c>
      <c r="AB167" s="509"/>
      <c r="AC167" s="509" t="str">
        <f t="shared" si="127"/>
        <v/>
      </c>
      <c r="AD167" s="509" t="str">
        <f t="shared" si="143"/>
        <v/>
      </c>
      <c r="AE167" s="608"/>
      <c r="AF167" s="605"/>
      <c r="AG167" s="605"/>
      <c r="AH167" s="509" t="str">
        <f t="shared" si="128"/>
        <v/>
      </c>
      <c r="AI167" s="509"/>
      <c r="AJ167" s="509" t="str">
        <f t="shared" si="129"/>
        <v/>
      </c>
      <c r="AK167" s="509" t="str">
        <f t="shared" si="130"/>
        <v/>
      </c>
      <c r="AL167" s="608"/>
      <c r="AM167" s="605"/>
      <c r="AN167" s="605"/>
      <c r="AO167" s="509" t="str">
        <f t="shared" si="131"/>
        <v/>
      </c>
      <c r="AP167" s="509"/>
      <c r="AQ167" s="509" t="str">
        <f t="shared" si="132"/>
        <v/>
      </c>
      <c r="AR167" s="509" t="str">
        <f t="shared" si="133"/>
        <v/>
      </c>
      <c r="AS167" s="608"/>
      <c r="AT167" s="605"/>
      <c r="AU167" s="605"/>
      <c r="AV167" s="509" t="str">
        <f t="shared" si="134"/>
        <v/>
      </c>
      <c r="AW167" s="509"/>
      <c r="AX167" s="509" t="str">
        <f t="shared" si="135"/>
        <v/>
      </c>
      <c r="AY167" s="509" t="str">
        <f t="shared" si="136"/>
        <v/>
      </c>
      <c r="AZ167" s="608"/>
      <c r="BA167" s="605"/>
      <c r="BB167" s="605"/>
      <c r="BC167" s="509" t="str">
        <f t="shared" si="137"/>
        <v/>
      </c>
      <c r="BD167" s="509"/>
      <c r="BE167" s="509" t="str">
        <f t="shared" si="138"/>
        <v/>
      </c>
      <c r="BF167" s="509" t="str">
        <f t="shared" si="139"/>
        <v/>
      </c>
      <c r="BG167" s="608"/>
      <c r="BH167" s="605"/>
      <c r="BI167" s="605"/>
      <c r="BJ167" s="509" t="str">
        <f t="shared" si="140"/>
        <v/>
      </c>
      <c r="BK167" s="509"/>
      <c r="BL167" s="509" t="str">
        <f t="shared" si="141"/>
        <v/>
      </c>
      <c r="BM167" s="509" t="str">
        <f t="shared" si="144"/>
        <v/>
      </c>
      <c r="BN167" s="608"/>
      <c r="BO167" s="606" t="str">
        <f t="shared" si="145"/>
        <v/>
      </c>
      <c r="BP167" s="445" t="str">
        <f t="shared" si="146"/>
        <v/>
      </c>
      <c r="BQ167" s="595"/>
      <c r="BR167" s="596"/>
      <c r="BZ167" s="496"/>
      <c r="CA167" s="485"/>
      <c r="CB167" s="497"/>
      <c r="CC167" s="487"/>
      <c r="CD167" s="487"/>
    </row>
    <row r="168" spans="1:82" s="495" customFormat="1" ht="45" customHeight="1">
      <c r="A168" s="488"/>
      <c r="B168" s="593"/>
      <c r="C168" s="594"/>
      <c r="D168" s="610"/>
      <c r="E168" s="611"/>
      <c r="F168" s="606" t="str">
        <f t="shared" si="120"/>
        <v/>
      </c>
      <c r="G168" s="607"/>
      <c r="H168" s="445" t="str">
        <f t="shared" si="121"/>
        <v/>
      </c>
      <c r="I168" s="445" t="str">
        <f t="shared" si="122"/>
        <v/>
      </c>
      <c r="J168" s="608"/>
      <c r="K168" s="612"/>
      <c r="L168" s="611"/>
      <c r="M168" s="606" t="str">
        <f t="shared" si="123"/>
        <v/>
      </c>
      <c r="N168" s="607"/>
      <c r="O168" s="445" t="str">
        <f t="shared" si="124"/>
        <v/>
      </c>
      <c r="P168" s="445" t="str">
        <f t="shared" si="125"/>
        <v/>
      </c>
      <c r="Q168" s="608"/>
      <c r="R168" s="612"/>
      <c r="S168" s="611"/>
      <c r="T168" s="606" t="str">
        <f t="shared" si="117"/>
        <v/>
      </c>
      <c r="U168" s="607"/>
      <c r="V168" s="445" t="str">
        <f t="shared" si="116"/>
        <v/>
      </c>
      <c r="W168" s="445" t="str">
        <f t="shared" si="118"/>
        <v/>
      </c>
      <c r="X168" s="608"/>
      <c r="Y168" s="605"/>
      <c r="Z168" s="605"/>
      <c r="AA168" s="509" t="str">
        <f t="shared" si="126"/>
        <v/>
      </c>
      <c r="AB168" s="509"/>
      <c r="AC168" s="509" t="str">
        <f t="shared" si="127"/>
        <v/>
      </c>
      <c r="AD168" s="509" t="str">
        <f t="shared" si="143"/>
        <v/>
      </c>
      <c r="AE168" s="608"/>
      <c r="AF168" s="605"/>
      <c r="AG168" s="605"/>
      <c r="AH168" s="509" t="str">
        <f t="shared" si="128"/>
        <v/>
      </c>
      <c r="AI168" s="509"/>
      <c r="AJ168" s="509" t="str">
        <f t="shared" si="129"/>
        <v/>
      </c>
      <c r="AK168" s="509" t="str">
        <f t="shared" si="130"/>
        <v/>
      </c>
      <c r="AL168" s="608"/>
      <c r="AM168" s="605"/>
      <c r="AN168" s="605"/>
      <c r="AO168" s="509" t="str">
        <f t="shared" si="131"/>
        <v/>
      </c>
      <c r="AP168" s="509"/>
      <c r="AQ168" s="509" t="str">
        <f t="shared" si="132"/>
        <v/>
      </c>
      <c r="AR168" s="509" t="str">
        <f t="shared" si="133"/>
        <v/>
      </c>
      <c r="AS168" s="608"/>
      <c r="AT168" s="605"/>
      <c r="AU168" s="605"/>
      <c r="AV168" s="509" t="str">
        <f t="shared" si="134"/>
        <v/>
      </c>
      <c r="AW168" s="509"/>
      <c r="AX168" s="509" t="str">
        <f t="shared" si="135"/>
        <v/>
      </c>
      <c r="AY168" s="509" t="str">
        <f t="shared" si="136"/>
        <v/>
      </c>
      <c r="AZ168" s="608"/>
      <c r="BA168" s="605"/>
      <c r="BB168" s="605"/>
      <c r="BC168" s="509" t="str">
        <f t="shared" si="137"/>
        <v/>
      </c>
      <c r="BD168" s="509"/>
      <c r="BE168" s="509" t="str">
        <f t="shared" si="138"/>
        <v/>
      </c>
      <c r="BF168" s="509" t="str">
        <f t="shared" si="139"/>
        <v/>
      </c>
      <c r="BG168" s="608"/>
      <c r="BH168" s="605"/>
      <c r="BI168" s="605"/>
      <c r="BJ168" s="509" t="str">
        <f t="shared" si="140"/>
        <v/>
      </c>
      <c r="BK168" s="509"/>
      <c r="BL168" s="509" t="str">
        <f t="shared" si="141"/>
        <v/>
      </c>
      <c r="BM168" s="509" t="str">
        <f t="shared" si="144"/>
        <v/>
      </c>
      <c r="BN168" s="608"/>
      <c r="BO168" s="606" t="str">
        <f t="shared" si="145"/>
        <v/>
      </c>
      <c r="BP168" s="445" t="str">
        <f t="shared" si="146"/>
        <v/>
      </c>
      <c r="BQ168" s="595"/>
      <c r="BR168" s="596"/>
      <c r="BZ168" s="496"/>
      <c r="CA168" s="485"/>
      <c r="CB168" s="497"/>
      <c r="CC168" s="487"/>
      <c r="CD168" s="487"/>
    </row>
    <row r="169" spans="1:82" s="495" customFormat="1" ht="45" customHeight="1">
      <c r="A169" s="488"/>
      <c r="B169" s="593"/>
      <c r="C169" s="594"/>
      <c r="D169" s="610"/>
      <c r="E169" s="611"/>
      <c r="F169" s="606" t="str">
        <f t="shared" si="120"/>
        <v/>
      </c>
      <c r="G169" s="607"/>
      <c r="H169" s="445" t="str">
        <f t="shared" si="121"/>
        <v/>
      </c>
      <c r="I169" s="445" t="str">
        <f t="shared" si="122"/>
        <v/>
      </c>
      <c r="J169" s="608"/>
      <c r="K169" s="612"/>
      <c r="L169" s="611"/>
      <c r="M169" s="606" t="str">
        <f t="shared" si="123"/>
        <v/>
      </c>
      <c r="N169" s="607"/>
      <c r="O169" s="445" t="str">
        <f t="shared" si="124"/>
        <v/>
      </c>
      <c r="P169" s="445" t="str">
        <f t="shared" si="125"/>
        <v/>
      </c>
      <c r="Q169" s="608"/>
      <c r="R169" s="612"/>
      <c r="S169" s="611"/>
      <c r="T169" s="606" t="str">
        <f t="shared" si="117"/>
        <v/>
      </c>
      <c r="U169" s="607"/>
      <c r="V169" s="445" t="str">
        <f t="shared" si="116"/>
        <v/>
      </c>
      <c r="W169" s="445" t="str">
        <f t="shared" si="118"/>
        <v/>
      </c>
      <c r="X169" s="608"/>
      <c r="Y169" s="605"/>
      <c r="Z169" s="605"/>
      <c r="AA169" s="509" t="str">
        <f t="shared" si="126"/>
        <v/>
      </c>
      <c r="AB169" s="509"/>
      <c r="AC169" s="509" t="str">
        <f t="shared" si="127"/>
        <v/>
      </c>
      <c r="AD169" s="509" t="str">
        <f t="shared" si="143"/>
        <v/>
      </c>
      <c r="AE169" s="608"/>
      <c r="AF169" s="605"/>
      <c r="AG169" s="605"/>
      <c r="AH169" s="509" t="str">
        <f t="shared" si="128"/>
        <v/>
      </c>
      <c r="AI169" s="509"/>
      <c r="AJ169" s="509" t="str">
        <f t="shared" si="129"/>
        <v/>
      </c>
      <c r="AK169" s="509" t="str">
        <f t="shared" si="130"/>
        <v/>
      </c>
      <c r="AL169" s="608"/>
      <c r="AM169" s="605"/>
      <c r="AN169" s="605"/>
      <c r="AO169" s="509" t="str">
        <f t="shared" si="131"/>
        <v/>
      </c>
      <c r="AP169" s="509"/>
      <c r="AQ169" s="509" t="str">
        <f t="shared" si="132"/>
        <v/>
      </c>
      <c r="AR169" s="509" t="str">
        <f t="shared" si="133"/>
        <v/>
      </c>
      <c r="AS169" s="608"/>
      <c r="AT169" s="605"/>
      <c r="AU169" s="605"/>
      <c r="AV169" s="509" t="str">
        <f t="shared" si="134"/>
        <v/>
      </c>
      <c r="AW169" s="509"/>
      <c r="AX169" s="509" t="str">
        <f t="shared" si="135"/>
        <v/>
      </c>
      <c r="AY169" s="509" t="str">
        <f t="shared" si="136"/>
        <v/>
      </c>
      <c r="AZ169" s="608"/>
      <c r="BA169" s="605"/>
      <c r="BB169" s="605"/>
      <c r="BC169" s="509" t="str">
        <f t="shared" si="137"/>
        <v/>
      </c>
      <c r="BD169" s="509"/>
      <c r="BE169" s="509" t="str">
        <f t="shared" si="138"/>
        <v/>
      </c>
      <c r="BF169" s="509" t="str">
        <f t="shared" si="139"/>
        <v/>
      </c>
      <c r="BG169" s="608"/>
      <c r="BH169" s="605"/>
      <c r="BI169" s="605"/>
      <c r="BJ169" s="509" t="str">
        <f t="shared" si="140"/>
        <v/>
      </c>
      <c r="BK169" s="509"/>
      <c r="BL169" s="509" t="str">
        <f t="shared" si="141"/>
        <v/>
      </c>
      <c r="BM169" s="509" t="str">
        <f t="shared" si="144"/>
        <v/>
      </c>
      <c r="BN169" s="608"/>
      <c r="BO169" s="606" t="str">
        <f t="shared" si="145"/>
        <v/>
      </c>
      <c r="BP169" s="445" t="str">
        <f t="shared" si="146"/>
        <v/>
      </c>
      <c r="BQ169" s="595"/>
      <c r="BR169" s="596"/>
      <c r="BZ169" s="496"/>
      <c r="CA169" s="485"/>
      <c r="CB169" s="497"/>
      <c r="CC169" s="487"/>
      <c r="CD169" s="487"/>
    </row>
    <row r="170" spans="1:82" s="495" customFormat="1" ht="45" customHeight="1">
      <c r="A170" s="488"/>
      <c r="B170" s="593"/>
      <c r="C170" s="594"/>
      <c r="D170" s="610"/>
      <c r="E170" s="611"/>
      <c r="F170" s="606" t="str">
        <f t="shared" si="120"/>
        <v/>
      </c>
      <c r="G170" s="607"/>
      <c r="H170" s="445" t="str">
        <f t="shared" si="121"/>
        <v/>
      </c>
      <c r="I170" s="445" t="str">
        <f t="shared" si="122"/>
        <v/>
      </c>
      <c r="J170" s="608"/>
      <c r="K170" s="612"/>
      <c r="L170" s="611"/>
      <c r="M170" s="606" t="str">
        <f t="shared" si="123"/>
        <v/>
      </c>
      <c r="N170" s="607"/>
      <c r="O170" s="445" t="str">
        <f t="shared" si="124"/>
        <v/>
      </c>
      <c r="P170" s="445" t="str">
        <f t="shared" si="125"/>
        <v/>
      </c>
      <c r="Q170" s="608"/>
      <c r="R170" s="612"/>
      <c r="S170" s="611"/>
      <c r="T170" s="606" t="str">
        <f t="shared" si="117"/>
        <v/>
      </c>
      <c r="U170" s="607"/>
      <c r="V170" s="445" t="str">
        <f t="shared" si="116"/>
        <v/>
      </c>
      <c r="W170" s="445" t="str">
        <f t="shared" si="118"/>
        <v/>
      </c>
      <c r="X170" s="608"/>
      <c r="Y170" s="605"/>
      <c r="Z170" s="605"/>
      <c r="AA170" s="509" t="str">
        <f t="shared" si="126"/>
        <v/>
      </c>
      <c r="AB170" s="509"/>
      <c r="AC170" s="509" t="str">
        <f t="shared" si="127"/>
        <v/>
      </c>
      <c r="AD170" s="509" t="str">
        <f t="shared" si="143"/>
        <v/>
      </c>
      <c r="AE170" s="608"/>
      <c r="AF170" s="605"/>
      <c r="AG170" s="605"/>
      <c r="AH170" s="509" t="str">
        <f t="shared" si="128"/>
        <v/>
      </c>
      <c r="AI170" s="509"/>
      <c r="AJ170" s="509" t="str">
        <f t="shared" si="129"/>
        <v/>
      </c>
      <c r="AK170" s="509" t="str">
        <f t="shared" si="130"/>
        <v/>
      </c>
      <c r="AL170" s="608"/>
      <c r="AM170" s="605"/>
      <c r="AN170" s="605"/>
      <c r="AO170" s="509" t="str">
        <f t="shared" si="131"/>
        <v/>
      </c>
      <c r="AP170" s="509"/>
      <c r="AQ170" s="509" t="str">
        <f t="shared" si="132"/>
        <v/>
      </c>
      <c r="AR170" s="509" t="str">
        <f t="shared" si="133"/>
        <v/>
      </c>
      <c r="AS170" s="608"/>
      <c r="AT170" s="605"/>
      <c r="AU170" s="605"/>
      <c r="AV170" s="509" t="str">
        <f t="shared" si="134"/>
        <v/>
      </c>
      <c r="AW170" s="509"/>
      <c r="AX170" s="509" t="str">
        <f t="shared" si="135"/>
        <v/>
      </c>
      <c r="AY170" s="509" t="str">
        <f t="shared" si="136"/>
        <v/>
      </c>
      <c r="AZ170" s="608"/>
      <c r="BA170" s="605"/>
      <c r="BB170" s="605"/>
      <c r="BC170" s="509" t="str">
        <f t="shared" si="137"/>
        <v/>
      </c>
      <c r="BD170" s="509"/>
      <c r="BE170" s="509" t="str">
        <f t="shared" si="138"/>
        <v/>
      </c>
      <c r="BF170" s="509" t="str">
        <f t="shared" si="139"/>
        <v/>
      </c>
      <c r="BG170" s="608"/>
      <c r="BH170" s="605"/>
      <c r="BI170" s="605"/>
      <c r="BJ170" s="509" t="str">
        <f t="shared" si="140"/>
        <v/>
      </c>
      <c r="BK170" s="509"/>
      <c r="BL170" s="509" t="str">
        <f t="shared" si="141"/>
        <v/>
      </c>
      <c r="BM170" s="509" t="str">
        <f t="shared" si="144"/>
        <v/>
      </c>
      <c r="BN170" s="608"/>
      <c r="BO170" s="606" t="str">
        <f t="shared" si="145"/>
        <v/>
      </c>
      <c r="BP170" s="445" t="str">
        <f t="shared" si="146"/>
        <v/>
      </c>
      <c r="BQ170" s="595"/>
      <c r="BR170" s="596"/>
      <c r="BZ170" s="496"/>
      <c r="CA170" s="485"/>
      <c r="CB170" s="497"/>
      <c r="CC170" s="487"/>
      <c r="CD170" s="487"/>
    </row>
    <row r="171" spans="1:82" s="495" customFormat="1" ht="45" customHeight="1">
      <c r="A171" s="488"/>
      <c r="B171" s="593"/>
      <c r="C171" s="594"/>
      <c r="D171" s="610"/>
      <c r="E171" s="611"/>
      <c r="F171" s="606" t="str">
        <f t="shared" si="120"/>
        <v/>
      </c>
      <c r="G171" s="607"/>
      <c r="H171" s="445" t="str">
        <f t="shared" si="121"/>
        <v/>
      </c>
      <c r="I171" s="445" t="str">
        <f t="shared" si="122"/>
        <v/>
      </c>
      <c r="J171" s="608"/>
      <c r="K171" s="612"/>
      <c r="L171" s="611"/>
      <c r="M171" s="606" t="str">
        <f t="shared" si="123"/>
        <v/>
      </c>
      <c r="N171" s="607"/>
      <c r="O171" s="445" t="str">
        <f t="shared" si="124"/>
        <v/>
      </c>
      <c r="P171" s="445" t="str">
        <f t="shared" si="125"/>
        <v/>
      </c>
      <c r="Q171" s="608"/>
      <c r="R171" s="612"/>
      <c r="S171" s="611"/>
      <c r="T171" s="606" t="str">
        <f t="shared" si="117"/>
        <v/>
      </c>
      <c r="U171" s="607"/>
      <c r="V171" s="445" t="str">
        <f t="shared" si="116"/>
        <v/>
      </c>
      <c r="W171" s="445" t="str">
        <f t="shared" si="118"/>
        <v/>
      </c>
      <c r="X171" s="608"/>
      <c r="Y171" s="605"/>
      <c r="Z171" s="605"/>
      <c r="AA171" s="509" t="str">
        <f t="shared" si="126"/>
        <v/>
      </c>
      <c r="AB171" s="509"/>
      <c r="AC171" s="509" t="str">
        <f t="shared" si="127"/>
        <v/>
      </c>
      <c r="AD171" s="509" t="str">
        <f t="shared" si="143"/>
        <v/>
      </c>
      <c r="AE171" s="608"/>
      <c r="AF171" s="605"/>
      <c r="AG171" s="605"/>
      <c r="AH171" s="509" t="str">
        <f t="shared" si="128"/>
        <v/>
      </c>
      <c r="AI171" s="509"/>
      <c r="AJ171" s="509" t="str">
        <f t="shared" si="129"/>
        <v/>
      </c>
      <c r="AK171" s="509" t="str">
        <f t="shared" si="130"/>
        <v/>
      </c>
      <c r="AL171" s="608"/>
      <c r="AM171" s="605"/>
      <c r="AN171" s="605"/>
      <c r="AO171" s="509" t="str">
        <f t="shared" si="131"/>
        <v/>
      </c>
      <c r="AP171" s="509"/>
      <c r="AQ171" s="509" t="str">
        <f t="shared" si="132"/>
        <v/>
      </c>
      <c r="AR171" s="509" t="str">
        <f t="shared" si="133"/>
        <v/>
      </c>
      <c r="AS171" s="608"/>
      <c r="AT171" s="605"/>
      <c r="AU171" s="605"/>
      <c r="AV171" s="509" t="str">
        <f t="shared" si="134"/>
        <v/>
      </c>
      <c r="AW171" s="509"/>
      <c r="AX171" s="509" t="str">
        <f t="shared" si="135"/>
        <v/>
      </c>
      <c r="AY171" s="509" t="str">
        <f t="shared" si="136"/>
        <v/>
      </c>
      <c r="AZ171" s="608"/>
      <c r="BA171" s="605"/>
      <c r="BB171" s="605"/>
      <c r="BC171" s="509" t="str">
        <f t="shared" si="137"/>
        <v/>
      </c>
      <c r="BD171" s="509"/>
      <c r="BE171" s="509" t="str">
        <f t="shared" si="138"/>
        <v/>
      </c>
      <c r="BF171" s="509" t="str">
        <f t="shared" si="139"/>
        <v/>
      </c>
      <c r="BG171" s="608"/>
      <c r="BH171" s="605"/>
      <c r="BI171" s="605"/>
      <c r="BJ171" s="509" t="str">
        <f t="shared" si="140"/>
        <v/>
      </c>
      <c r="BK171" s="509"/>
      <c r="BL171" s="509" t="str">
        <f t="shared" si="141"/>
        <v/>
      </c>
      <c r="BM171" s="509" t="str">
        <f t="shared" si="144"/>
        <v/>
      </c>
      <c r="BN171" s="608"/>
      <c r="BO171" s="606" t="str">
        <f t="shared" si="145"/>
        <v/>
      </c>
      <c r="BP171" s="445" t="str">
        <f t="shared" si="146"/>
        <v/>
      </c>
      <c r="BQ171" s="595"/>
      <c r="BR171" s="596"/>
      <c r="BZ171" s="496"/>
      <c r="CA171" s="485"/>
      <c r="CB171" s="497"/>
      <c r="CC171" s="487"/>
      <c r="CD171" s="487"/>
    </row>
    <row r="172" spans="1:82" s="495" customFormat="1" ht="45" customHeight="1">
      <c r="A172" s="488"/>
      <c r="B172" s="593"/>
      <c r="C172" s="594"/>
      <c r="D172" s="610"/>
      <c r="E172" s="611"/>
      <c r="F172" s="606" t="str">
        <f t="shared" si="120"/>
        <v/>
      </c>
      <c r="G172" s="607"/>
      <c r="H172" s="445" t="str">
        <f t="shared" si="121"/>
        <v/>
      </c>
      <c r="I172" s="445" t="str">
        <f t="shared" si="122"/>
        <v/>
      </c>
      <c r="J172" s="608"/>
      <c r="K172" s="612"/>
      <c r="L172" s="611"/>
      <c r="M172" s="606" t="str">
        <f t="shared" si="123"/>
        <v/>
      </c>
      <c r="N172" s="607"/>
      <c r="O172" s="445" t="str">
        <f t="shared" si="124"/>
        <v/>
      </c>
      <c r="P172" s="445" t="str">
        <f t="shared" si="125"/>
        <v/>
      </c>
      <c r="Q172" s="608"/>
      <c r="R172" s="612"/>
      <c r="S172" s="611"/>
      <c r="T172" s="606" t="str">
        <f t="shared" si="117"/>
        <v/>
      </c>
      <c r="U172" s="607"/>
      <c r="V172" s="445" t="str">
        <f t="shared" si="116"/>
        <v/>
      </c>
      <c r="W172" s="445" t="str">
        <f t="shared" si="118"/>
        <v/>
      </c>
      <c r="X172" s="608"/>
      <c r="Y172" s="605"/>
      <c r="Z172" s="605"/>
      <c r="AA172" s="509" t="str">
        <f t="shared" si="126"/>
        <v/>
      </c>
      <c r="AB172" s="509"/>
      <c r="AC172" s="509" t="str">
        <f t="shared" si="127"/>
        <v/>
      </c>
      <c r="AD172" s="509" t="str">
        <f t="shared" si="143"/>
        <v/>
      </c>
      <c r="AE172" s="608"/>
      <c r="AF172" s="605"/>
      <c r="AG172" s="605"/>
      <c r="AH172" s="509" t="str">
        <f t="shared" si="128"/>
        <v/>
      </c>
      <c r="AI172" s="509"/>
      <c r="AJ172" s="509" t="str">
        <f t="shared" si="129"/>
        <v/>
      </c>
      <c r="AK172" s="509" t="str">
        <f t="shared" si="130"/>
        <v/>
      </c>
      <c r="AL172" s="608"/>
      <c r="AM172" s="605"/>
      <c r="AN172" s="605"/>
      <c r="AO172" s="509" t="str">
        <f t="shared" si="131"/>
        <v/>
      </c>
      <c r="AP172" s="509"/>
      <c r="AQ172" s="509" t="str">
        <f t="shared" si="132"/>
        <v/>
      </c>
      <c r="AR172" s="509" t="str">
        <f t="shared" si="133"/>
        <v/>
      </c>
      <c r="AS172" s="608"/>
      <c r="AT172" s="605"/>
      <c r="AU172" s="605"/>
      <c r="AV172" s="509" t="str">
        <f t="shared" si="134"/>
        <v/>
      </c>
      <c r="AW172" s="509"/>
      <c r="AX172" s="509" t="str">
        <f t="shared" si="135"/>
        <v/>
      </c>
      <c r="AY172" s="509" t="str">
        <f t="shared" si="136"/>
        <v/>
      </c>
      <c r="AZ172" s="608"/>
      <c r="BA172" s="605"/>
      <c r="BB172" s="605"/>
      <c r="BC172" s="509" t="str">
        <f t="shared" si="137"/>
        <v/>
      </c>
      <c r="BD172" s="509"/>
      <c r="BE172" s="509" t="str">
        <f t="shared" si="138"/>
        <v/>
      </c>
      <c r="BF172" s="509" t="str">
        <f t="shared" si="139"/>
        <v/>
      </c>
      <c r="BG172" s="608"/>
      <c r="BH172" s="605"/>
      <c r="BI172" s="605"/>
      <c r="BJ172" s="509" t="str">
        <f t="shared" si="140"/>
        <v/>
      </c>
      <c r="BK172" s="509"/>
      <c r="BL172" s="509" t="str">
        <f t="shared" si="141"/>
        <v/>
      </c>
      <c r="BM172" s="509" t="str">
        <f t="shared" si="144"/>
        <v/>
      </c>
      <c r="BN172" s="608"/>
      <c r="BO172" s="606" t="str">
        <f t="shared" si="145"/>
        <v/>
      </c>
      <c r="BP172" s="445" t="str">
        <f t="shared" si="146"/>
        <v/>
      </c>
      <c r="BQ172" s="595"/>
      <c r="BR172" s="596"/>
      <c r="BZ172" s="496"/>
      <c r="CA172" s="485"/>
      <c r="CB172" s="497"/>
      <c r="CC172" s="487"/>
      <c r="CD172" s="487"/>
    </row>
    <row r="173" spans="1:82" s="495" customFormat="1" ht="45" customHeight="1">
      <c r="A173" s="488"/>
      <c r="B173" s="593"/>
      <c r="C173" s="594"/>
      <c r="D173" s="610"/>
      <c r="E173" s="611"/>
      <c r="F173" s="606" t="str">
        <f t="shared" si="120"/>
        <v/>
      </c>
      <c r="G173" s="607"/>
      <c r="H173" s="445" t="str">
        <f t="shared" si="121"/>
        <v/>
      </c>
      <c r="I173" s="445" t="str">
        <f t="shared" si="122"/>
        <v/>
      </c>
      <c r="J173" s="608"/>
      <c r="K173" s="612"/>
      <c r="L173" s="611"/>
      <c r="M173" s="606" t="str">
        <f t="shared" si="123"/>
        <v/>
      </c>
      <c r="N173" s="607"/>
      <c r="O173" s="445" t="str">
        <f t="shared" si="124"/>
        <v/>
      </c>
      <c r="P173" s="445" t="str">
        <f t="shared" si="125"/>
        <v/>
      </c>
      <c r="Q173" s="608"/>
      <c r="R173" s="612"/>
      <c r="S173" s="611"/>
      <c r="T173" s="606" t="str">
        <f t="shared" si="117"/>
        <v/>
      </c>
      <c r="U173" s="607"/>
      <c r="V173" s="445" t="str">
        <f t="shared" ref="V173:V204" si="147">IF(R173="","",U173*R173)</f>
        <v/>
      </c>
      <c r="W173" s="445" t="str">
        <f t="shared" si="118"/>
        <v/>
      </c>
      <c r="X173" s="608"/>
      <c r="Y173" s="605"/>
      <c r="Z173" s="605"/>
      <c r="AA173" s="509" t="str">
        <f t="shared" si="126"/>
        <v/>
      </c>
      <c r="AB173" s="509"/>
      <c r="AC173" s="509" t="str">
        <f t="shared" si="127"/>
        <v/>
      </c>
      <c r="AD173" s="509" t="str">
        <f t="shared" si="143"/>
        <v/>
      </c>
      <c r="AE173" s="608"/>
      <c r="AF173" s="605"/>
      <c r="AG173" s="605"/>
      <c r="AH173" s="509" t="str">
        <f t="shared" si="128"/>
        <v/>
      </c>
      <c r="AI173" s="509"/>
      <c r="AJ173" s="509" t="str">
        <f t="shared" si="129"/>
        <v/>
      </c>
      <c r="AK173" s="509" t="str">
        <f t="shared" si="130"/>
        <v/>
      </c>
      <c r="AL173" s="608"/>
      <c r="AM173" s="605"/>
      <c r="AN173" s="605"/>
      <c r="AO173" s="509" t="str">
        <f t="shared" si="131"/>
        <v/>
      </c>
      <c r="AP173" s="509"/>
      <c r="AQ173" s="509" t="str">
        <f t="shared" si="132"/>
        <v/>
      </c>
      <c r="AR173" s="509" t="str">
        <f t="shared" si="133"/>
        <v/>
      </c>
      <c r="AS173" s="608"/>
      <c r="AT173" s="605"/>
      <c r="AU173" s="605"/>
      <c r="AV173" s="509" t="str">
        <f t="shared" si="134"/>
        <v/>
      </c>
      <c r="AW173" s="509"/>
      <c r="AX173" s="509" t="str">
        <f t="shared" si="135"/>
        <v/>
      </c>
      <c r="AY173" s="509" t="str">
        <f t="shared" si="136"/>
        <v/>
      </c>
      <c r="AZ173" s="608"/>
      <c r="BA173" s="605"/>
      <c r="BB173" s="605"/>
      <c r="BC173" s="509" t="str">
        <f t="shared" si="137"/>
        <v/>
      </c>
      <c r="BD173" s="509"/>
      <c r="BE173" s="509" t="str">
        <f t="shared" si="138"/>
        <v/>
      </c>
      <c r="BF173" s="509" t="str">
        <f t="shared" si="139"/>
        <v/>
      </c>
      <c r="BG173" s="608"/>
      <c r="BH173" s="605"/>
      <c r="BI173" s="605"/>
      <c r="BJ173" s="509" t="str">
        <f t="shared" si="140"/>
        <v/>
      </c>
      <c r="BK173" s="509"/>
      <c r="BL173" s="509" t="str">
        <f t="shared" si="141"/>
        <v/>
      </c>
      <c r="BM173" s="509" t="str">
        <f t="shared" si="144"/>
        <v/>
      </c>
      <c r="BN173" s="608"/>
      <c r="BO173" s="606" t="str">
        <f t="shared" si="145"/>
        <v/>
      </c>
      <c r="BP173" s="445" t="str">
        <f t="shared" si="146"/>
        <v/>
      </c>
      <c r="BQ173" s="595"/>
      <c r="BR173" s="596"/>
      <c r="BZ173" s="496"/>
      <c r="CA173" s="485"/>
      <c r="CB173" s="497"/>
      <c r="CC173" s="487"/>
      <c r="CD173" s="487"/>
    </row>
    <row r="174" spans="1:82" s="495" customFormat="1" ht="45" customHeight="1">
      <c r="A174" s="488"/>
      <c r="B174" s="593"/>
      <c r="C174" s="594"/>
      <c r="D174" s="610"/>
      <c r="E174" s="611"/>
      <c r="F174" s="606" t="str">
        <f t="shared" si="120"/>
        <v/>
      </c>
      <c r="G174" s="607"/>
      <c r="H174" s="445" t="str">
        <f t="shared" si="121"/>
        <v/>
      </c>
      <c r="I174" s="445" t="str">
        <f t="shared" si="122"/>
        <v/>
      </c>
      <c r="J174" s="608"/>
      <c r="K174" s="612"/>
      <c r="L174" s="611"/>
      <c r="M174" s="606" t="str">
        <f t="shared" si="123"/>
        <v/>
      </c>
      <c r="N174" s="607"/>
      <c r="O174" s="445" t="str">
        <f t="shared" si="124"/>
        <v/>
      </c>
      <c r="P174" s="445" t="str">
        <f t="shared" si="125"/>
        <v/>
      </c>
      <c r="Q174" s="608"/>
      <c r="R174" s="612"/>
      <c r="S174" s="611"/>
      <c r="T174" s="606" t="str">
        <f t="shared" ref="T174:T205" si="148">IF(R174="","",R174*S174)</f>
        <v/>
      </c>
      <c r="U174" s="607"/>
      <c r="V174" s="445" t="str">
        <f t="shared" si="147"/>
        <v/>
      </c>
      <c r="W174" s="445" t="str">
        <f t="shared" ref="W174:W205" si="149">IF(A174="","",T174-V174)</f>
        <v/>
      </c>
      <c r="X174" s="608"/>
      <c r="Y174" s="605"/>
      <c r="Z174" s="605"/>
      <c r="AA174" s="509" t="str">
        <f t="shared" si="126"/>
        <v/>
      </c>
      <c r="AB174" s="509"/>
      <c r="AC174" s="509" t="str">
        <f t="shared" si="127"/>
        <v/>
      </c>
      <c r="AD174" s="509" t="str">
        <f t="shared" si="143"/>
        <v/>
      </c>
      <c r="AE174" s="608"/>
      <c r="AF174" s="605"/>
      <c r="AG174" s="605"/>
      <c r="AH174" s="509" t="str">
        <f t="shared" si="128"/>
        <v/>
      </c>
      <c r="AI174" s="509"/>
      <c r="AJ174" s="509" t="str">
        <f t="shared" si="129"/>
        <v/>
      </c>
      <c r="AK174" s="509" t="str">
        <f t="shared" si="130"/>
        <v/>
      </c>
      <c r="AL174" s="608"/>
      <c r="AM174" s="605"/>
      <c r="AN174" s="605"/>
      <c r="AO174" s="509" t="str">
        <f t="shared" si="131"/>
        <v/>
      </c>
      <c r="AP174" s="509"/>
      <c r="AQ174" s="509" t="str">
        <f t="shared" si="132"/>
        <v/>
      </c>
      <c r="AR174" s="509" t="str">
        <f t="shared" si="133"/>
        <v/>
      </c>
      <c r="AS174" s="608"/>
      <c r="AT174" s="605"/>
      <c r="AU174" s="605"/>
      <c r="AV174" s="509" t="str">
        <f t="shared" si="134"/>
        <v/>
      </c>
      <c r="AW174" s="509"/>
      <c r="AX174" s="509" t="str">
        <f t="shared" si="135"/>
        <v/>
      </c>
      <c r="AY174" s="509" t="str">
        <f t="shared" si="136"/>
        <v/>
      </c>
      <c r="AZ174" s="608"/>
      <c r="BA174" s="605"/>
      <c r="BB174" s="605"/>
      <c r="BC174" s="509" t="str">
        <f t="shared" si="137"/>
        <v/>
      </c>
      <c r="BD174" s="509"/>
      <c r="BE174" s="509" t="str">
        <f t="shared" si="138"/>
        <v/>
      </c>
      <c r="BF174" s="509" t="str">
        <f t="shared" si="139"/>
        <v/>
      </c>
      <c r="BG174" s="608"/>
      <c r="BH174" s="605"/>
      <c r="BI174" s="605"/>
      <c r="BJ174" s="509" t="str">
        <f t="shared" si="140"/>
        <v/>
      </c>
      <c r="BK174" s="509"/>
      <c r="BL174" s="509" t="str">
        <f t="shared" si="141"/>
        <v/>
      </c>
      <c r="BM174" s="509" t="str">
        <f t="shared" si="144"/>
        <v/>
      </c>
      <c r="BN174" s="608"/>
      <c r="BO174" s="606" t="str">
        <f t="shared" si="145"/>
        <v/>
      </c>
      <c r="BP174" s="445" t="str">
        <f t="shared" si="146"/>
        <v/>
      </c>
      <c r="BQ174" s="595"/>
      <c r="BR174" s="596"/>
      <c r="BZ174" s="496"/>
      <c r="CA174" s="485"/>
      <c r="CB174" s="497"/>
      <c r="CC174" s="487"/>
      <c r="CD174" s="487"/>
    </row>
    <row r="175" spans="1:82" s="495" customFormat="1" ht="45" customHeight="1">
      <c r="A175" s="488"/>
      <c r="B175" s="593"/>
      <c r="C175" s="594"/>
      <c r="D175" s="610"/>
      <c r="E175" s="611"/>
      <c r="F175" s="606" t="str">
        <f t="shared" si="120"/>
        <v/>
      </c>
      <c r="G175" s="607"/>
      <c r="H175" s="445" t="str">
        <f t="shared" si="121"/>
        <v/>
      </c>
      <c r="I175" s="445" t="str">
        <f t="shared" si="122"/>
        <v/>
      </c>
      <c r="J175" s="608"/>
      <c r="K175" s="612"/>
      <c r="L175" s="611"/>
      <c r="M175" s="606" t="str">
        <f t="shared" si="123"/>
        <v/>
      </c>
      <c r="N175" s="607"/>
      <c r="O175" s="445" t="str">
        <f t="shared" si="124"/>
        <v/>
      </c>
      <c r="P175" s="445" t="str">
        <f t="shared" si="125"/>
        <v/>
      </c>
      <c r="Q175" s="608"/>
      <c r="R175" s="612"/>
      <c r="S175" s="611"/>
      <c r="T175" s="606" t="str">
        <f t="shared" si="148"/>
        <v/>
      </c>
      <c r="U175" s="607"/>
      <c r="V175" s="445" t="str">
        <f t="shared" si="147"/>
        <v/>
      </c>
      <c r="W175" s="445" t="str">
        <f t="shared" si="149"/>
        <v/>
      </c>
      <c r="X175" s="608"/>
      <c r="Y175" s="605"/>
      <c r="Z175" s="605"/>
      <c r="AA175" s="509" t="str">
        <f t="shared" si="126"/>
        <v/>
      </c>
      <c r="AB175" s="509"/>
      <c r="AC175" s="509" t="str">
        <f t="shared" si="127"/>
        <v/>
      </c>
      <c r="AD175" s="509" t="str">
        <f t="shared" si="143"/>
        <v/>
      </c>
      <c r="AE175" s="608"/>
      <c r="AF175" s="605"/>
      <c r="AG175" s="605"/>
      <c r="AH175" s="509" t="str">
        <f t="shared" si="128"/>
        <v/>
      </c>
      <c r="AI175" s="509"/>
      <c r="AJ175" s="509" t="str">
        <f t="shared" si="129"/>
        <v/>
      </c>
      <c r="AK175" s="509" t="str">
        <f t="shared" si="130"/>
        <v/>
      </c>
      <c r="AL175" s="608"/>
      <c r="AM175" s="605"/>
      <c r="AN175" s="605"/>
      <c r="AO175" s="509" t="str">
        <f t="shared" si="131"/>
        <v/>
      </c>
      <c r="AP175" s="509"/>
      <c r="AQ175" s="509" t="str">
        <f t="shared" si="132"/>
        <v/>
      </c>
      <c r="AR175" s="509" t="str">
        <f t="shared" si="133"/>
        <v/>
      </c>
      <c r="AS175" s="608"/>
      <c r="AT175" s="605"/>
      <c r="AU175" s="605"/>
      <c r="AV175" s="509" t="str">
        <f t="shared" si="134"/>
        <v/>
      </c>
      <c r="AW175" s="509"/>
      <c r="AX175" s="509" t="str">
        <f t="shared" si="135"/>
        <v/>
      </c>
      <c r="AY175" s="509" t="str">
        <f t="shared" si="136"/>
        <v/>
      </c>
      <c r="AZ175" s="608"/>
      <c r="BA175" s="605"/>
      <c r="BB175" s="605"/>
      <c r="BC175" s="509" t="str">
        <f t="shared" si="137"/>
        <v/>
      </c>
      <c r="BD175" s="509"/>
      <c r="BE175" s="509" t="str">
        <f t="shared" si="138"/>
        <v/>
      </c>
      <c r="BF175" s="509" t="str">
        <f t="shared" si="139"/>
        <v/>
      </c>
      <c r="BG175" s="608"/>
      <c r="BH175" s="605"/>
      <c r="BI175" s="605"/>
      <c r="BJ175" s="509" t="str">
        <f t="shared" si="140"/>
        <v/>
      </c>
      <c r="BK175" s="509"/>
      <c r="BL175" s="509" t="str">
        <f t="shared" si="141"/>
        <v/>
      </c>
      <c r="BM175" s="509" t="str">
        <f t="shared" si="144"/>
        <v/>
      </c>
      <c r="BN175" s="608"/>
      <c r="BO175" s="606" t="str">
        <f t="shared" si="145"/>
        <v/>
      </c>
      <c r="BP175" s="445" t="str">
        <f t="shared" si="146"/>
        <v/>
      </c>
      <c r="BQ175" s="595"/>
      <c r="BR175" s="596"/>
      <c r="BZ175" s="496"/>
      <c r="CA175" s="485"/>
      <c r="CB175" s="497"/>
      <c r="CC175" s="487"/>
      <c r="CD175" s="487"/>
    </row>
    <row r="176" spans="1:82" s="495" customFormat="1" ht="45" customHeight="1">
      <c r="A176" s="488"/>
      <c r="B176" s="593"/>
      <c r="C176" s="594"/>
      <c r="D176" s="610"/>
      <c r="E176" s="611"/>
      <c r="F176" s="606" t="str">
        <f t="shared" si="120"/>
        <v/>
      </c>
      <c r="G176" s="607"/>
      <c r="H176" s="445" t="str">
        <f t="shared" si="121"/>
        <v/>
      </c>
      <c r="I176" s="445" t="str">
        <f t="shared" si="122"/>
        <v/>
      </c>
      <c r="J176" s="608"/>
      <c r="K176" s="612"/>
      <c r="L176" s="611"/>
      <c r="M176" s="606" t="str">
        <f t="shared" si="123"/>
        <v/>
      </c>
      <c r="N176" s="607"/>
      <c r="O176" s="445" t="str">
        <f t="shared" si="124"/>
        <v/>
      </c>
      <c r="P176" s="445" t="str">
        <f t="shared" si="125"/>
        <v/>
      </c>
      <c r="Q176" s="608"/>
      <c r="R176" s="612"/>
      <c r="S176" s="611"/>
      <c r="T176" s="606" t="str">
        <f t="shared" si="148"/>
        <v/>
      </c>
      <c r="U176" s="607"/>
      <c r="V176" s="445" t="str">
        <f t="shared" si="147"/>
        <v/>
      </c>
      <c r="W176" s="445" t="str">
        <f t="shared" si="149"/>
        <v/>
      </c>
      <c r="X176" s="608"/>
      <c r="Y176" s="605"/>
      <c r="Z176" s="605"/>
      <c r="AA176" s="509" t="str">
        <f t="shared" si="126"/>
        <v/>
      </c>
      <c r="AB176" s="509"/>
      <c r="AC176" s="509" t="str">
        <f t="shared" si="127"/>
        <v/>
      </c>
      <c r="AD176" s="509" t="str">
        <f t="shared" si="143"/>
        <v/>
      </c>
      <c r="AE176" s="608"/>
      <c r="AF176" s="605"/>
      <c r="AG176" s="605"/>
      <c r="AH176" s="509" t="str">
        <f t="shared" si="128"/>
        <v/>
      </c>
      <c r="AI176" s="509"/>
      <c r="AJ176" s="509" t="str">
        <f t="shared" si="129"/>
        <v/>
      </c>
      <c r="AK176" s="509" t="str">
        <f t="shared" si="130"/>
        <v/>
      </c>
      <c r="AL176" s="608"/>
      <c r="AM176" s="605"/>
      <c r="AN176" s="605"/>
      <c r="AO176" s="509" t="str">
        <f t="shared" si="131"/>
        <v/>
      </c>
      <c r="AP176" s="509"/>
      <c r="AQ176" s="509" t="str">
        <f t="shared" si="132"/>
        <v/>
      </c>
      <c r="AR176" s="509" t="str">
        <f t="shared" si="133"/>
        <v/>
      </c>
      <c r="AS176" s="608"/>
      <c r="AT176" s="605"/>
      <c r="AU176" s="605"/>
      <c r="AV176" s="509" t="str">
        <f t="shared" si="134"/>
        <v/>
      </c>
      <c r="AW176" s="509"/>
      <c r="AX176" s="509" t="str">
        <f t="shared" si="135"/>
        <v/>
      </c>
      <c r="AY176" s="509" t="str">
        <f t="shared" si="136"/>
        <v/>
      </c>
      <c r="AZ176" s="608"/>
      <c r="BA176" s="605"/>
      <c r="BB176" s="605"/>
      <c r="BC176" s="509" t="str">
        <f t="shared" si="137"/>
        <v/>
      </c>
      <c r="BD176" s="509"/>
      <c r="BE176" s="509" t="str">
        <f t="shared" si="138"/>
        <v/>
      </c>
      <c r="BF176" s="509" t="str">
        <f t="shared" si="139"/>
        <v/>
      </c>
      <c r="BG176" s="608"/>
      <c r="BH176" s="605"/>
      <c r="BI176" s="605"/>
      <c r="BJ176" s="509" t="str">
        <f t="shared" si="140"/>
        <v/>
      </c>
      <c r="BK176" s="509"/>
      <c r="BL176" s="509" t="str">
        <f t="shared" si="141"/>
        <v/>
      </c>
      <c r="BM176" s="509" t="str">
        <f t="shared" si="144"/>
        <v/>
      </c>
      <c r="BN176" s="608"/>
      <c r="BO176" s="606" t="str">
        <f t="shared" si="145"/>
        <v/>
      </c>
      <c r="BP176" s="445" t="str">
        <f t="shared" si="146"/>
        <v/>
      </c>
      <c r="BQ176" s="595"/>
      <c r="BR176" s="596"/>
      <c r="BZ176" s="496"/>
      <c r="CA176" s="485"/>
      <c r="CB176" s="497"/>
      <c r="CC176" s="487"/>
      <c r="CD176" s="487"/>
    </row>
    <row r="177" spans="1:82" s="495" customFormat="1" ht="45" customHeight="1">
      <c r="A177" s="488"/>
      <c r="B177" s="593"/>
      <c r="C177" s="594"/>
      <c r="D177" s="610"/>
      <c r="E177" s="611"/>
      <c r="F177" s="606" t="str">
        <f t="shared" si="120"/>
        <v/>
      </c>
      <c r="G177" s="607"/>
      <c r="H177" s="445" t="str">
        <f t="shared" si="121"/>
        <v/>
      </c>
      <c r="I177" s="445" t="str">
        <f t="shared" si="122"/>
        <v/>
      </c>
      <c r="J177" s="608"/>
      <c r="K177" s="612"/>
      <c r="L177" s="611"/>
      <c r="M177" s="606" t="str">
        <f t="shared" si="123"/>
        <v/>
      </c>
      <c r="N177" s="607"/>
      <c r="O177" s="445" t="str">
        <f t="shared" si="124"/>
        <v/>
      </c>
      <c r="P177" s="445" t="str">
        <f t="shared" si="125"/>
        <v/>
      </c>
      <c r="Q177" s="608"/>
      <c r="R177" s="612"/>
      <c r="S177" s="611"/>
      <c r="T177" s="606" t="str">
        <f t="shared" si="148"/>
        <v/>
      </c>
      <c r="U177" s="607"/>
      <c r="V177" s="445" t="str">
        <f t="shared" si="147"/>
        <v/>
      </c>
      <c r="W177" s="445" t="str">
        <f t="shared" si="149"/>
        <v/>
      </c>
      <c r="X177" s="608"/>
      <c r="Y177" s="605"/>
      <c r="Z177" s="605"/>
      <c r="AA177" s="509" t="str">
        <f t="shared" si="126"/>
        <v/>
      </c>
      <c r="AB177" s="509"/>
      <c r="AC177" s="509" t="str">
        <f t="shared" si="127"/>
        <v/>
      </c>
      <c r="AD177" s="509" t="str">
        <f t="shared" si="143"/>
        <v/>
      </c>
      <c r="AE177" s="608"/>
      <c r="AF177" s="605"/>
      <c r="AG177" s="605"/>
      <c r="AH177" s="509" t="str">
        <f t="shared" si="128"/>
        <v/>
      </c>
      <c r="AI177" s="509"/>
      <c r="AJ177" s="509" t="str">
        <f t="shared" si="129"/>
        <v/>
      </c>
      <c r="AK177" s="509" t="str">
        <f t="shared" si="130"/>
        <v/>
      </c>
      <c r="AL177" s="608"/>
      <c r="AM177" s="605"/>
      <c r="AN177" s="605"/>
      <c r="AO177" s="509" t="str">
        <f t="shared" si="131"/>
        <v/>
      </c>
      <c r="AP177" s="509"/>
      <c r="AQ177" s="509" t="str">
        <f t="shared" si="132"/>
        <v/>
      </c>
      <c r="AR177" s="509" t="str">
        <f t="shared" si="133"/>
        <v/>
      </c>
      <c r="AS177" s="608"/>
      <c r="AT177" s="605"/>
      <c r="AU177" s="605"/>
      <c r="AV177" s="509" t="str">
        <f t="shared" si="134"/>
        <v/>
      </c>
      <c r="AW177" s="509"/>
      <c r="AX177" s="509" t="str">
        <f t="shared" si="135"/>
        <v/>
      </c>
      <c r="AY177" s="509" t="str">
        <f t="shared" si="136"/>
        <v/>
      </c>
      <c r="AZ177" s="608"/>
      <c r="BA177" s="605"/>
      <c r="BB177" s="605"/>
      <c r="BC177" s="509" t="str">
        <f t="shared" si="137"/>
        <v/>
      </c>
      <c r="BD177" s="509"/>
      <c r="BE177" s="509" t="str">
        <f t="shared" si="138"/>
        <v/>
      </c>
      <c r="BF177" s="509" t="str">
        <f t="shared" si="139"/>
        <v/>
      </c>
      <c r="BG177" s="608"/>
      <c r="BH177" s="605"/>
      <c r="BI177" s="605"/>
      <c r="BJ177" s="509" t="str">
        <f t="shared" si="140"/>
        <v/>
      </c>
      <c r="BK177" s="509"/>
      <c r="BL177" s="509" t="str">
        <f t="shared" si="141"/>
        <v/>
      </c>
      <c r="BM177" s="509" t="str">
        <f t="shared" si="144"/>
        <v/>
      </c>
      <c r="BN177" s="608"/>
      <c r="BO177" s="606" t="str">
        <f t="shared" si="145"/>
        <v/>
      </c>
      <c r="BP177" s="445" t="str">
        <f t="shared" si="146"/>
        <v/>
      </c>
      <c r="BQ177" s="595"/>
      <c r="BR177" s="596"/>
      <c r="BZ177" s="496"/>
      <c r="CA177" s="485"/>
      <c r="CB177" s="497"/>
      <c r="CC177" s="487"/>
      <c r="CD177" s="487"/>
    </row>
    <row r="178" spans="1:82" s="495" customFormat="1" ht="45" customHeight="1">
      <c r="A178" s="488"/>
      <c r="B178" s="593"/>
      <c r="C178" s="594"/>
      <c r="D178" s="610"/>
      <c r="E178" s="611"/>
      <c r="F178" s="606" t="str">
        <f t="shared" si="120"/>
        <v/>
      </c>
      <c r="G178" s="607"/>
      <c r="H178" s="445" t="str">
        <f t="shared" si="121"/>
        <v/>
      </c>
      <c r="I178" s="445" t="str">
        <f t="shared" si="122"/>
        <v/>
      </c>
      <c r="J178" s="608"/>
      <c r="K178" s="612"/>
      <c r="L178" s="611"/>
      <c r="M178" s="606" t="str">
        <f t="shared" si="123"/>
        <v/>
      </c>
      <c r="N178" s="607"/>
      <c r="O178" s="445" t="str">
        <f t="shared" si="124"/>
        <v/>
      </c>
      <c r="P178" s="445" t="str">
        <f t="shared" si="125"/>
        <v/>
      </c>
      <c r="Q178" s="608"/>
      <c r="R178" s="612"/>
      <c r="S178" s="611"/>
      <c r="T178" s="606" t="str">
        <f t="shared" si="148"/>
        <v/>
      </c>
      <c r="U178" s="607"/>
      <c r="V178" s="445" t="str">
        <f t="shared" si="147"/>
        <v/>
      </c>
      <c r="W178" s="445" t="str">
        <f t="shared" si="149"/>
        <v/>
      </c>
      <c r="X178" s="608"/>
      <c r="Y178" s="605"/>
      <c r="Z178" s="605"/>
      <c r="AA178" s="509" t="str">
        <f t="shared" si="126"/>
        <v/>
      </c>
      <c r="AB178" s="509"/>
      <c r="AC178" s="509" t="str">
        <f t="shared" si="127"/>
        <v/>
      </c>
      <c r="AD178" s="509" t="str">
        <f t="shared" si="143"/>
        <v/>
      </c>
      <c r="AE178" s="608"/>
      <c r="AF178" s="605"/>
      <c r="AG178" s="605"/>
      <c r="AH178" s="509" t="str">
        <f t="shared" si="128"/>
        <v/>
      </c>
      <c r="AI178" s="509"/>
      <c r="AJ178" s="509" t="str">
        <f t="shared" si="129"/>
        <v/>
      </c>
      <c r="AK178" s="509" t="str">
        <f t="shared" si="130"/>
        <v/>
      </c>
      <c r="AL178" s="608"/>
      <c r="AM178" s="605"/>
      <c r="AN178" s="605"/>
      <c r="AO178" s="509" t="str">
        <f t="shared" si="131"/>
        <v/>
      </c>
      <c r="AP178" s="509"/>
      <c r="AQ178" s="509" t="str">
        <f t="shared" si="132"/>
        <v/>
      </c>
      <c r="AR178" s="509" t="str">
        <f t="shared" si="133"/>
        <v/>
      </c>
      <c r="AS178" s="608"/>
      <c r="AT178" s="605"/>
      <c r="AU178" s="605"/>
      <c r="AV178" s="509" t="str">
        <f t="shared" si="134"/>
        <v/>
      </c>
      <c r="AW178" s="509"/>
      <c r="AX178" s="509" t="str">
        <f t="shared" si="135"/>
        <v/>
      </c>
      <c r="AY178" s="509" t="str">
        <f t="shared" si="136"/>
        <v/>
      </c>
      <c r="AZ178" s="608"/>
      <c r="BA178" s="605"/>
      <c r="BB178" s="605"/>
      <c r="BC178" s="509" t="str">
        <f t="shared" si="137"/>
        <v/>
      </c>
      <c r="BD178" s="509"/>
      <c r="BE178" s="509" t="str">
        <f t="shared" si="138"/>
        <v/>
      </c>
      <c r="BF178" s="509" t="str">
        <f t="shared" si="139"/>
        <v/>
      </c>
      <c r="BG178" s="608"/>
      <c r="BH178" s="605"/>
      <c r="BI178" s="605"/>
      <c r="BJ178" s="509" t="str">
        <f t="shared" si="140"/>
        <v/>
      </c>
      <c r="BK178" s="509"/>
      <c r="BL178" s="509" t="str">
        <f t="shared" si="141"/>
        <v/>
      </c>
      <c r="BM178" s="509" t="str">
        <f t="shared" si="144"/>
        <v/>
      </c>
      <c r="BN178" s="608"/>
      <c r="BO178" s="606" t="str">
        <f t="shared" si="145"/>
        <v/>
      </c>
      <c r="BP178" s="445" t="str">
        <f t="shared" si="146"/>
        <v/>
      </c>
      <c r="BQ178" s="595"/>
      <c r="BR178" s="596"/>
      <c r="BZ178" s="496"/>
      <c r="CA178" s="485"/>
      <c r="CB178" s="497"/>
      <c r="CC178" s="487"/>
      <c r="CD178" s="487"/>
    </row>
    <row r="179" spans="1:82" s="495" customFormat="1" ht="45" customHeight="1">
      <c r="A179" s="488"/>
      <c r="B179" s="593"/>
      <c r="C179" s="594"/>
      <c r="D179" s="610"/>
      <c r="E179" s="611"/>
      <c r="F179" s="606" t="str">
        <f t="shared" si="120"/>
        <v/>
      </c>
      <c r="G179" s="607"/>
      <c r="H179" s="445" t="str">
        <f t="shared" si="121"/>
        <v/>
      </c>
      <c r="I179" s="445" t="str">
        <f t="shared" si="122"/>
        <v/>
      </c>
      <c r="J179" s="608"/>
      <c r="K179" s="612"/>
      <c r="L179" s="611"/>
      <c r="M179" s="606" t="str">
        <f t="shared" si="123"/>
        <v/>
      </c>
      <c r="N179" s="607"/>
      <c r="O179" s="445" t="str">
        <f t="shared" si="124"/>
        <v/>
      </c>
      <c r="P179" s="445" t="str">
        <f t="shared" si="125"/>
        <v/>
      </c>
      <c r="Q179" s="608"/>
      <c r="R179" s="612"/>
      <c r="S179" s="611"/>
      <c r="T179" s="606" t="str">
        <f t="shared" si="148"/>
        <v/>
      </c>
      <c r="U179" s="607"/>
      <c r="V179" s="445" t="str">
        <f t="shared" si="147"/>
        <v/>
      </c>
      <c r="W179" s="445" t="str">
        <f t="shared" si="149"/>
        <v/>
      </c>
      <c r="X179" s="608"/>
      <c r="Y179" s="605"/>
      <c r="Z179" s="605"/>
      <c r="AA179" s="509" t="str">
        <f t="shared" si="126"/>
        <v/>
      </c>
      <c r="AB179" s="509"/>
      <c r="AC179" s="509" t="str">
        <f t="shared" si="127"/>
        <v/>
      </c>
      <c r="AD179" s="509" t="str">
        <f t="shared" si="143"/>
        <v/>
      </c>
      <c r="AE179" s="608"/>
      <c r="AF179" s="605"/>
      <c r="AG179" s="605"/>
      <c r="AH179" s="509" t="str">
        <f t="shared" si="128"/>
        <v/>
      </c>
      <c r="AI179" s="509"/>
      <c r="AJ179" s="509" t="str">
        <f t="shared" si="129"/>
        <v/>
      </c>
      <c r="AK179" s="509" t="str">
        <f t="shared" si="130"/>
        <v/>
      </c>
      <c r="AL179" s="608"/>
      <c r="AM179" s="605"/>
      <c r="AN179" s="605"/>
      <c r="AO179" s="509" t="str">
        <f t="shared" si="131"/>
        <v/>
      </c>
      <c r="AP179" s="509"/>
      <c r="AQ179" s="509" t="str">
        <f t="shared" si="132"/>
        <v/>
      </c>
      <c r="AR179" s="509" t="str">
        <f t="shared" si="133"/>
        <v/>
      </c>
      <c r="AS179" s="608"/>
      <c r="AT179" s="605"/>
      <c r="AU179" s="605"/>
      <c r="AV179" s="509" t="str">
        <f t="shared" si="134"/>
        <v/>
      </c>
      <c r="AW179" s="509"/>
      <c r="AX179" s="509" t="str">
        <f t="shared" si="135"/>
        <v/>
      </c>
      <c r="AY179" s="509" t="str">
        <f t="shared" si="136"/>
        <v/>
      </c>
      <c r="AZ179" s="608"/>
      <c r="BA179" s="605"/>
      <c r="BB179" s="605"/>
      <c r="BC179" s="509" t="str">
        <f t="shared" si="137"/>
        <v/>
      </c>
      <c r="BD179" s="509"/>
      <c r="BE179" s="509" t="str">
        <f t="shared" si="138"/>
        <v/>
      </c>
      <c r="BF179" s="509" t="str">
        <f t="shared" si="139"/>
        <v/>
      </c>
      <c r="BG179" s="608"/>
      <c r="BH179" s="605"/>
      <c r="BI179" s="605"/>
      <c r="BJ179" s="509" t="str">
        <f t="shared" si="140"/>
        <v/>
      </c>
      <c r="BK179" s="509"/>
      <c r="BL179" s="509" t="str">
        <f t="shared" si="141"/>
        <v/>
      </c>
      <c r="BM179" s="509" t="str">
        <f t="shared" si="144"/>
        <v/>
      </c>
      <c r="BN179" s="608"/>
      <c r="BO179" s="606" t="str">
        <f t="shared" si="145"/>
        <v/>
      </c>
      <c r="BP179" s="445" t="str">
        <f t="shared" si="146"/>
        <v/>
      </c>
      <c r="BQ179" s="595"/>
      <c r="BR179" s="596"/>
      <c r="BZ179" s="496"/>
      <c r="CA179" s="485"/>
      <c r="CB179" s="497"/>
      <c r="CC179" s="487"/>
      <c r="CD179" s="487"/>
    </row>
    <row r="180" spans="1:82" s="495" customFormat="1" ht="45" customHeight="1">
      <c r="A180" s="488"/>
      <c r="B180" s="593"/>
      <c r="C180" s="594"/>
      <c r="D180" s="610"/>
      <c r="E180" s="611"/>
      <c r="F180" s="606" t="str">
        <f t="shared" si="120"/>
        <v/>
      </c>
      <c r="G180" s="607"/>
      <c r="H180" s="445" t="str">
        <f t="shared" si="121"/>
        <v/>
      </c>
      <c r="I180" s="445" t="str">
        <f t="shared" si="122"/>
        <v/>
      </c>
      <c r="J180" s="608"/>
      <c r="K180" s="612"/>
      <c r="L180" s="611"/>
      <c r="M180" s="606" t="str">
        <f t="shared" si="123"/>
        <v/>
      </c>
      <c r="N180" s="607"/>
      <c r="O180" s="445" t="str">
        <f t="shared" si="124"/>
        <v/>
      </c>
      <c r="P180" s="445" t="str">
        <f t="shared" si="125"/>
        <v/>
      </c>
      <c r="Q180" s="608"/>
      <c r="R180" s="612"/>
      <c r="S180" s="611"/>
      <c r="T180" s="606" t="str">
        <f t="shared" si="148"/>
        <v/>
      </c>
      <c r="U180" s="607"/>
      <c r="V180" s="445" t="str">
        <f t="shared" si="147"/>
        <v/>
      </c>
      <c r="W180" s="445" t="str">
        <f t="shared" si="149"/>
        <v/>
      </c>
      <c r="X180" s="608"/>
      <c r="Y180" s="605"/>
      <c r="Z180" s="605"/>
      <c r="AA180" s="509" t="str">
        <f t="shared" si="126"/>
        <v/>
      </c>
      <c r="AB180" s="509"/>
      <c r="AC180" s="509" t="str">
        <f t="shared" si="127"/>
        <v/>
      </c>
      <c r="AD180" s="509" t="str">
        <f t="shared" si="143"/>
        <v/>
      </c>
      <c r="AE180" s="608"/>
      <c r="AF180" s="605"/>
      <c r="AG180" s="605"/>
      <c r="AH180" s="509" t="str">
        <f t="shared" si="128"/>
        <v/>
      </c>
      <c r="AI180" s="509"/>
      <c r="AJ180" s="509" t="str">
        <f t="shared" si="129"/>
        <v/>
      </c>
      <c r="AK180" s="509" t="str">
        <f t="shared" si="130"/>
        <v/>
      </c>
      <c r="AL180" s="608"/>
      <c r="AM180" s="605"/>
      <c r="AN180" s="605"/>
      <c r="AO180" s="509" t="str">
        <f t="shared" si="131"/>
        <v/>
      </c>
      <c r="AP180" s="509"/>
      <c r="AQ180" s="509" t="str">
        <f t="shared" si="132"/>
        <v/>
      </c>
      <c r="AR180" s="509" t="str">
        <f t="shared" si="133"/>
        <v/>
      </c>
      <c r="AS180" s="608"/>
      <c r="AT180" s="605"/>
      <c r="AU180" s="605"/>
      <c r="AV180" s="509" t="str">
        <f t="shared" si="134"/>
        <v/>
      </c>
      <c r="AW180" s="509"/>
      <c r="AX180" s="509" t="str">
        <f t="shared" si="135"/>
        <v/>
      </c>
      <c r="AY180" s="509" t="str">
        <f t="shared" si="136"/>
        <v/>
      </c>
      <c r="AZ180" s="608"/>
      <c r="BA180" s="605"/>
      <c r="BB180" s="605"/>
      <c r="BC180" s="509" t="str">
        <f t="shared" si="137"/>
        <v/>
      </c>
      <c r="BD180" s="509"/>
      <c r="BE180" s="509" t="str">
        <f t="shared" si="138"/>
        <v/>
      </c>
      <c r="BF180" s="509" t="str">
        <f t="shared" si="139"/>
        <v/>
      </c>
      <c r="BG180" s="608"/>
      <c r="BH180" s="605"/>
      <c r="BI180" s="605"/>
      <c r="BJ180" s="509" t="str">
        <f t="shared" si="140"/>
        <v/>
      </c>
      <c r="BK180" s="509"/>
      <c r="BL180" s="509" t="str">
        <f t="shared" si="141"/>
        <v/>
      </c>
      <c r="BM180" s="509" t="str">
        <f t="shared" si="144"/>
        <v/>
      </c>
      <c r="BN180" s="608"/>
      <c r="BO180" s="606" t="str">
        <f t="shared" si="145"/>
        <v/>
      </c>
      <c r="BP180" s="445" t="str">
        <f t="shared" si="146"/>
        <v/>
      </c>
      <c r="BQ180" s="595"/>
      <c r="BR180" s="596"/>
      <c r="BZ180" s="496"/>
      <c r="CA180" s="485"/>
      <c r="CB180" s="497"/>
      <c r="CC180" s="487"/>
      <c r="CD180" s="487"/>
    </row>
    <row r="181" spans="1:82" s="495" customFormat="1" ht="45" customHeight="1">
      <c r="A181" s="488"/>
      <c r="B181" s="593"/>
      <c r="C181" s="594"/>
      <c r="D181" s="610"/>
      <c r="E181" s="611"/>
      <c r="F181" s="606" t="str">
        <f t="shared" si="120"/>
        <v/>
      </c>
      <c r="G181" s="607"/>
      <c r="H181" s="445" t="str">
        <f t="shared" si="121"/>
        <v/>
      </c>
      <c r="I181" s="445" t="str">
        <f t="shared" si="122"/>
        <v/>
      </c>
      <c r="J181" s="608"/>
      <c r="K181" s="612"/>
      <c r="L181" s="611"/>
      <c r="M181" s="606" t="str">
        <f t="shared" si="123"/>
        <v/>
      </c>
      <c r="N181" s="607"/>
      <c r="O181" s="445" t="str">
        <f t="shared" si="124"/>
        <v/>
      </c>
      <c r="P181" s="445" t="str">
        <f t="shared" si="125"/>
        <v/>
      </c>
      <c r="Q181" s="608"/>
      <c r="R181" s="612"/>
      <c r="S181" s="611"/>
      <c r="T181" s="606" t="str">
        <f t="shared" si="148"/>
        <v/>
      </c>
      <c r="U181" s="607"/>
      <c r="V181" s="445" t="str">
        <f t="shared" si="147"/>
        <v/>
      </c>
      <c r="W181" s="445" t="str">
        <f t="shared" si="149"/>
        <v/>
      </c>
      <c r="X181" s="608"/>
      <c r="Y181" s="605"/>
      <c r="Z181" s="605"/>
      <c r="AA181" s="509" t="str">
        <f t="shared" si="126"/>
        <v/>
      </c>
      <c r="AB181" s="509"/>
      <c r="AC181" s="509" t="str">
        <f t="shared" si="127"/>
        <v/>
      </c>
      <c r="AD181" s="509" t="str">
        <f t="shared" si="143"/>
        <v/>
      </c>
      <c r="AE181" s="608"/>
      <c r="AF181" s="605"/>
      <c r="AG181" s="605"/>
      <c r="AH181" s="509" t="str">
        <f t="shared" si="128"/>
        <v/>
      </c>
      <c r="AI181" s="509"/>
      <c r="AJ181" s="509" t="str">
        <f t="shared" si="129"/>
        <v/>
      </c>
      <c r="AK181" s="509" t="str">
        <f t="shared" si="130"/>
        <v/>
      </c>
      <c r="AL181" s="608"/>
      <c r="AM181" s="605"/>
      <c r="AN181" s="605"/>
      <c r="AO181" s="509" t="str">
        <f t="shared" si="131"/>
        <v/>
      </c>
      <c r="AP181" s="509"/>
      <c r="AQ181" s="509" t="str">
        <f t="shared" si="132"/>
        <v/>
      </c>
      <c r="AR181" s="509" t="str">
        <f t="shared" si="133"/>
        <v/>
      </c>
      <c r="AS181" s="608"/>
      <c r="AT181" s="605"/>
      <c r="AU181" s="605"/>
      <c r="AV181" s="509" t="str">
        <f t="shared" si="134"/>
        <v/>
      </c>
      <c r="AW181" s="509"/>
      <c r="AX181" s="509" t="str">
        <f t="shared" si="135"/>
        <v/>
      </c>
      <c r="AY181" s="509" t="str">
        <f t="shared" si="136"/>
        <v/>
      </c>
      <c r="AZ181" s="608"/>
      <c r="BA181" s="605"/>
      <c r="BB181" s="605"/>
      <c r="BC181" s="509" t="str">
        <f t="shared" si="137"/>
        <v/>
      </c>
      <c r="BD181" s="509"/>
      <c r="BE181" s="509" t="str">
        <f t="shared" si="138"/>
        <v/>
      </c>
      <c r="BF181" s="509" t="str">
        <f t="shared" si="139"/>
        <v/>
      </c>
      <c r="BG181" s="608"/>
      <c r="BH181" s="605"/>
      <c r="BI181" s="605"/>
      <c r="BJ181" s="509" t="str">
        <f t="shared" si="140"/>
        <v/>
      </c>
      <c r="BK181" s="509"/>
      <c r="BL181" s="509" t="str">
        <f t="shared" si="141"/>
        <v/>
      </c>
      <c r="BM181" s="509" t="str">
        <f t="shared" si="144"/>
        <v/>
      </c>
      <c r="BN181" s="608"/>
      <c r="BO181" s="606" t="str">
        <f t="shared" si="145"/>
        <v/>
      </c>
      <c r="BP181" s="445" t="str">
        <f t="shared" si="146"/>
        <v/>
      </c>
      <c r="BQ181" s="595"/>
      <c r="BR181" s="596"/>
      <c r="BZ181" s="496"/>
      <c r="CA181" s="485"/>
      <c r="CB181" s="497"/>
      <c r="CC181" s="487"/>
      <c r="CD181" s="487"/>
    </row>
    <row r="182" spans="1:82" s="495" customFormat="1" ht="45" customHeight="1">
      <c r="A182" s="488"/>
      <c r="B182" s="593"/>
      <c r="C182" s="594"/>
      <c r="D182" s="610"/>
      <c r="E182" s="611"/>
      <c r="F182" s="606" t="str">
        <f t="shared" si="120"/>
        <v/>
      </c>
      <c r="G182" s="607"/>
      <c r="H182" s="445" t="str">
        <f t="shared" si="121"/>
        <v/>
      </c>
      <c r="I182" s="445" t="str">
        <f t="shared" si="122"/>
        <v/>
      </c>
      <c r="J182" s="608"/>
      <c r="K182" s="612"/>
      <c r="L182" s="611"/>
      <c r="M182" s="606" t="str">
        <f t="shared" si="123"/>
        <v/>
      </c>
      <c r="N182" s="607"/>
      <c r="O182" s="445" t="str">
        <f t="shared" si="124"/>
        <v/>
      </c>
      <c r="P182" s="445" t="str">
        <f t="shared" si="125"/>
        <v/>
      </c>
      <c r="Q182" s="608"/>
      <c r="R182" s="612"/>
      <c r="S182" s="611"/>
      <c r="T182" s="606" t="str">
        <f t="shared" si="148"/>
        <v/>
      </c>
      <c r="U182" s="607"/>
      <c r="V182" s="445" t="str">
        <f t="shared" si="147"/>
        <v/>
      </c>
      <c r="W182" s="445" t="str">
        <f t="shared" si="149"/>
        <v/>
      </c>
      <c r="X182" s="608"/>
      <c r="Y182" s="605"/>
      <c r="Z182" s="605"/>
      <c r="AA182" s="509" t="str">
        <f t="shared" si="126"/>
        <v/>
      </c>
      <c r="AB182" s="509"/>
      <c r="AC182" s="509" t="str">
        <f t="shared" si="127"/>
        <v/>
      </c>
      <c r="AD182" s="509" t="str">
        <f t="shared" si="143"/>
        <v/>
      </c>
      <c r="AE182" s="608"/>
      <c r="AF182" s="605"/>
      <c r="AG182" s="605"/>
      <c r="AH182" s="509" t="str">
        <f t="shared" si="128"/>
        <v/>
      </c>
      <c r="AI182" s="509"/>
      <c r="AJ182" s="509" t="str">
        <f t="shared" si="129"/>
        <v/>
      </c>
      <c r="AK182" s="509" t="str">
        <f t="shared" si="130"/>
        <v/>
      </c>
      <c r="AL182" s="608"/>
      <c r="AM182" s="605"/>
      <c r="AN182" s="605"/>
      <c r="AO182" s="509" t="str">
        <f t="shared" si="131"/>
        <v/>
      </c>
      <c r="AP182" s="509"/>
      <c r="AQ182" s="509" t="str">
        <f t="shared" si="132"/>
        <v/>
      </c>
      <c r="AR182" s="509" t="str">
        <f t="shared" si="133"/>
        <v/>
      </c>
      <c r="AS182" s="608"/>
      <c r="AT182" s="605"/>
      <c r="AU182" s="605"/>
      <c r="AV182" s="509" t="str">
        <f t="shared" si="134"/>
        <v/>
      </c>
      <c r="AW182" s="509"/>
      <c r="AX182" s="509" t="str">
        <f t="shared" si="135"/>
        <v/>
      </c>
      <c r="AY182" s="509" t="str">
        <f t="shared" si="136"/>
        <v/>
      </c>
      <c r="AZ182" s="608"/>
      <c r="BA182" s="605"/>
      <c r="BB182" s="605"/>
      <c r="BC182" s="509" t="str">
        <f t="shared" si="137"/>
        <v/>
      </c>
      <c r="BD182" s="509"/>
      <c r="BE182" s="509" t="str">
        <f t="shared" si="138"/>
        <v/>
      </c>
      <c r="BF182" s="509" t="str">
        <f t="shared" si="139"/>
        <v/>
      </c>
      <c r="BG182" s="608"/>
      <c r="BH182" s="605"/>
      <c r="BI182" s="605"/>
      <c r="BJ182" s="509" t="str">
        <f t="shared" si="140"/>
        <v/>
      </c>
      <c r="BK182" s="509"/>
      <c r="BL182" s="509" t="str">
        <f t="shared" si="141"/>
        <v/>
      </c>
      <c r="BM182" s="509" t="str">
        <f t="shared" si="144"/>
        <v/>
      </c>
      <c r="BN182" s="608"/>
      <c r="BO182" s="606" t="str">
        <f t="shared" si="145"/>
        <v/>
      </c>
      <c r="BP182" s="445" t="str">
        <f t="shared" si="146"/>
        <v/>
      </c>
      <c r="BQ182" s="595"/>
      <c r="BR182" s="596"/>
      <c r="BZ182" s="496"/>
      <c r="CA182" s="485"/>
      <c r="CB182" s="497"/>
      <c r="CC182" s="487"/>
      <c r="CD182" s="487"/>
    </row>
    <row r="183" spans="1:82" s="495" customFormat="1" ht="45" customHeight="1">
      <c r="A183" s="488"/>
      <c r="B183" s="593"/>
      <c r="C183" s="594"/>
      <c r="D183" s="610"/>
      <c r="E183" s="611"/>
      <c r="F183" s="606" t="str">
        <f t="shared" si="120"/>
        <v/>
      </c>
      <c r="G183" s="607"/>
      <c r="H183" s="445" t="str">
        <f t="shared" si="121"/>
        <v/>
      </c>
      <c r="I183" s="445" t="str">
        <f t="shared" si="122"/>
        <v/>
      </c>
      <c r="J183" s="608"/>
      <c r="K183" s="612"/>
      <c r="L183" s="611"/>
      <c r="M183" s="606" t="str">
        <f t="shared" si="123"/>
        <v/>
      </c>
      <c r="N183" s="607"/>
      <c r="O183" s="445" t="str">
        <f t="shared" si="124"/>
        <v/>
      </c>
      <c r="P183" s="445" t="str">
        <f t="shared" si="125"/>
        <v/>
      </c>
      <c r="Q183" s="608"/>
      <c r="R183" s="612"/>
      <c r="S183" s="611"/>
      <c r="T183" s="606" t="str">
        <f t="shared" si="148"/>
        <v/>
      </c>
      <c r="U183" s="607"/>
      <c r="V183" s="445" t="str">
        <f t="shared" si="147"/>
        <v/>
      </c>
      <c r="W183" s="445" t="str">
        <f t="shared" si="149"/>
        <v/>
      </c>
      <c r="X183" s="608"/>
      <c r="Y183" s="605"/>
      <c r="Z183" s="605"/>
      <c r="AA183" s="509" t="str">
        <f t="shared" si="126"/>
        <v/>
      </c>
      <c r="AB183" s="509"/>
      <c r="AC183" s="509" t="str">
        <f t="shared" si="127"/>
        <v/>
      </c>
      <c r="AD183" s="509" t="str">
        <f t="shared" si="143"/>
        <v/>
      </c>
      <c r="AE183" s="608"/>
      <c r="AF183" s="605"/>
      <c r="AG183" s="605"/>
      <c r="AH183" s="509" t="str">
        <f t="shared" si="128"/>
        <v/>
      </c>
      <c r="AI183" s="509"/>
      <c r="AJ183" s="509" t="str">
        <f t="shared" si="129"/>
        <v/>
      </c>
      <c r="AK183" s="509" t="str">
        <f t="shared" si="130"/>
        <v/>
      </c>
      <c r="AL183" s="608"/>
      <c r="AM183" s="605"/>
      <c r="AN183" s="605"/>
      <c r="AO183" s="509" t="str">
        <f t="shared" si="131"/>
        <v/>
      </c>
      <c r="AP183" s="509"/>
      <c r="AQ183" s="509" t="str">
        <f t="shared" si="132"/>
        <v/>
      </c>
      <c r="AR183" s="509" t="str">
        <f t="shared" si="133"/>
        <v/>
      </c>
      <c r="AS183" s="608"/>
      <c r="AT183" s="605"/>
      <c r="AU183" s="605"/>
      <c r="AV183" s="509" t="str">
        <f t="shared" si="134"/>
        <v/>
      </c>
      <c r="AW183" s="509"/>
      <c r="AX183" s="509" t="str">
        <f t="shared" si="135"/>
        <v/>
      </c>
      <c r="AY183" s="509" t="str">
        <f t="shared" si="136"/>
        <v/>
      </c>
      <c r="AZ183" s="608"/>
      <c r="BA183" s="605"/>
      <c r="BB183" s="605"/>
      <c r="BC183" s="509" t="str">
        <f t="shared" si="137"/>
        <v/>
      </c>
      <c r="BD183" s="509"/>
      <c r="BE183" s="509" t="str">
        <f t="shared" si="138"/>
        <v/>
      </c>
      <c r="BF183" s="509" t="str">
        <f t="shared" si="139"/>
        <v/>
      </c>
      <c r="BG183" s="608"/>
      <c r="BH183" s="605"/>
      <c r="BI183" s="605"/>
      <c r="BJ183" s="509" t="str">
        <f t="shared" si="140"/>
        <v/>
      </c>
      <c r="BK183" s="509"/>
      <c r="BL183" s="509" t="str">
        <f t="shared" si="141"/>
        <v/>
      </c>
      <c r="BM183" s="509" t="str">
        <f t="shared" si="144"/>
        <v/>
      </c>
      <c r="BN183" s="608"/>
      <c r="BO183" s="606" t="str">
        <f t="shared" si="145"/>
        <v/>
      </c>
      <c r="BP183" s="445" t="str">
        <f t="shared" si="146"/>
        <v/>
      </c>
      <c r="BQ183" s="595"/>
      <c r="BR183" s="596"/>
      <c r="BZ183" s="496"/>
      <c r="CA183" s="485"/>
      <c r="CB183" s="497"/>
      <c r="CC183" s="487"/>
      <c r="CD183" s="487"/>
    </row>
    <row r="184" spans="1:82" s="495" customFormat="1" ht="45" customHeight="1">
      <c r="A184" s="488"/>
      <c r="B184" s="593"/>
      <c r="C184" s="594"/>
      <c r="D184" s="610"/>
      <c r="E184" s="611"/>
      <c r="F184" s="606" t="str">
        <f t="shared" si="120"/>
        <v/>
      </c>
      <c r="G184" s="607"/>
      <c r="H184" s="445" t="str">
        <f t="shared" si="121"/>
        <v/>
      </c>
      <c r="I184" s="445" t="str">
        <f t="shared" si="122"/>
        <v/>
      </c>
      <c r="J184" s="608"/>
      <c r="K184" s="612"/>
      <c r="L184" s="611"/>
      <c r="M184" s="606" t="str">
        <f t="shared" si="123"/>
        <v/>
      </c>
      <c r="N184" s="607"/>
      <c r="O184" s="445" t="str">
        <f t="shared" si="124"/>
        <v/>
      </c>
      <c r="P184" s="445" t="str">
        <f t="shared" si="125"/>
        <v/>
      </c>
      <c r="Q184" s="608"/>
      <c r="R184" s="612"/>
      <c r="S184" s="611"/>
      <c r="T184" s="606" t="str">
        <f t="shared" si="148"/>
        <v/>
      </c>
      <c r="U184" s="607"/>
      <c r="V184" s="445" t="str">
        <f t="shared" si="147"/>
        <v/>
      </c>
      <c r="W184" s="445" t="str">
        <f t="shared" si="149"/>
        <v/>
      </c>
      <c r="X184" s="608"/>
      <c r="Y184" s="605"/>
      <c r="Z184" s="605"/>
      <c r="AA184" s="509" t="str">
        <f t="shared" si="126"/>
        <v/>
      </c>
      <c r="AB184" s="509"/>
      <c r="AC184" s="509" t="str">
        <f t="shared" si="127"/>
        <v/>
      </c>
      <c r="AD184" s="509" t="str">
        <f t="shared" si="143"/>
        <v/>
      </c>
      <c r="AE184" s="608"/>
      <c r="AF184" s="605"/>
      <c r="AG184" s="605"/>
      <c r="AH184" s="509" t="str">
        <f t="shared" si="128"/>
        <v/>
      </c>
      <c r="AI184" s="509"/>
      <c r="AJ184" s="509" t="str">
        <f t="shared" si="129"/>
        <v/>
      </c>
      <c r="AK184" s="509" t="str">
        <f t="shared" si="130"/>
        <v/>
      </c>
      <c r="AL184" s="608"/>
      <c r="AM184" s="605"/>
      <c r="AN184" s="605"/>
      <c r="AO184" s="509" t="str">
        <f t="shared" si="131"/>
        <v/>
      </c>
      <c r="AP184" s="509"/>
      <c r="AQ184" s="509" t="str">
        <f t="shared" si="132"/>
        <v/>
      </c>
      <c r="AR184" s="509" t="str">
        <f t="shared" si="133"/>
        <v/>
      </c>
      <c r="AS184" s="608"/>
      <c r="AT184" s="605"/>
      <c r="AU184" s="605"/>
      <c r="AV184" s="509" t="str">
        <f t="shared" si="134"/>
        <v/>
      </c>
      <c r="AW184" s="509"/>
      <c r="AX184" s="509" t="str">
        <f t="shared" si="135"/>
        <v/>
      </c>
      <c r="AY184" s="509" t="str">
        <f t="shared" si="136"/>
        <v/>
      </c>
      <c r="AZ184" s="608"/>
      <c r="BA184" s="605"/>
      <c r="BB184" s="605"/>
      <c r="BC184" s="509" t="str">
        <f t="shared" si="137"/>
        <v/>
      </c>
      <c r="BD184" s="509"/>
      <c r="BE184" s="509" t="str">
        <f t="shared" si="138"/>
        <v/>
      </c>
      <c r="BF184" s="509" t="str">
        <f t="shared" si="139"/>
        <v/>
      </c>
      <c r="BG184" s="608"/>
      <c r="BH184" s="605"/>
      <c r="BI184" s="605"/>
      <c r="BJ184" s="509" t="str">
        <f t="shared" si="140"/>
        <v/>
      </c>
      <c r="BK184" s="509"/>
      <c r="BL184" s="509" t="str">
        <f t="shared" si="141"/>
        <v/>
      </c>
      <c r="BM184" s="509" t="str">
        <f t="shared" si="144"/>
        <v/>
      </c>
      <c r="BN184" s="608"/>
      <c r="BO184" s="606" t="str">
        <f t="shared" si="145"/>
        <v/>
      </c>
      <c r="BP184" s="445" t="str">
        <f t="shared" si="146"/>
        <v/>
      </c>
      <c r="BQ184" s="595"/>
      <c r="BR184" s="596"/>
      <c r="BZ184" s="496"/>
      <c r="CA184" s="485"/>
      <c r="CB184" s="497"/>
      <c r="CC184" s="487"/>
      <c r="CD184" s="487"/>
    </row>
    <row r="185" spans="1:82" s="495" customFormat="1" ht="45" customHeight="1">
      <c r="A185" s="488"/>
      <c r="B185" s="593"/>
      <c r="C185" s="594"/>
      <c r="D185" s="610"/>
      <c r="E185" s="611"/>
      <c r="F185" s="606" t="str">
        <f t="shared" si="120"/>
        <v/>
      </c>
      <c r="G185" s="607"/>
      <c r="H185" s="445" t="str">
        <f t="shared" si="121"/>
        <v/>
      </c>
      <c r="I185" s="445" t="str">
        <f t="shared" si="122"/>
        <v/>
      </c>
      <c r="J185" s="608"/>
      <c r="K185" s="612"/>
      <c r="L185" s="611"/>
      <c r="M185" s="606" t="str">
        <f t="shared" si="123"/>
        <v/>
      </c>
      <c r="N185" s="607"/>
      <c r="O185" s="445" t="str">
        <f t="shared" si="124"/>
        <v/>
      </c>
      <c r="P185" s="445" t="str">
        <f t="shared" si="125"/>
        <v/>
      </c>
      <c r="Q185" s="608"/>
      <c r="R185" s="612"/>
      <c r="S185" s="611"/>
      <c r="T185" s="606" t="str">
        <f t="shared" si="148"/>
        <v/>
      </c>
      <c r="U185" s="607"/>
      <c r="V185" s="445" t="str">
        <f t="shared" si="147"/>
        <v/>
      </c>
      <c r="W185" s="445" t="str">
        <f t="shared" si="149"/>
        <v/>
      </c>
      <c r="X185" s="608"/>
      <c r="Y185" s="605"/>
      <c r="Z185" s="605"/>
      <c r="AA185" s="509" t="str">
        <f t="shared" si="126"/>
        <v/>
      </c>
      <c r="AB185" s="509"/>
      <c r="AC185" s="509" t="str">
        <f t="shared" si="127"/>
        <v/>
      </c>
      <c r="AD185" s="509" t="str">
        <f t="shared" si="143"/>
        <v/>
      </c>
      <c r="AE185" s="608"/>
      <c r="AF185" s="605"/>
      <c r="AG185" s="605"/>
      <c r="AH185" s="509" t="str">
        <f t="shared" si="128"/>
        <v/>
      </c>
      <c r="AI185" s="509"/>
      <c r="AJ185" s="509" t="str">
        <f t="shared" si="129"/>
        <v/>
      </c>
      <c r="AK185" s="509" t="str">
        <f t="shared" si="130"/>
        <v/>
      </c>
      <c r="AL185" s="608"/>
      <c r="AM185" s="605"/>
      <c r="AN185" s="605"/>
      <c r="AO185" s="509" t="str">
        <f t="shared" si="131"/>
        <v/>
      </c>
      <c r="AP185" s="509"/>
      <c r="AQ185" s="509" t="str">
        <f t="shared" si="132"/>
        <v/>
      </c>
      <c r="AR185" s="509" t="str">
        <f t="shared" si="133"/>
        <v/>
      </c>
      <c r="AS185" s="608"/>
      <c r="AT185" s="605"/>
      <c r="AU185" s="605"/>
      <c r="AV185" s="509" t="str">
        <f t="shared" si="134"/>
        <v/>
      </c>
      <c r="AW185" s="509"/>
      <c r="AX185" s="509" t="str">
        <f t="shared" si="135"/>
        <v/>
      </c>
      <c r="AY185" s="509" t="str">
        <f t="shared" si="136"/>
        <v/>
      </c>
      <c r="AZ185" s="608"/>
      <c r="BA185" s="605"/>
      <c r="BB185" s="605"/>
      <c r="BC185" s="509" t="str">
        <f t="shared" si="137"/>
        <v/>
      </c>
      <c r="BD185" s="509"/>
      <c r="BE185" s="509" t="str">
        <f t="shared" si="138"/>
        <v/>
      </c>
      <c r="BF185" s="509" t="str">
        <f t="shared" si="139"/>
        <v/>
      </c>
      <c r="BG185" s="608"/>
      <c r="BH185" s="605"/>
      <c r="BI185" s="605"/>
      <c r="BJ185" s="509" t="str">
        <f t="shared" si="140"/>
        <v/>
      </c>
      <c r="BK185" s="509"/>
      <c r="BL185" s="509" t="str">
        <f t="shared" si="141"/>
        <v/>
      </c>
      <c r="BM185" s="509" t="str">
        <f t="shared" si="144"/>
        <v/>
      </c>
      <c r="BN185" s="608"/>
      <c r="BO185" s="606" t="str">
        <f t="shared" si="145"/>
        <v/>
      </c>
      <c r="BP185" s="445" t="str">
        <f t="shared" si="146"/>
        <v/>
      </c>
      <c r="BQ185" s="595"/>
      <c r="BR185" s="596"/>
      <c r="BZ185" s="496"/>
      <c r="CA185" s="485"/>
      <c r="CB185" s="497"/>
      <c r="CC185" s="487"/>
      <c r="CD185" s="487"/>
    </row>
    <row r="186" spans="1:82" s="495" customFormat="1" ht="45" customHeight="1">
      <c r="A186" s="488"/>
      <c r="B186" s="593"/>
      <c r="C186" s="594"/>
      <c r="D186" s="610"/>
      <c r="E186" s="611"/>
      <c r="F186" s="606" t="str">
        <f t="shared" si="120"/>
        <v/>
      </c>
      <c r="G186" s="607"/>
      <c r="H186" s="445" t="str">
        <f t="shared" si="121"/>
        <v/>
      </c>
      <c r="I186" s="445" t="str">
        <f t="shared" si="122"/>
        <v/>
      </c>
      <c r="J186" s="608"/>
      <c r="K186" s="612"/>
      <c r="L186" s="611"/>
      <c r="M186" s="606" t="str">
        <f t="shared" si="123"/>
        <v/>
      </c>
      <c r="N186" s="607"/>
      <c r="O186" s="445" t="str">
        <f t="shared" si="124"/>
        <v/>
      </c>
      <c r="P186" s="445" t="str">
        <f t="shared" si="125"/>
        <v/>
      </c>
      <c r="Q186" s="608"/>
      <c r="R186" s="612"/>
      <c r="S186" s="611"/>
      <c r="T186" s="606" t="str">
        <f t="shared" si="148"/>
        <v/>
      </c>
      <c r="U186" s="607"/>
      <c r="V186" s="445" t="str">
        <f t="shared" si="147"/>
        <v/>
      </c>
      <c r="W186" s="445" t="str">
        <f t="shared" si="149"/>
        <v/>
      </c>
      <c r="X186" s="608"/>
      <c r="Y186" s="605"/>
      <c r="Z186" s="605"/>
      <c r="AA186" s="509" t="str">
        <f t="shared" si="126"/>
        <v/>
      </c>
      <c r="AB186" s="509"/>
      <c r="AC186" s="509" t="str">
        <f t="shared" si="127"/>
        <v/>
      </c>
      <c r="AD186" s="509" t="str">
        <f t="shared" si="143"/>
        <v/>
      </c>
      <c r="AE186" s="608"/>
      <c r="AF186" s="605"/>
      <c r="AG186" s="605"/>
      <c r="AH186" s="509" t="str">
        <f t="shared" si="128"/>
        <v/>
      </c>
      <c r="AI186" s="509"/>
      <c r="AJ186" s="509" t="str">
        <f t="shared" si="129"/>
        <v/>
      </c>
      <c r="AK186" s="509" t="str">
        <f t="shared" si="130"/>
        <v/>
      </c>
      <c r="AL186" s="608"/>
      <c r="AM186" s="605"/>
      <c r="AN186" s="605"/>
      <c r="AO186" s="509" t="str">
        <f t="shared" si="131"/>
        <v/>
      </c>
      <c r="AP186" s="509"/>
      <c r="AQ186" s="509" t="str">
        <f t="shared" si="132"/>
        <v/>
      </c>
      <c r="AR186" s="509" t="str">
        <f t="shared" si="133"/>
        <v/>
      </c>
      <c r="AS186" s="608"/>
      <c r="AT186" s="605"/>
      <c r="AU186" s="605"/>
      <c r="AV186" s="509" t="str">
        <f t="shared" si="134"/>
        <v/>
      </c>
      <c r="AW186" s="509"/>
      <c r="AX186" s="509" t="str">
        <f t="shared" si="135"/>
        <v/>
      </c>
      <c r="AY186" s="509" t="str">
        <f t="shared" si="136"/>
        <v/>
      </c>
      <c r="AZ186" s="608"/>
      <c r="BA186" s="605"/>
      <c r="BB186" s="605"/>
      <c r="BC186" s="509" t="str">
        <f t="shared" si="137"/>
        <v/>
      </c>
      <c r="BD186" s="509"/>
      <c r="BE186" s="509" t="str">
        <f t="shared" si="138"/>
        <v/>
      </c>
      <c r="BF186" s="509" t="str">
        <f t="shared" si="139"/>
        <v/>
      </c>
      <c r="BG186" s="608"/>
      <c r="BH186" s="605"/>
      <c r="BI186" s="605"/>
      <c r="BJ186" s="509" t="str">
        <f t="shared" si="140"/>
        <v/>
      </c>
      <c r="BK186" s="509"/>
      <c r="BL186" s="509" t="str">
        <f t="shared" si="141"/>
        <v/>
      </c>
      <c r="BM186" s="509" t="str">
        <f t="shared" si="144"/>
        <v/>
      </c>
      <c r="BN186" s="608"/>
      <c r="BO186" s="606" t="str">
        <f t="shared" si="145"/>
        <v/>
      </c>
      <c r="BP186" s="445" t="str">
        <f t="shared" si="146"/>
        <v/>
      </c>
      <c r="BQ186" s="595"/>
      <c r="BR186" s="596"/>
      <c r="BZ186" s="496"/>
      <c r="CA186" s="485"/>
      <c r="CB186" s="497"/>
      <c r="CC186" s="487"/>
      <c r="CD186" s="487"/>
    </row>
    <row r="187" spans="1:82" s="495" customFormat="1" ht="45" customHeight="1">
      <c r="A187" s="488"/>
      <c r="B187" s="593"/>
      <c r="C187" s="594"/>
      <c r="D187" s="610"/>
      <c r="E187" s="611"/>
      <c r="F187" s="606" t="str">
        <f t="shared" si="120"/>
        <v/>
      </c>
      <c r="G187" s="607"/>
      <c r="H187" s="445" t="str">
        <f t="shared" si="121"/>
        <v/>
      </c>
      <c r="I187" s="445" t="str">
        <f t="shared" si="122"/>
        <v/>
      </c>
      <c r="J187" s="608"/>
      <c r="K187" s="612"/>
      <c r="L187" s="611"/>
      <c r="M187" s="606" t="str">
        <f t="shared" si="123"/>
        <v/>
      </c>
      <c r="N187" s="607"/>
      <c r="O187" s="445" t="str">
        <f t="shared" si="124"/>
        <v/>
      </c>
      <c r="P187" s="445" t="str">
        <f t="shared" si="125"/>
        <v/>
      </c>
      <c r="Q187" s="608"/>
      <c r="R187" s="612"/>
      <c r="S187" s="611"/>
      <c r="T187" s="606" t="str">
        <f t="shared" si="148"/>
        <v/>
      </c>
      <c r="U187" s="607"/>
      <c r="V187" s="445" t="str">
        <f t="shared" si="147"/>
        <v/>
      </c>
      <c r="W187" s="445" t="str">
        <f t="shared" si="149"/>
        <v/>
      </c>
      <c r="X187" s="608"/>
      <c r="Y187" s="605"/>
      <c r="Z187" s="605"/>
      <c r="AA187" s="509" t="str">
        <f t="shared" si="126"/>
        <v/>
      </c>
      <c r="AB187" s="509"/>
      <c r="AC187" s="509" t="str">
        <f t="shared" si="127"/>
        <v/>
      </c>
      <c r="AD187" s="509" t="str">
        <f t="shared" si="143"/>
        <v/>
      </c>
      <c r="AE187" s="608"/>
      <c r="AF187" s="605"/>
      <c r="AG187" s="605"/>
      <c r="AH187" s="509" t="str">
        <f t="shared" si="128"/>
        <v/>
      </c>
      <c r="AI187" s="509"/>
      <c r="AJ187" s="509" t="str">
        <f t="shared" si="129"/>
        <v/>
      </c>
      <c r="AK187" s="509" t="str">
        <f t="shared" si="130"/>
        <v/>
      </c>
      <c r="AL187" s="608"/>
      <c r="AM187" s="605"/>
      <c r="AN187" s="605"/>
      <c r="AO187" s="509" t="str">
        <f t="shared" si="131"/>
        <v/>
      </c>
      <c r="AP187" s="509"/>
      <c r="AQ187" s="509" t="str">
        <f t="shared" si="132"/>
        <v/>
      </c>
      <c r="AR187" s="509" t="str">
        <f t="shared" si="133"/>
        <v/>
      </c>
      <c r="AS187" s="608"/>
      <c r="AT187" s="605"/>
      <c r="AU187" s="605"/>
      <c r="AV187" s="509" t="str">
        <f t="shared" si="134"/>
        <v/>
      </c>
      <c r="AW187" s="509"/>
      <c r="AX187" s="509" t="str">
        <f t="shared" si="135"/>
        <v/>
      </c>
      <c r="AY187" s="509" t="str">
        <f t="shared" si="136"/>
        <v/>
      </c>
      <c r="AZ187" s="608"/>
      <c r="BA187" s="605"/>
      <c r="BB187" s="605"/>
      <c r="BC187" s="509" t="str">
        <f t="shared" si="137"/>
        <v/>
      </c>
      <c r="BD187" s="509"/>
      <c r="BE187" s="509" t="str">
        <f t="shared" si="138"/>
        <v/>
      </c>
      <c r="BF187" s="509" t="str">
        <f t="shared" si="139"/>
        <v/>
      </c>
      <c r="BG187" s="608"/>
      <c r="BH187" s="605"/>
      <c r="BI187" s="605"/>
      <c r="BJ187" s="509" t="str">
        <f t="shared" si="140"/>
        <v/>
      </c>
      <c r="BK187" s="509"/>
      <c r="BL187" s="509" t="str">
        <f t="shared" si="141"/>
        <v/>
      </c>
      <c r="BM187" s="509" t="str">
        <f t="shared" si="144"/>
        <v/>
      </c>
      <c r="BN187" s="608"/>
      <c r="BO187" s="606" t="str">
        <f t="shared" si="145"/>
        <v/>
      </c>
      <c r="BP187" s="445" t="str">
        <f t="shared" si="146"/>
        <v/>
      </c>
      <c r="BQ187" s="595"/>
      <c r="BR187" s="596"/>
      <c r="BZ187" s="496"/>
      <c r="CA187" s="485"/>
      <c r="CB187" s="497"/>
      <c r="CC187" s="487"/>
      <c r="CD187" s="487"/>
    </row>
    <row r="188" spans="1:82" s="495" customFormat="1" ht="45" customHeight="1">
      <c r="A188" s="488"/>
      <c r="B188" s="593"/>
      <c r="C188" s="594"/>
      <c r="D188" s="610"/>
      <c r="E188" s="611"/>
      <c r="F188" s="606" t="str">
        <f t="shared" si="120"/>
        <v/>
      </c>
      <c r="G188" s="607"/>
      <c r="H188" s="445" t="str">
        <f t="shared" si="121"/>
        <v/>
      </c>
      <c r="I188" s="445" t="str">
        <f t="shared" si="122"/>
        <v/>
      </c>
      <c r="J188" s="608"/>
      <c r="K188" s="612"/>
      <c r="L188" s="611"/>
      <c r="M188" s="606" t="str">
        <f t="shared" si="123"/>
        <v/>
      </c>
      <c r="N188" s="607"/>
      <c r="O188" s="445" t="str">
        <f t="shared" si="124"/>
        <v/>
      </c>
      <c r="P188" s="445" t="str">
        <f t="shared" si="125"/>
        <v/>
      </c>
      <c r="Q188" s="608"/>
      <c r="R188" s="612"/>
      <c r="S188" s="611"/>
      <c r="T188" s="606" t="str">
        <f t="shared" si="148"/>
        <v/>
      </c>
      <c r="U188" s="607"/>
      <c r="V188" s="445" t="str">
        <f t="shared" si="147"/>
        <v/>
      </c>
      <c r="W188" s="445" t="str">
        <f t="shared" si="149"/>
        <v/>
      </c>
      <c r="X188" s="608"/>
      <c r="Y188" s="605"/>
      <c r="Z188" s="605"/>
      <c r="AA188" s="509" t="str">
        <f t="shared" si="126"/>
        <v/>
      </c>
      <c r="AB188" s="509"/>
      <c r="AC188" s="509" t="str">
        <f t="shared" si="127"/>
        <v/>
      </c>
      <c r="AD188" s="509" t="str">
        <f t="shared" si="143"/>
        <v/>
      </c>
      <c r="AE188" s="608"/>
      <c r="AF188" s="605"/>
      <c r="AG188" s="605"/>
      <c r="AH188" s="509" t="str">
        <f t="shared" si="128"/>
        <v/>
      </c>
      <c r="AI188" s="509"/>
      <c r="AJ188" s="509" t="str">
        <f t="shared" si="129"/>
        <v/>
      </c>
      <c r="AK188" s="509" t="str">
        <f t="shared" si="130"/>
        <v/>
      </c>
      <c r="AL188" s="608"/>
      <c r="AM188" s="605"/>
      <c r="AN188" s="605"/>
      <c r="AO188" s="509" t="str">
        <f t="shared" si="131"/>
        <v/>
      </c>
      <c r="AP188" s="509"/>
      <c r="AQ188" s="509" t="str">
        <f t="shared" si="132"/>
        <v/>
      </c>
      <c r="AR188" s="509" t="str">
        <f t="shared" si="133"/>
        <v/>
      </c>
      <c r="AS188" s="608"/>
      <c r="AT188" s="605"/>
      <c r="AU188" s="605"/>
      <c r="AV188" s="509" t="str">
        <f t="shared" si="134"/>
        <v/>
      </c>
      <c r="AW188" s="509"/>
      <c r="AX188" s="509" t="str">
        <f t="shared" si="135"/>
        <v/>
      </c>
      <c r="AY188" s="509" t="str">
        <f t="shared" si="136"/>
        <v/>
      </c>
      <c r="AZ188" s="608"/>
      <c r="BA188" s="605"/>
      <c r="BB188" s="605"/>
      <c r="BC188" s="509" t="str">
        <f t="shared" si="137"/>
        <v/>
      </c>
      <c r="BD188" s="509"/>
      <c r="BE188" s="509" t="str">
        <f t="shared" si="138"/>
        <v/>
      </c>
      <c r="BF188" s="509" t="str">
        <f t="shared" si="139"/>
        <v/>
      </c>
      <c r="BG188" s="608"/>
      <c r="BH188" s="605"/>
      <c r="BI188" s="605"/>
      <c r="BJ188" s="509" t="str">
        <f t="shared" si="140"/>
        <v/>
      </c>
      <c r="BK188" s="509"/>
      <c r="BL188" s="509" t="str">
        <f t="shared" si="141"/>
        <v/>
      </c>
      <c r="BM188" s="509" t="str">
        <f t="shared" si="144"/>
        <v/>
      </c>
      <c r="BN188" s="608"/>
      <c r="BO188" s="606" t="str">
        <f t="shared" si="145"/>
        <v/>
      </c>
      <c r="BP188" s="445" t="str">
        <f t="shared" si="146"/>
        <v/>
      </c>
      <c r="BQ188" s="595"/>
      <c r="BR188" s="596"/>
      <c r="BZ188" s="496"/>
      <c r="CA188" s="485"/>
      <c r="CB188" s="497"/>
      <c r="CC188" s="487"/>
      <c r="CD188" s="487"/>
    </row>
    <row r="189" spans="1:82" s="495" customFormat="1" ht="45" customHeight="1">
      <c r="A189" s="488"/>
      <c r="B189" s="593"/>
      <c r="C189" s="594"/>
      <c r="D189" s="610"/>
      <c r="E189" s="611"/>
      <c r="F189" s="606" t="str">
        <f t="shared" si="120"/>
        <v/>
      </c>
      <c r="G189" s="607"/>
      <c r="H189" s="445" t="str">
        <f t="shared" si="121"/>
        <v/>
      </c>
      <c r="I189" s="445" t="str">
        <f t="shared" si="122"/>
        <v/>
      </c>
      <c r="J189" s="608"/>
      <c r="K189" s="612"/>
      <c r="L189" s="611"/>
      <c r="M189" s="606" t="str">
        <f t="shared" si="123"/>
        <v/>
      </c>
      <c r="N189" s="607"/>
      <c r="O189" s="445" t="str">
        <f t="shared" si="124"/>
        <v/>
      </c>
      <c r="P189" s="445" t="str">
        <f t="shared" si="125"/>
        <v/>
      </c>
      <c r="Q189" s="608"/>
      <c r="R189" s="612"/>
      <c r="S189" s="611"/>
      <c r="T189" s="606" t="str">
        <f t="shared" si="148"/>
        <v/>
      </c>
      <c r="U189" s="607"/>
      <c r="V189" s="445" t="str">
        <f t="shared" si="147"/>
        <v/>
      </c>
      <c r="W189" s="445" t="str">
        <f t="shared" si="149"/>
        <v/>
      </c>
      <c r="X189" s="608"/>
      <c r="Y189" s="605"/>
      <c r="Z189" s="605"/>
      <c r="AA189" s="509" t="str">
        <f t="shared" si="126"/>
        <v/>
      </c>
      <c r="AB189" s="509"/>
      <c r="AC189" s="509" t="str">
        <f t="shared" si="127"/>
        <v/>
      </c>
      <c r="AD189" s="509" t="str">
        <f t="shared" si="143"/>
        <v/>
      </c>
      <c r="AE189" s="608"/>
      <c r="AF189" s="605"/>
      <c r="AG189" s="605"/>
      <c r="AH189" s="509" t="str">
        <f t="shared" si="128"/>
        <v/>
      </c>
      <c r="AI189" s="509"/>
      <c r="AJ189" s="509" t="str">
        <f t="shared" si="129"/>
        <v/>
      </c>
      <c r="AK189" s="509" t="str">
        <f t="shared" si="130"/>
        <v/>
      </c>
      <c r="AL189" s="608"/>
      <c r="AM189" s="605"/>
      <c r="AN189" s="605"/>
      <c r="AO189" s="509" t="str">
        <f t="shared" si="131"/>
        <v/>
      </c>
      <c r="AP189" s="509"/>
      <c r="AQ189" s="509" t="str">
        <f t="shared" si="132"/>
        <v/>
      </c>
      <c r="AR189" s="509" t="str">
        <f t="shared" si="133"/>
        <v/>
      </c>
      <c r="AS189" s="608"/>
      <c r="AT189" s="605"/>
      <c r="AU189" s="605"/>
      <c r="AV189" s="509" t="str">
        <f t="shared" si="134"/>
        <v/>
      </c>
      <c r="AW189" s="509"/>
      <c r="AX189" s="509" t="str">
        <f t="shared" si="135"/>
        <v/>
      </c>
      <c r="AY189" s="509" t="str">
        <f t="shared" si="136"/>
        <v/>
      </c>
      <c r="AZ189" s="608"/>
      <c r="BA189" s="605"/>
      <c r="BB189" s="605"/>
      <c r="BC189" s="509" t="str">
        <f t="shared" si="137"/>
        <v/>
      </c>
      <c r="BD189" s="509"/>
      <c r="BE189" s="509" t="str">
        <f t="shared" si="138"/>
        <v/>
      </c>
      <c r="BF189" s="509" t="str">
        <f t="shared" si="139"/>
        <v/>
      </c>
      <c r="BG189" s="608"/>
      <c r="BH189" s="605"/>
      <c r="BI189" s="605"/>
      <c r="BJ189" s="509" t="str">
        <f t="shared" si="140"/>
        <v/>
      </c>
      <c r="BK189" s="509"/>
      <c r="BL189" s="509" t="str">
        <f t="shared" si="141"/>
        <v/>
      </c>
      <c r="BM189" s="509" t="str">
        <f t="shared" si="144"/>
        <v/>
      </c>
      <c r="BN189" s="608"/>
      <c r="BO189" s="606" t="str">
        <f t="shared" si="145"/>
        <v/>
      </c>
      <c r="BP189" s="445" t="str">
        <f t="shared" si="146"/>
        <v/>
      </c>
      <c r="BQ189" s="595"/>
      <c r="BR189" s="596"/>
      <c r="BZ189" s="496"/>
      <c r="CA189" s="485"/>
      <c r="CB189" s="497"/>
      <c r="CC189" s="487"/>
      <c r="CD189" s="487"/>
    </row>
    <row r="190" spans="1:82" s="495" customFormat="1" ht="45" customHeight="1">
      <c r="A190" s="488"/>
      <c r="B190" s="593"/>
      <c r="C190" s="594"/>
      <c r="D190" s="610"/>
      <c r="E190" s="611"/>
      <c r="F190" s="606" t="str">
        <f t="shared" si="120"/>
        <v/>
      </c>
      <c r="G190" s="607"/>
      <c r="H190" s="445" t="str">
        <f t="shared" si="121"/>
        <v/>
      </c>
      <c r="I190" s="445" t="str">
        <f t="shared" si="122"/>
        <v/>
      </c>
      <c r="J190" s="608"/>
      <c r="K190" s="612"/>
      <c r="L190" s="611"/>
      <c r="M190" s="606" t="str">
        <f t="shared" si="123"/>
        <v/>
      </c>
      <c r="N190" s="607"/>
      <c r="O190" s="445" t="str">
        <f t="shared" si="124"/>
        <v/>
      </c>
      <c r="P190" s="445" t="str">
        <f t="shared" si="125"/>
        <v/>
      </c>
      <c r="Q190" s="608"/>
      <c r="R190" s="612"/>
      <c r="S190" s="611"/>
      <c r="T190" s="606" t="str">
        <f t="shared" si="148"/>
        <v/>
      </c>
      <c r="U190" s="607"/>
      <c r="V190" s="445" t="str">
        <f t="shared" si="147"/>
        <v/>
      </c>
      <c r="W190" s="445" t="str">
        <f t="shared" si="149"/>
        <v/>
      </c>
      <c r="X190" s="608"/>
      <c r="Y190" s="605"/>
      <c r="Z190" s="605"/>
      <c r="AA190" s="509" t="str">
        <f t="shared" si="126"/>
        <v/>
      </c>
      <c r="AB190" s="509"/>
      <c r="AC190" s="509" t="str">
        <f t="shared" si="127"/>
        <v/>
      </c>
      <c r="AD190" s="509" t="str">
        <f t="shared" si="143"/>
        <v/>
      </c>
      <c r="AE190" s="608"/>
      <c r="AF190" s="605"/>
      <c r="AG190" s="605"/>
      <c r="AH190" s="509" t="str">
        <f t="shared" si="128"/>
        <v/>
      </c>
      <c r="AI190" s="509"/>
      <c r="AJ190" s="509" t="str">
        <f t="shared" si="129"/>
        <v/>
      </c>
      <c r="AK190" s="509" t="str">
        <f t="shared" si="130"/>
        <v/>
      </c>
      <c r="AL190" s="608"/>
      <c r="AM190" s="605"/>
      <c r="AN190" s="605"/>
      <c r="AO190" s="509" t="str">
        <f t="shared" si="131"/>
        <v/>
      </c>
      <c r="AP190" s="509"/>
      <c r="AQ190" s="509" t="str">
        <f t="shared" si="132"/>
        <v/>
      </c>
      <c r="AR190" s="509" t="str">
        <f t="shared" si="133"/>
        <v/>
      </c>
      <c r="AS190" s="608"/>
      <c r="AT190" s="605"/>
      <c r="AU190" s="605"/>
      <c r="AV190" s="509" t="str">
        <f t="shared" si="134"/>
        <v/>
      </c>
      <c r="AW190" s="509"/>
      <c r="AX190" s="509" t="str">
        <f t="shared" si="135"/>
        <v/>
      </c>
      <c r="AY190" s="509" t="str">
        <f t="shared" si="136"/>
        <v/>
      </c>
      <c r="AZ190" s="608"/>
      <c r="BA190" s="605"/>
      <c r="BB190" s="605"/>
      <c r="BC190" s="509" t="str">
        <f t="shared" si="137"/>
        <v/>
      </c>
      <c r="BD190" s="509"/>
      <c r="BE190" s="509" t="str">
        <f t="shared" si="138"/>
        <v/>
      </c>
      <c r="BF190" s="509" t="str">
        <f t="shared" si="139"/>
        <v/>
      </c>
      <c r="BG190" s="608"/>
      <c r="BH190" s="605"/>
      <c r="BI190" s="605"/>
      <c r="BJ190" s="509" t="str">
        <f t="shared" si="140"/>
        <v/>
      </c>
      <c r="BK190" s="509"/>
      <c r="BL190" s="509" t="str">
        <f t="shared" si="141"/>
        <v/>
      </c>
      <c r="BM190" s="509" t="str">
        <f t="shared" si="144"/>
        <v/>
      </c>
      <c r="BN190" s="608"/>
      <c r="BO190" s="606" t="str">
        <f t="shared" si="145"/>
        <v/>
      </c>
      <c r="BP190" s="445" t="str">
        <f t="shared" si="146"/>
        <v/>
      </c>
      <c r="BQ190" s="595"/>
      <c r="BR190" s="596"/>
      <c r="BZ190" s="496"/>
      <c r="CA190" s="485"/>
      <c r="CB190" s="497"/>
      <c r="CC190" s="487"/>
      <c r="CD190" s="487"/>
    </row>
    <row r="191" spans="1:82" s="495" customFormat="1" ht="45" customHeight="1">
      <c r="A191" s="488"/>
      <c r="B191" s="593"/>
      <c r="C191" s="594"/>
      <c r="D191" s="610"/>
      <c r="E191" s="611"/>
      <c r="F191" s="606" t="str">
        <f t="shared" si="120"/>
        <v/>
      </c>
      <c r="G191" s="607"/>
      <c r="H191" s="445" t="str">
        <f t="shared" si="121"/>
        <v/>
      </c>
      <c r="I191" s="445" t="str">
        <f t="shared" si="122"/>
        <v/>
      </c>
      <c r="J191" s="608"/>
      <c r="K191" s="612"/>
      <c r="L191" s="611"/>
      <c r="M191" s="606" t="str">
        <f t="shared" si="123"/>
        <v/>
      </c>
      <c r="N191" s="607"/>
      <c r="O191" s="445" t="str">
        <f t="shared" si="124"/>
        <v/>
      </c>
      <c r="P191" s="445" t="str">
        <f t="shared" si="125"/>
        <v/>
      </c>
      <c r="Q191" s="608"/>
      <c r="R191" s="612"/>
      <c r="S191" s="611"/>
      <c r="T191" s="606" t="str">
        <f t="shared" si="148"/>
        <v/>
      </c>
      <c r="U191" s="607"/>
      <c r="V191" s="445" t="str">
        <f t="shared" si="147"/>
        <v/>
      </c>
      <c r="W191" s="445" t="str">
        <f t="shared" si="149"/>
        <v/>
      </c>
      <c r="X191" s="608"/>
      <c r="Y191" s="605"/>
      <c r="Z191" s="605"/>
      <c r="AA191" s="509" t="str">
        <f t="shared" si="126"/>
        <v/>
      </c>
      <c r="AB191" s="509"/>
      <c r="AC191" s="509" t="str">
        <f t="shared" si="127"/>
        <v/>
      </c>
      <c r="AD191" s="509" t="str">
        <f t="shared" si="143"/>
        <v/>
      </c>
      <c r="AE191" s="608"/>
      <c r="AF191" s="605"/>
      <c r="AG191" s="605"/>
      <c r="AH191" s="509" t="str">
        <f t="shared" si="128"/>
        <v/>
      </c>
      <c r="AI191" s="509"/>
      <c r="AJ191" s="509" t="str">
        <f t="shared" si="129"/>
        <v/>
      </c>
      <c r="AK191" s="509" t="str">
        <f t="shared" si="130"/>
        <v/>
      </c>
      <c r="AL191" s="608"/>
      <c r="AM191" s="605"/>
      <c r="AN191" s="605"/>
      <c r="AO191" s="509" t="str">
        <f t="shared" si="131"/>
        <v/>
      </c>
      <c r="AP191" s="509"/>
      <c r="AQ191" s="509" t="str">
        <f t="shared" si="132"/>
        <v/>
      </c>
      <c r="AR191" s="509" t="str">
        <f t="shared" si="133"/>
        <v/>
      </c>
      <c r="AS191" s="608"/>
      <c r="AT191" s="605"/>
      <c r="AU191" s="605"/>
      <c r="AV191" s="509" t="str">
        <f t="shared" si="134"/>
        <v/>
      </c>
      <c r="AW191" s="509"/>
      <c r="AX191" s="509" t="str">
        <f t="shared" si="135"/>
        <v/>
      </c>
      <c r="AY191" s="509" t="str">
        <f t="shared" si="136"/>
        <v/>
      </c>
      <c r="AZ191" s="608"/>
      <c r="BA191" s="605"/>
      <c r="BB191" s="605"/>
      <c r="BC191" s="509" t="str">
        <f t="shared" si="137"/>
        <v/>
      </c>
      <c r="BD191" s="509"/>
      <c r="BE191" s="509" t="str">
        <f t="shared" si="138"/>
        <v/>
      </c>
      <c r="BF191" s="509" t="str">
        <f t="shared" si="139"/>
        <v/>
      </c>
      <c r="BG191" s="608"/>
      <c r="BH191" s="605"/>
      <c r="BI191" s="605"/>
      <c r="BJ191" s="509" t="str">
        <f t="shared" si="140"/>
        <v/>
      </c>
      <c r="BK191" s="509"/>
      <c r="BL191" s="509" t="str">
        <f t="shared" si="141"/>
        <v/>
      </c>
      <c r="BM191" s="509" t="str">
        <f t="shared" si="144"/>
        <v/>
      </c>
      <c r="BN191" s="608"/>
      <c r="BO191" s="606" t="str">
        <f t="shared" si="145"/>
        <v/>
      </c>
      <c r="BP191" s="445" t="str">
        <f t="shared" si="146"/>
        <v/>
      </c>
      <c r="BQ191" s="595"/>
      <c r="BR191" s="596"/>
      <c r="BZ191" s="496"/>
      <c r="CA191" s="485"/>
      <c r="CB191" s="497"/>
      <c r="CC191" s="487"/>
      <c r="CD191" s="487"/>
    </row>
    <row r="192" spans="1:82" s="495" customFormat="1" ht="45" customHeight="1">
      <c r="A192" s="488"/>
      <c r="B192" s="593"/>
      <c r="C192" s="594"/>
      <c r="D192" s="610"/>
      <c r="E192" s="611"/>
      <c r="F192" s="606" t="str">
        <f t="shared" si="120"/>
        <v/>
      </c>
      <c r="G192" s="607"/>
      <c r="H192" s="445" t="str">
        <f t="shared" si="121"/>
        <v/>
      </c>
      <c r="I192" s="445" t="str">
        <f t="shared" si="122"/>
        <v/>
      </c>
      <c r="J192" s="608"/>
      <c r="K192" s="612"/>
      <c r="L192" s="611"/>
      <c r="M192" s="606" t="str">
        <f t="shared" si="123"/>
        <v/>
      </c>
      <c r="N192" s="607"/>
      <c r="O192" s="445" t="str">
        <f t="shared" si="124"/>
        <v/>
      </c>
      <c r="P192" s="445" t="str">
        <f t="shared" si="125"/>
        <v/>
      </c>
      <c r="Q192" s="608"/>
      <c r="R192" s="612"/>
      <c r="S192" s="611"/>
      <c r="T192" s="606" t="str">
        <f t="shared" si="148"/>
        <v/>
      </c>
      <c r="U192" s="607"/>
      <c r="V192" s="445" t="str">
        <f t="shared" si="147"/>
        <v/>
      </c>
      <c r="W192" s="445" t="str">
        <f t="shared" si="149"/>
        <v/>
      </c>
      <c r="X192" s="608"/>
      <c r="Y192" s="605"/>
      <c r="Z192" s="605"/>
      <c r="AA192" s="509" t="str">
        <f t="shared" si="126"/>
        <v/>
      </c>
      <c r="AB192" s="509"/>
      <c r="AC192" s="509" t="str">
        <f t="shared" si="127"/>
        <v/>
      </c>
      <c r="AD192" s="509" t="str">
        <f t="shared" si="143"/>
        <v/>
      </c>
      <c r="AE192" s="608"/>
      <c r="AF192" s="605"/>
      <c r="AG192" s="605"/>
      <c r="AH192" s="509" t="str">
        <f t="shared" si="128"/>
        <v/>
      </c>
      <c r="AI192" s="509"/>
      <c r="AJ192" s="509" t="str">
        <f t="shared" si="129"/>
        <v/>
      </c>
      <c r="AK192" s="509" t="str">
        <f t="shared" si="130"/>
        <v/>
      </c>
      <c r="AL192" s="608"/>
      <c r="AM192" s="605"/>
      <c r="AN192" s="605"/>
      <c r="AO192" s="509" t="str">
        <f t="shared" si="131"/>
        <v/>
      </c>
      <c r="AP192" s="509"/>
      <c r="AQ192" s="509" t="str">
        <f t="shared" si="132"/>
        <v/>
      </c>
      <c r="AR192" s="509" t="str">
        <f t="shared" si="133"/>
        <v/>
      </c>
      <c r="AS192" s="608"/>
      <c r="AT192" s="605"/>
      <c r="AU192" s="605"/>
      <c r="AV192" s="509" t="str">
        <f t="shared" si="134"/>
        <v/>
      </c>
      <c r="AW192" s="509"/>
      <c r="AX192" s="509" t="str">
        <f t="shared" si="135"/>
        <v/>
      </c>
      <c r="AY192" s="509" t="str">
        <f t="shared" si="136"/>
        <v/>
      </c>
      <c r="AZ192" s="608"/>
      <c r="BA192" s="605"/>
      <c r="BB192" s="605"/>
      <c r="BC192" s="509" t="str">
        <f t="shared" si="137"/>
        <v/>
      </c>
      <c r="BD192" s="509"/>
      <c r="BE192" s="509" t="str">
        <f t="shared" si="138"/>
        <v/>
      </c>
      <c r="BF192" s="509" t="str">
        <f t="shared" si="139"/>
        <v/>
      </c>
      <c r="BG192" s="608"/>
      <c r="BH192" s="605"/>
      <c r="BI192" s="605"/>
      <c r="BJ192" s="509" t="str">
        <f t="shared" si="140"/>
        <v/>
      </c>
      <c r="BK192" s="509"/>
      <c r="BL192" s="509" t="str">
        <f t="shared" si="141"/>
        <v/>
      </c>
      <c r="BM192" s="509" t="str">
        <f t="shared" si="144"/>
        <v/>
      </c>
      <c r="BN192" s="608"/>
      <c r="BO192" s="606" t="str">
        <f t="shared" si="145"/>
        <v/>
      </c>
      <c r="BP192" s="445" t="str">
        <f t="shared" si="146"/>
        <v/>
      </c>
      <c r="BQ192" s="595"/>
      <c r="BR192" s="596"/>
      <c r="BZ192" s="496"/>
      <c r="CA192" s="485"/>
      <c r="CB192" s="497"/>
      <c r="CC192" s="487"/>
      <c r="CD192" s="487"/>
    </row>
    <row r="193" spans="1:82" s="495" customFormat="1" ht="45" customHeight="1">
      <c r="A193" s="488"/>
      <c r="B193" s="593"/>
      <c r="C193" s="594"/>
      <c r="D193" s="610"/>
      <c r="E193" s="611"/>
      <c r="F193" s="606" t="str">
        <f t="shared" si="120"/>
        <v/>
      </c>
      <c r="G193" s="607"/>
      <c r="H193" s="445" t="str">
        <f t="shared" si="121"/>
        <v/>
      </c>
      <c r="I193" s="445" t="str">
        <f t="shared" si="122"/>
        <v/>
      </c>
      <c r="J193" s="608"/>
      <c r="K193" s="612"/>
      <c r="L193" s="611"/>
      <c r="M193" s="606" t="str">
        <f t="shared" si="123"/>
        <v/>
      </c>
      <c r="N193" s="607"/>
      <c r="O193" s="445" t="str">
        <f t="shared" si="124"/>
        <v/>
      </c>
      <c r="P193" s="445" t="str">
        <f t="shared" si="125"/>
        <v/>
      </c>
      <c r="Q193" s="608"/>
      <c r="R193" s="612"/>
      <c r="S193" s="611"/>
      <c r="T193" s="606" t="str">
        <f t="shared" si="148"/>
        <v/>
      </c>
      <c r="U193" s="607"/>
      <c r="V193" s="445" t="str">
        <f t="shared" si="147"/>
        <v/>
      </c>
      <c r="W193" s="445" t="str">
        <f t="shared" si="149"/>
        <v/>
      </c>
      <c r="X193" s="608"/>
      <c r="Y193" s="605"/>
      <c r="Z193" s="605"/>
      <c r="AA193" s="509" t="str">
        <f t="shared" si="126"/>
        <v/>
      </c>
      <c r="AB193" s="509"/>
      <c r="AC193" s="509" t="str">
        <f t="shared" si="127"/>
        <v/>
      </c>
      <c r="AD193" s="509" t="str">
        <f t="shared" si="143"/>
        <v/>
      </c>
      <c r="AE193" s="608"/>
      <c r="AF193" s="605"/>
      <c r="AG193" s="605"/>
      <c r="AH193" s="509" t="str">
        <f t="shared" si="128"/>
        <v/>
      </c>
      <c r="AI193" s="509"/>
      <c r="AJ193" s="509" t="str">
        <f t="shared" si="129"/>
        <v/>
      </c>
      <c r="AK193" s="509" t="str">
        <f t="shared" si="130"/>
        <v/>
      </c>
      <c r="AL193" s="608"/>
      <c r="AM193" s="605"/>
      <c r="AN193" s="605"/>
      <c r="AO193" s="509" t="str">
        <f t="shared" si="131"/>
        <v/>
      </c>
      <c r="AP193" s="509"/>
      <c r="AQ193" s="509" t="str">
        <f t="shared" si="132"/>
        <v/>
      </c>
      <c r="AR193" s="509" t="str">
        <f t="shared" si="133"/>
        <v/>
      </c>
      <c r="AS193" s="608"/>
      <c r="AT193" s="605"/>
      <c r="AU193" s="605"/>
      <c r="AV193" s="509" t="str">
        <f t="shared" si="134"/>
        <v/>
      </c>
      <c r="AW193" s="509"/>
      <c r="AX193" s="509" t="str">
        <f t="shared" si="135"/>
        <v/>
      </c>
      <c r="AY193" s="509" t="str">
        <f t="shared" si="136"/>
        <v/>
      </c>
      <c r="AZ193" s="608"/>
      <c r="BA193" s="605"/>
      <c r="BB193" s="605"/>
      <c r="BC193" s="509" t="str">
        <f t="shared" si="137"/>
        <v/>
      </c>
      <c r="BD193" s="509"/>
      <c r="BE193" s="509" t="str">
        <f t="shared" si="138"/>
        <v/>
      </c>
      <c r="BF193" s="509" t="str">
        <f t="shared" si="139"/>
        <v/>
      </c>
      <c r="BG193" s="608"/>
      <c r="BH193" s="605"/>
      <c r="BI193" s="605"/>
      <c r="BJ193" s="509" t="str">
        <f t="shared" si="140"/>
        <v/>
      </c>
      <c r="BK193" s="509"/>
      <c r="BL193" s="509" t="str">
        <f t="shared" si="141"/>
        <v/>
      </c>
      <c r="BM193" s="509" t="str">
        <f t="shared" si="144"/>
        <v/>
      </c>
      <c r="BN193" s="608"/>
      <c r="BO193" s="606" t="str">
        <f t="shared" si="145"/>
        <v/>
      </c>
      <c r="BP193" s="445" t="str">
        <f t="shared" si="146"/>
        <v/>
      </c>
      <c r="BQ193" s="595"/>
      <c r="BR193" s="596"/>
      <c r="BZ193" s="496"/>
      <c r="CA193" s="485"/>
      <c r="CB193" s="497"/>
      <c r="CC193" s="487"/>
      <c r="CD193" s="487"/>
    </row>
    <row r="194" spans="1:82" s="495" customFormat="1" ht="45" customHeight="1">
      <c r="A194" s="488"/>
      <c r="B194" s="593"/>
      <c r="C194" s="594"/>
      <c r="D194" s="610"/>
      <c r="E194" s="611"/>
      <c r="F194" s="606" t="str">
        <f t="shared" si="120"/>
        <v/>
      </c>
      <c r="G194" s="607"/>
      <c r="H194" s="445" t="str">
        <f t="shared" si="121"/>
        <v/>
      </c>
      <c r="I194" s="445" t="str">
        <f t="shared" si="122"/>
        <v/>
      </c>
      <c r="J194" s="608"/>
      <c r="K194" s="612"/>
      <c r="L194" s="611"/>
      <c r="M194" s="606" t="str">
        <f t="shared" si="123"/>
        <v/>
      </c>
      <c r="N194" s="607"/>
      <c r="O194" s="445" t="str">
        <f t="shared" si="124"/>
        <v/>
      </c>
      <c r="P194" s="445" t="str">
        <f t="shared" si="125"/>
        <v/>
      </c>
      <c r="Q194" s="608"/>
      <c r="R194" s="612"/>
      <c r="S194" s="611"/>
      <c r="T194" s="606" t="str">
        <f t="shared" si="148"/>
        <v/>
      </c>
      <c r="U194" s="607"/>
      <c r="V194" s="445" t="str">
        <f t="shared" si="147"/>
        <v/>
      </c>
      <c r="W194" s="445" t="str">
        <f t="shared" si="149"/>
        <v/>
      </c>
      <c r="X194" s="608"/>
      <c r="Y194" s="605"/>
      <c r="Z194" s="605"/>
      <c r="AA194" s="509" t="str">
        <f t="shared" si="126"/>
        <v/>
      </c>
      <c r="AB194" s="509"/>
      <c r="AC194" s="509" t="str">
        <f t="shared" si="127"/>
        <v/>
      </c>
      <c r="AD194" s="509" t="str">
        <f t="shared" si="143"/>
        <v/>
      </c>
      <c r="AE194" s="608"/>
      <c r="AF194" s="605"/>
      <c r="AG194" s="605"/>
      <c r="AH194" s="509" t="str">
        <f t="shared" si="128"/>
        <v/>
      </c>
      <c r="AI194" s="509"/>
      <c r="AJ194" s="509" t="str">
        <f t="shared" si="129"/>
        <v/>
      </c>
      <c r="AK194" s="509" t="str">
        <f t="shared" si="130"/>
        <v/>
      </c>
      <c r="AL194" s="608"/>
      <c r="AM194" s="605"/>
      <c r="AN194" s="605"/>
      <c r="AO194" s="509" t="str">
        <f t="shared" si="131"/>
        <v/>
      </c>
      <c r="AP194" s="509"/>
      <c r="AQ194" s="509" t="str">
        <f t="shared" si="132"/>
        <v/>
      </c>
      <c r="AR194" s="509" t="str">
        <f t="shared" si="133"/>
        <v/>
      </c>
      <c r="AS194" s="608"/>
      <c r="AT194" s="605"/>
      <c r="AU194" s="605"/>
      <c r="AV194" s="509" t="str">
        <f t="shared" si="134"/>
        <v/>
      </c>
      <c r="AW194" s="509"/>
      <c r="AX194" s="509" t="str">
        <f t="shared" si="135"/>
        <v/>
      </c>
      <c r="AY194" s="509" t="str">
        <f t="shared" si="136"/>
        <v/>
      </c>
      <c r="AZ194" s="608"/>
      <c r="BA194" s="605"/>
      <c r="BB194" s="605"/>
      <c r="BC194" s="509" t="str">
        <f t="shared" si="137"/>
        <v/>
      </c>
      <c r="BD194" s="509"/>
      <c r="BE194" s="509" t="str">
        <f t="shared" si="138"/>
        <v/>
      </c>
      <c r="BF194" s="509" t="str">
        <f t="shared" si="139"/>
        <v/>
      </c>
      <c r="BG194" s="608"/>
      <c r="BH194" s="605"/>
      <c r="BI194" s="605"/>
      <c r="BJ194" s="509" t="str">
        <f t="shared" si="140"/>
        <v/>
      </c>
      <c r="BK194" s="509"/>
      <c r="BL194" s="509" t="str">
        <f t="shared" si="141"/>
        <v/>
      </c>
      <c r="BM194" s="509" t="str">
        <f t="shared" si="144"/>
        <v/>
      </c>
      <c r="BN194" s="608"/>
      <c r="BO194" s="606" t="str">
        <f t="shared" si="145"/>
        <v/>
      </c>
      <c r="BP194" s="445" t="str">
        <f t="shared" si="146"/>
        <v/>
      </c>
      <c r="BQ194" s="595"/>
      <c r="BR194" s="596"/>
      <c r="BZ194" s="496"/>
      <c r="CA194" s="485"/>
      <c r="CB194" s="497"/>
      <c r="CC194" s="487"/>
      <c r="CD194" s="487"/>
    </row>
    <row r="195" spans="1:82" s="495" customFormat="1" ht="45" customHeight="1">
      <c r="A195" s="488"/>
      <c r="B195" s="593"/>
      <c r="C195" s="594"/>
      <c r="D195" s="610"/>
      <c r="E195" s="611"/>
      <c r="F195" s="606" t="str">
        <f t="shared" si="120"/>
        <v/>
      </c>
      <c r="G195" s="607"/>
      <c r="H195" s="445" t="str">
        <f t="shared" si="121"/>
        <v/>
      </c>
      <c r="I195" s="445" t="str">
        <f t="shared" si="122"/>
        <v/>
      </c>
      <c r="J195" s="608"/>
      <c r="K195" s="612"/>
      <c r="L195" s="611"/>
      <c r="M195" s="606" t="str">
        <f t="shared" si="123"/>
        <v/>
      </c>
      <c r="N195" s="607"/>
      <c r="O195" s="445" t="str">
        <f t="shared" si="124"/>
        <v/>
      </c>
      <c r="P195" s="445" t="str">
        <f t="shared" si="125"/>
        <v/>
      </c>
      <c r="Q195" s="608"/>
      <c r="R195" s="612"/>
      <c r="S195" s="611"/>
      <c r="T195" s="606" t="str">
        <f t="shared" si="148"/>
        <v/>
      </c>
      <c r="U195" s="607"/>
      <c r="V195" s="445" t="str">
        <f t="shared" si="147"/>
        <v/>
      </c>
      <c r="W195" s="445" t="str">
        <f t="shared" si="149"/>
        <v/>
      </c>
      <c r="X195" s="608"/>
      <c r="Y195" s="605"/>
      <c r="Z195" s="605"/>
      <c r="AA195" s="509" t="str">
        <f t="shared" si="126"/>
        <v/>
      </c>
      <c r="AB195" s="509"/>
      <c r="AC195" s="509" t="str">
        <f t="shared" si="127"/>
        <v/>
      </c>
      <c r="AD195" s="509" t="str">
        <f t="shared" si="143"/>
        <v/>
      </c>
      <c r="AE195" s="608"/>
      <c r="AF195" s="605"/>
      <c r="AG195" s="605"/>
      <c r="AH195" s="509" t="str">
        <f t="shared" si="128"/>
        <v/>
      </c>
      <c r="AI195" s="509"/>
      <c r="AJ195" s="509" t="str">
        <f t="shared" si="129"/>
        <v/>
      </c>
      <c r="AK195" s="509" t="str">
        <f t="shared" si="130"/>
        <v/>
      </c>
      <c r="AL195" s="608"/>
      <c r="AM195" s="605"/>
      <c r="AN195" s="605"/>
      <c r="AO195" s="509" t="str">
        <f t="shared" si="131"/>
        <v/>
      </c>
      <c r="AP195" s="509"/>
      <c r="AQ195" s="509" t="str">
        <f t="shared" si="132"/>
        <v/>
      </c>
      <c r="AR195" s="509" t="str">
        <f t="shared" si="133"/>
        <v/>
      </c>
      <c r="AS195" s="608"/>
      <c r="AT195" s="605"/>
      <c r="AU195" s="605"/>
      <c r="AV195" s="509" t="str">
        <f t="shared" si="134"/>
        <v/>
      </c>
      <c r="AW195" s="509"/>
      <c r="AX195" s="509" t="str">
        <f t="shared" si="135"/>
        <v/>
      </c>
      <c r="AY195" s="509" t="str">
        <f t="shared" si="136"/>
        <v/>
      </c>
      <c r="AZ195" s="608"/>
      <c r="BA195" s="605"/>
      <c r="BB195" s="605"/>
      <c r="BC195" s="509" t="str">
        <f t="shared" si="137"/>
        <v/>
      </c>
      <c r="BD195" s="509"/>
      <c r="BE195" s="509" t="str">
        <f t="shared" si="138"/>
        <v/>
      </c>
      <c r="BF195" s="509" t="str">
        <f t="shared" si="139"/>
        <v/>
      </c>
      <c r="BG195" s="608"/>
      <c r="BH195" s="605"/>
      <c r="BI195" s="605"/>
      <c r="BJ195" s="509" t="str">
        <f t="shared" si="140"/>
        <v/>
      </c>
      <c r="BK195" s="509"/>
      <c r="BL195" s="509" t="str">
        <f t="shared" si="141"/>
        <v/>
      </c>
      <c r="BM195" s="509" t="str">
        <f t="shared" si="144"/>
        <v/>
      </c>
      <c r="BN195" s="608"/>
      <c r="BO195" s="606" t="str">
        <f t="shared" si="145"/>
        <v/>
      </c>
      <c r="BP195" s="445" t="str">
        <f t="shared" si="146"/>
        <v/>
      </c>
      <c r="BQ195" s="595"/>
      <c r="BR195" s="596"/>
      <c r="BZ195" s="496"/>
      <c r="CA195" s="485"/>
      <c r="CB195" s="497"/>
      <c r="CC195" s="487"/>
      <c r="CD195" s="487"/>
    </row>
    <row r="196" spans="1:82" s="495" customFormat="1" ht="45" customHeight="1">
      <c r="A196" s="488"/>
      <c r="B196" s="593"/>
      <c r="C196" s="594"/>
      <c r="D196" s="610"/>
      <c r="E196" s="611"/>
      <c r="F196" s="606" t="str">
        <f t="shared" si="120"/>
        <v/>
      </c>
      <c r="G196" s="607"/>
      <c r="H196" s="445" t="str">
        <f t="shared" si="121"/>
        <v/>
      </c>
      <c r="I196" s="445" t="str">
        <f t="shared" si="122"/>
        <v/>
      </c>
      <c r="J196" s="608"/>
      <c r="K196" s="612"/>
      <c r="L196" s="611"/>
      <c r="M196" s="606" t="str">
        <f t="shared" si="123"/>
        <v/>
      </c>
      <c r="N196" s="607"/>
      <c r="O196" s="445" t="str">
        <f t="shared" si="124"/>
        <v/>
      </c>
      <c r="P196" s="445" t="str">
        <f t="shared" si="125"/>
        <v/>
      </c>
      <c r="Q196" s="608"/>
      <c r="R196" s="612"/>
      <c r="S196" s="611"/>
      <c r="T196" s="606" t="str">
        <f t="shared" si="148"/>
        <v/>
      </c>
      <c r="U196" s="607"/>
      <c r="V196" s="445" t="str">
        <f t="shared" si="147"/>
        <v/>
      </c>
      <c r="W196" s="445" t="str">
        <f t="shared" si="149"/>
        <v/>
      </c>
      <c r="X196" s="608"/>
      <c r="Y196" s="605"/>
      <c r="Z196" s="605"/>
      <c r="AA196" s="509" t="str">
        <f t="shared" si="126"/>
        <v/>
      </c>
      <c r="AB196" s="509"/>
      <c r="AC196" s="509" t="str">
        <f t="shared" si="127"/>
        <v/>
      </c>
      <c r="AD196" s="509" t="str">
        <f t="shared" si="143"/>
        <v/>
      </c>
      <c r="AE196" s="608"/>
      <c r="AF196" s="605"/>
      <c r="AG196" s="605"/>
      <c r="AH196" s="509" t="str">
        <f t="shared" si="128"/>
        <v/>
      </c>
      <c r="AI196" s="509"/>
      <c r="AJ196" s="509" t="str">
        <f t="shared" si="129"/>
        <v/>
      </c>
      <c r="AK196" s="509" t="str">
        <f t="shared" si="130"/>
        <v/>
      </c>
      <c r="AL196" s="608"/>
      <c r="AM196" s="605"/>
      <c r="AN196" s="605"/>
      <c r="AO196" s="509" t="str">
        <f t="shared" si="131"/>
        <v/>
      </c>
      <c r="AP196" s="509"/>
      <c r="AQ196" s="509" t="str">
        <f t="shared" si="132"/>
        <v/>
      </c>
      <c r="AR196" s="509" t="str">
        <f t="shared" si="133"/>
        <v/>
      </c>
      <c r="AS196" s="608"/>
      <c r="AT196" s="605"/>
      <c r="AU196" s="605"/>
      <c r="AV196" s="509" t="str">
        <f t="shared" si="134"/>
        <v/>
      </c>
      <c r="AW196" s="509"/>
      <c r="AX196" s="509" t="str">
        <f t="shared" si="135"/>
        <v/>
      </c>
      <c r="AY196" s="509" t="str">
        <f t="shared" si="136"/>
        <v/>
      </c>
      <c r="AZ196" s="608"/>
      <c r="BA196" s="605"/>
      <c r="BB196" s="605"/>
      <c r="BC196" s="509" t="str">
        <f t="shared" si="137"/>
        <v/>
      </c>
      <c r="BD196" s="509"/>
      <c r="BE196" s="509" t="str">
        <f t="shared" si="138"/>
        <v/>
      </c>
      <c r="BF196" s="509" t="str">
        <f t="shared" si="139"/>
        <v/>
      </c>
      <c r="BG196" s="608"/>
      <c r="BH196" s="605"/>
      <c r="BI196" s="605"/>
      <c r="BJ196" s="509" t="str">
        <f t="shared" si="140"/>
        <v/>
      </c>
      <c r="BK196" s="509"/>
      <c r="BL196" s="509" t="str">
        <f t="shared" si="141"/>
        <v/>
      </c>
      <c r="BM196" s="509" t="str">
        <f t="shared" si="144"/>
        <v/>
      </c>
      <c r="BN196" s="608"/>
      <c r="BO196" s="606" t="str">
        <f t="shared" si="145"/>
        <v/>
      </c>
      <c r="BP196" s="445" t="str">
        <f t="shared" si="146"/>
        <v/>
      </c>
      <c r="BQ196" s="595"/>
      <c r="BR196" s="596"/>
      <c r="BZ196" s="496"/>
      <c r="CA196" s="485"/>
      <c r="CB196" s="497"/>
      <c r="CC196" s="487"/>
      <c r="CD196" s="487"/>
    </row>
    <row r="197" spans="1:82" s="495" customFormat="1" ht="45" customHeight="1">
      <c r="A197" s="488"/>
      <c r="B197" s="593"/>
      <c r="C197" s="594"/>
      <c r="D197" s="610"/>
      <c r="E197" s="611"/>
      <c r="F197" s="606" t="str">
        <f t="shared" si="120"/>
        <v/>
      </c>
      <c r="G197" s="607"/>
      <c r="H197" s="445" t="str">
        <f t="shared" si="121"/>
        <v/>
      </c>
      <c r="I197" s="445" t="str">
        <f t="shared" si="122"/>
        <v/>
      </c>
      <c r="J197" s="608"/>
      <c r="K197" s="612"/>
      <c r="L197" s="611"/>
      <c r="M197" s="606" t="str">
        <f t="shared" si="123"/>
        <v/>
      </c>
      <c r="N197" s="607"/>
      <c r="O197" s="445" t="str">
        <f t="shared" si="124"/>
        <v/>
      </c>
      <c r="P197" s="445" t="str">
        <f t="shared" si="125"/>
        <v/>
      </c>
      <c r="Q197" s="608"/>
      <c r="R197" s="612"/>
      <c r="S197" s="611"/>
      <c r="T197" s="606" t="str">
        <f t="shared" si="148"/>
        <v/>
      </c>
      <c r="U197" s="607"/>
      <c r="V197" s="445" t="str">
        <f t="shared" si="147"/>
        <v/>
      </c>
      <c r="W197" s="445" t="str">
        <f t="shared" si="149"/>
        <v/>
      </c>
      <c r="X197" s="608"/>
      <c r="Y197" s="605"/>
      <c r="Z197" s="605"/>
      <c r="AA197" s="509" t="str">
        <f t="shared" si="126"/>
        <v/>
      </c>
      <c r="AB197" s="509"/>
      <c r="AC197" s="509" t="str">
        <f t="shared" si="127"/>
        <v/>
      </c>
      <c r="AD197" s="509" t="str">
        <f t="shared" si="143"/>
        <v/>
      </c>
      <c r="AE197" s="608"/>
      <c r="AF197" s="605"/>
      <c r="AG197" s="605"/>
      <c r="AH197" s="509" t="str">
        <f t="shared" si="128"/>
        <v/>
      </c>
      <c r="AI197" s="509"/>
      <c r="AJ197" s="509" t="str">
        <f t="shared" si="129"/>
        <v/>
      </c>
      <c r="AK197" s="509" t="str">
        <f t="shared" si="130"/>
        <v/>
      </c>
      <c r="AL197" s="608"/>
      <c r="AM197" s="605"/>
      <c r="AN197" s="605"/>
      <c r="AO197" s="509" t="str">
        <f t="shared" si="131"/>
        <v/>
      </c>
      <c r="AP197" s="509"/>
      <c r="AQ197" s="509" t="str">
        <f t="shared" si="132"/>
        <v/>
      </c>
      <c r="AR197" s="509" t="str">
        <f t="shared" si="133"/>
        <v/>
      </c>
      <c r="AS197" s="608"/>
      <c r="AT197" s="605"/>
      <c r="AU197" s="605"/>
      <c r="AV197" s="509" t="str">
        <f t="shared" si="134"/>
        <v/>
      </c>
      <c r="AW197" s="509"/>
      <c r="AX197" s="509" t="str">
        <f t="shared" si="135"/>
        <v/>
      </c>
      <c r="AY197" s="509" t="str">
        <f t="shared" si="136"/>
        <v/>
      </c>
      <c r="AZ197" s="608"/>
      <c r="BA197" s="605"/>
      <c r="BB197" s="605"/>
      <c r="BC197" s="509" t="str">
        <f t="shared" si="137"/>
        <v/>
      </c>
      <c r="BD197" s="509"/>
      <c r="BE197" s="509" t="str">
        <f t="shared" si="138"/>
        <v/>
      </c>
      <c r="BF197" s="509" t="str">
        <f t="shared" si="139"/>
        <v/>
      </c>
      <c r="BG197" s="608"/>
      <c r="BH197" s="605"/>
      <c r="BI197" s="605"/>
      <c r="BJ197" s="509" t="str">
        <f t="shared" si="140"/>
        <v/>
      </c>
      <c r="BK197" s="509"/>
      <c r="BL197" s="509" t="str">
        <f t="shared" si="141"/>
        <v/>
      </c>
      <c r="BM197" s="509" t="str">
        <f t="shared" si="144"/>
        <v/>
      </c>
      <c r="BN197" s="608"/>
      <c r="BO197" s="606" t="str">
        <f t="shared" si="145"/>
        <v/>
      </c>
      <c r="BP197" s="445" t="str">
        <f t="shared" si="146"/>
        <v/>
      </c>
      <c r="BQ197" s="595"/>
      <c r="BR197" s="596"/>
      <c r="BZ197" s="496"/>
      <c r="CA197" s="485"/>
      <c r="CB197" s="497"/>
      <c r="CC197" s="487"/>
      <c r="CD197" s="487"/>
    </row>
    <row r="198" spans="1:82" s="495" customFormat="1" ht="45" customHeight="1">
      <c r="A198" s="488"/>
      <c r="B198" s="593"/>
      <c r="C198" s="594"/>
      <c r="D198" s="610"/>
      <c r="E198" s="611"/>
      <c r="F198" s="606" t="str">
        <f t="shared" si="120"/>
        <v/>
      </c>
      <c r="G198" s="607"/>
      <c r="H198" s="445" t="str">
        <f t="shared" si="121"/>
        <v/>
      </c>
      <c r="I198" s="445" t="str">
        <f t="shared" si="122"/>
        <v/>
      </c>
      <c r="J198" s="608"/>
      <c r="K198" s="612"/>
      <c r="L198" s="611"/>
      <c r="M198" s="606" t="str">
        <f t="shared" si="123"/>
        <v/>
      </c>
      <c r="N198" s="607"/>
      <c r="O198" s="445" t="str">
        <f t="shared" si="124"/>
        <v/>
      </c>
      <c r="P198" s="445" t="str">
        <f t="shared" si="125"/>
        <v/>
      </c>
      <c r="Q198" s="608"/>
      <c r="R198" s="612"/>
      <c r="S198" s="611"/>
      <c r="T198" s="606" t="str">
        <f t="shared" si="148"/>
        <v/>
      </c>
      <c r="U198" s="607"/>
      <c r="V198" s="445" t="str">
        <f t="shared" si="147"/>
        <v/>
      </c>
      <c r="W198" s="445" t="str">
        <f t="shared" si="149"/>
        <v/>
      </c>
      <c r="X198" s="608"/>
      <c r="Y198" s="605"/>
      <c r="Z198" s="605"/>
      <c r="AA198" s="509" t="str">
        <f t="shared" si="126"/>
        <v/>
      </c>
      <c r="AB198" s="509"/>
      <c r="AC198" s="509" t="str">
        <f t="shared" si="127"/>
        <v/>
      </c>
      <c r="AD198" s="509" t="str">
        <f t="shared" si="143"/>
        <v/>
      </c>
      <c r="AE198" s="608"/>
      <c r="AF198" s="605"/>
      <c r="AG198" s="605"/>
      <c r="AH198" s="509" t="str">
        <f t="shared" si="128"/>
        <v/>
      </c>
      <c r="AI198" s="509"/>
      <c r="AJ198" s="509" t="str">
        <f t="shared" si="129"/>
        <v/>
      </c>
      <c r="AK198" s="509" t="str">
        <f t="shared" si="130"/>
        <v/>
      </c>
      <c r="AL198" s="608"/>
      <c r="AM198" s="605"/>
      <c r="AN198" s="605"/>
      <c r="AO198" s="509" t="str">
        <f t="shared" si="131"/>
        <v/>
      </c>
      <c r="AP198" s="509"/>
      <c r="AQ198" s="509" t="str">
        <f t="shared" si="132"/>
        <v/>
      </c>
      <c r="AR198" s="509" t="str">
        <f t="shared" si="133"/>
        <v/>
      </c>
      <c r="AS198" s="608"/>
      <c r="AT198" s="605"/>
      <c r="AU198" s="605"/>
      <c r="AV198" s="509" t="str">
        <f t="shared" si="134"/>
        <v/>
      </c>
      <c r="AW198" s="509"/>
      <c r="AX198" s="509" t="str">
        <f t="shared" si="135"/>
        <v/>
      </c>
      <c r="AY198" s="509" t="str">
        <f t="shared" si="136"/>
        <v/>
      </c>
      <c r="AZ198" s="608"/>
      <c r="BA198" s="605"/>
      <c r="BB198" s="605"/>
      <c r="BC198" s="509" t="str">
        <f t="shared" si="137"/>
        <v/>
      </c>
      <c r="BD198" s="509"/>
      <c r="BE198" s="509" t="str">
        <f t="shared" si="138"/>
        <v/>
      </c>
      <c r="BF198" s="509" t="str">
        <f t="shared" si="139"/>
        <v/>
      </c>
      <c r="BG198" s="608"/>
      <c r="BH198" s="605"/>
      <c r="BI198" s="605"/>
      <c r="BJ198" s="509" t="str">
        <f t="shared" si="140"/>
        <v/>
      </c>
      <c r="BK198" s="509"/>
      <c r="BL198" s="509" t="str">
        <f t="shared" si="141"/>
        <v/>
      </c>
      <c r="BM198" s="509" t="str">
        <f t="shared" si="144"/>
        <v/>
      </c>
      <c r="BN198" s="608"/>
      <c r="BO198" s="606" t="str">
        <f t="shared" si="145"/>
        <v/>
      </c>
      <c r="BP198" s="445" t="str">
        <f t="shared" si="146"/>
        <v/>
      </c>
      <c r="BQ198" s="595"/>
      <c r="BR198" s="596"/>
      <c r="BZ198" s="496"/>
      <c r="CA198" s="485"/>
      <c r="CB198" s="497"/>
      <c r="CC198" s="487"/>
      <c r="CD198" s="487"/>
    </row>
    <row r="199" spans="1:82" s="495" customFormat="1" ht="45" customHeight="1">
      <c r="A199" s="488"/>
      <c r="B199" s="593"/>
      <c r="C199" s="594"/>
      <c r="D199" s="610"/>
      <c r="E199" s="611"/>
      <c r="F199" s="606" t="str">
        <f t="shared" si="120"/>
        <v/>
      </c>
      <c r="G199" s="607"/>
      <c r="H199" s="445" t="str">
        <f t="shared" si="121"/>
        <v/>
      </c>
      <c r="I199" s="445" t="str">
        <f t="shared" si="122"/>
        <v/>
      </c>
      <c r="J199" s="608"/>
      <c r="K199" s="612"/>
      <c r="L199" s="611"/>
      <c r="M199" s="606" t="str">
        <f t="shared" si="123"/>
        <v/>
      </c>
      <c r="N199" s="607"/>
      <c r="O199" s="445" t="str">
        <f t="shared" si="124"/>
        <v/>
      </c>
      <c r="P199" s="445" t="str">
        <f t="shared" si="125"/>
        <v/>
      </c>
      <c r="Q199" s="608"/>
      <c r="R199" s="612"/>
      <c r="S199" s="611"/>
      <c r="T199" s="606" t="str">
        <f t="shared" si="148"/>
        <v/>
      </c>
      <c r="U199" s="607"/>
      <c r="V199" s="445" t="str">
        <f t="shared" si="147"/>
        <v/>
      </c>
      <c r="W199" s="445" t="str">
        <f t="shared" si="149"/>
        <v/>
      </c>
      <c r="X199" s="608"/>
      <c r="Y199" s="605"/>
      <c r="Z199" s="605"/>
      <c r="AA199" s="509" t="str">
        <f t="shared" si="126"/>
        <v/>
      </c>
      <c r="AB199" s="509"/>
      <c r="AC199" s="509" t="str">
        <f t="shared" si="127"/>
        <v/>
      </c>
      <c r="AD199" s="509" t="str">
        <f t="shared" si="143"/>
        <v/>
      </c>
      <c r="AE199" s="608"/>
      <c r="AF199" s="605"/>
      <c r="AG199" s="605"/>
      <c r="AH199" s="509" t="str">
        <f t="shared" si="128"/>
        <v/>
      </c>
      <c r="AI199" s="509"/>
      <c r="AJ199" s="509" t="str">
        <f t="shared" si="129"/>
        <v/>
      </c>
      <c r="AK199" s="509" t="str">
        <f t="shared" si="130"/>
        <v/>
      </c>
      <c r="AL199" s="608"/>
      <c r="AM199" s="605"/>
      <c r="AN199" s="605"/>
      <c r="AO199" s="509" t="str">
        <f t="shared" si="131"/>
        <v/>
      </c>
      <c r="AP199" s="509"/>
      <c r="AQ199" s="509" t="str">
        <f t="shared" si="132"/>
        <v/>
      </c>
      <c r="AR199" s="509" t="str">
        <f t="shared" si="133"/>
        <v/>
      </c>
      <c r="AS199" s="608"/>
      <c r="AT199" s="605"/>
      <c r="AU199" s="605"/>
      <c r="AV199" s="509" t="str">
        <f t="shared" si="134"/>
        <v/>
      </c>
      <c r="AW199" s="509"/>
      <c r="AX199" s="509" t="str">
        <f t="shared" si="135"/>
        <v/>
      </c>
      <c r="AY199" s="509" t="str">
        <f t="shared" si="136"/>
        <v/>
      </c>
      <c r="AZ199" s="608"/>
      <c r="BA199" s="605"/>
      <c r="BB199" s="605"/>
      <c r="BC199" s="509" t="str">
        <f t="shared" si="137"/>
        <v/>
      </c>
      <c r="BD199" s="509"/>
      <c r="BE199" s="509" t="str">
        <f t="shared" si="138"/>
        <v/>
      </c>
      <c r="BF199" s="509" t="str">
        <f t="shared" si="139"/>
        <v/>
      </c>
      <c r="BG199" s="608"/>
      <c r="BH199" s="605"/>
      <c r="BI199" s="605"/>
      <c r="BJ199" s="509" t="str">
        <f t="shared" si="140"/>
        <v/>
      </c>
      <c r="BK199" s="509"/>
      <c r="BL199" s="509" t="str">
        <f t="shared" si="141"/>
        <v/>
      </c>
      <c r="BM199" s="509" t="str">
        <f t="shared" si="144"/>
        <v/>
      </c>
      <c r="BN199" s="608"/>
      <c r="BO199" s="606" t="str">
        <f t="shared" si="145"/>
        <v/>
      </c>
      <c r="BP199" s="445" t="str">
        <f t="shared" si="146"/>
        <v/>
      </c>
      <c r="BQ199" s="595"/>
      <c r="BR199" s="596"/>
      <c r="BZ199" s="496"/>
      <c r="CA199" s="485"/>
      <c r="CB199" s="497"/>
      <c r="CC199" s="487"/>
      <c r="CD199" s="487"/>
    </row>
    <row r="200" spans="1:82" s="495" customFormat="1" ht="45" customHeight="1">
      <c r="A200" s="488"/>
      <c r="B200" s="593"/>
      <c r="C200" s="594"/>
      <c r="D200" s="610"/>
      <c r="E200" s="611"/>
      <c r="F200" s="606" t="str">
        <f t="shared" si="120"/>
        <v/>
      </c>
      <c r="G200" s="607"/>
      <c r="H200" s="445" t="str">
        <f t="shared" si="121"/>
        <v/>
      </c>
      <c r="I200" s="445" t="str">
        <f t="shared" si="122"/>
        <v/>
      </c>
      <c r="J200" s="608"/>
      <c r="K200" s="612"/>
      <c r="L200" s="611"/>
      <c r="M200" s="606" t="str">
        <f t="shared" si="123"/>
        <v/>
      </c>
      <c r="N200" s="607"/>
      <c r="O200" s="445" t="str">
        <f t="shared" si="124"/>
        <v/>
      </c>
      <c r="P200" s="445" t="str">
        <f t="shared" si="125"/>
        <v/>
      </c>
      <c r="Q200" s="608"/>
      <c r="R200" s="612"/>
      <c r="S200" s="611"/>
      <c r="T200" s="606" t="str">
        <f t="shared" si="148"/>
        <v/>
      </c>
      <c r="U200" s="607"/>
      <c r="V200" s="445" t="str">
        <f t="shared" si="147"/>
        <v/>
      </c>
      <c r="W200" s="445" t="str">
        <f t="shared" si="149"/>
        <v/>
      </c>
      <c r="X200" s="608"/>
      <c r="Y200" s="605"/>
      <c r="Z200" s="605"/>
      <c r="AA200" s="509" t="str">
        <f t="shared" si="126"/>
        <v/>
      </c>
      <c r="AB200" s="509"/>
      <c r="AC200" s="509" t="str">
        <f t="shared" si="127"/>
        <v/>
      </c>
      <c r="AD200" s="509" t="str">
        <f t="shared" si="143"/>
        <v/>
      </c>
      <c r="AE200" s="608"/>
      <c r="AF200" s="605"/>
      <c r="AG200" s="605"/>
      <c r="AH200" s="509" t="str">
        <f t="shared" si="128"/>
        <v/>
      </c>
      <c r="AI200" s="509"/>
      <c r="AJ200" s="509" t="str">
        <f t="shared" si="129"/>
        <v/>
      </c>
      <c r="AK200" s="509" t="str">
        <f t="shared" si="130"/>
        <v/>
      </c>
      <c r="AL200" s="608"/>
      <c r="AM200" s="605"/>
      <c r="AN200" s="605"/>
      <c r="AO200" s="509" t="str">
        <f t="shared" si="131"/>
        <v/>
      </c>
      <c r="AP200" s="509"/>
      <c r="AQ200" s="509" t="str">
        <f t="shared" si="132"/>
        <v/>
      </c>
      <c r="AR200" s="509" t="str">
        <f t="shared" si="133"/>
        <v/>
      </c>
      <c r="AS200" s="608"/>
      <c r="AT200" s="605"/>
      <c r="AU200" s="605"/>
      <c r="AV200" s="509" t="str">
        <f t="shared" si="134"/>
        <v/>
      </c>
      <c r="AW200" s="509"/>
      <c r="AX200" s="509" t="str">
        <f t="shared" si="135"/>
        <v/>
      </c>
      <c r="AY200" s="509" t="str">
        <f t="shared" si="136"/>
        <v/>
      </c>
      <c r="AZ200" s="608"/>
      <c r="BA200" s="605"/>
      <c r="BB200" s="605"/>
      <c r="BC200" s="509" t="str">
        <f t="shared" si="137"/>
        <v/>
      </c>
      <c r="BD200" s="509"/>
      <c r="BE200" s="509" t="str">
        <f t="shared" si="138"/>
        <v/>
      </c>
      <c r="BF200" s="509" t="str">
        <f t="shared" si="139"/>
        <v/>
      </c>
      <c r="BG200" s="608"/>
      <c r="BH200" s="605"/>
      <c r="BI200" s="605"/>
      <c r="BJ200" s="509" t="str">
        <f t="shared" si="140"/>
        <v/>
      </c>
      <c r="BK200" s="509"/>
      <c r="BL200" s="509" t="str">
        <f t="shared" si="141"/>
        <v/>
      </c>
      <c r="BM200" s="509" t="str">
        <f t="shared" si="144"/>
        <v/>
      </c>
      <c r="BN200" s="608"/>
      <c r="BO200" s="606" t="str">
        <f t="shared" si="145"/>
        <v/>
      </c>
      <c r="BP200" s="445" t="str">
        <f t="shared" si="146"/>
        <v/>
      </c>
      <c r="BQ200" s="595"/>
      <c r="BR200" s="596"/>
      <c r="BZ200" s="496"/>
      <c r="CA200" s="485"/>
      <c r="CB200" s="497"/>
      <c r="CC200" s="487"/>
      <c r="CD200" s="487"/>
    </row>
    <row r="201" spans="1:82" s="495" customFormat="1" ht="45" customHeight="1">
      <c r="A201" s="488"/>
      <c r="B201" s="593"/>
      <c r="C201" s="594"/>
      <c r="D201" s="610"/>
      <c r="E201" s="611"/>
      <c r="F201" s="606" t="str">
        <f t="shared" si="120"/>
        <v/>
      </c>
      <c r="G201" s="607"/>
      <c r="H201" s="445" t="str">
        <f t="shared" si="121"/>
        <v/>
      </c>
      <c r="I201" s="445" t="str">
        <f t="shared" si="122"/>
        <v/>
      </c>
      <c r="J201" s="608"/>
      <c r="K201" s="612"/>
      <c r="L201" s="611"/>
      <c r="M201" s="606" t="str">
        <f t="shared" si="123"/>
        <v/>
      </c>
      <c r="N201" s="607"/>
      <c r="O201" s="445" t="str">
        <f t="shared" si="124"/>
        <v/>
      </c>
      <c r="P201" s="445" t="str">
        <f t="shared" si="125"/>
        <v/>
      </c>
      <c r="Q201" s="608"/>
      <c r="R201" s="612"/>
      <c r="S201" s="611"/>
      <c r="T201" s="606" t="str">
        <f t="shared" si="148"/>
        <v/>
      </c>
      <c r="U201" s="607"/>
      <c r="V201" s="445" t="str">
        <f t="shared" si="147"/>
        <v/>
      </c>
      <c r="W201" s="445" t="str">
        <f t="shared" si="149"/>
        <v/>
      </c>
      <c r="X201" s="608"/>
      <c r="Y201" s="605"/>
      <c r="Z201" s="605"/>
      <c r="AA201" s="509" t="str">
        <f t="shared" si="126"/>
        <v/>
      </c>
      <c r="AB201" s="509"/>
      <c r="AC201" s="509" t="str">
        <f t="shared" si="127"/>
        <v/>
      </c>
      <c r="AD201" s="509" t="str">
        <f t="shared" si="143"/>
        <v/>
      </c>
      <c r="AE201" s="608"/>
      <c r="AF201" s="605"/>
      <c r="AG201" s="605"/>
      <c r="AH201" s="509" t="str">
        <f t="shared" si="128"/>
        <v/>
      </c>
      <c r="AI201" s="509"/>
      <c r="AJ201" s="509" t="str">
        <f t="shared" si="129"/>
        <v/>
      </c>
      <c r="AK201" s="509" t="str">
        <f t="shared" si="130"/>
        <v/>
      </c>
      <c r="AL201" s="608"/>
      <c r="AM201" s="605"/>
      <c r="AN201" s="605"/>
      <c r="AO201" s="509" t="str">
        <f t="shared" si="131"/>
        <v/>
      </c>
      <c r="AP201" s="509"/>
      <c r="AQ201" s="509" t="str">
        <f t="shared" si="132"/>
        <v/>
      </c>
      <c r="AR201" s="509" t="str">
        <f t="shared" si="133"/>
        <v/>
      </c>
      <c r="AS201" s="608"/>
      <c r="AT201" s="605"/>
      <c r="AU201" s="605"/>
      <c r="AV201" s="509" t="str">
        <f t="shared" si="134"/>
        <v/>
      </c>
      <c r="AW201" s="509"/>
      <c r="AX201" s="509" t="str">
        <f t="shared" si="135"/>
        <v/>
      </c>
      <c r="AY201" s="509" t="str">
        <f t="shared" si="136"/>
        <v/>
      </c>
      <c r="AZ201" s="608"/>
      <c r="BA201" s="605"/>
      <c r="BB201" s="605"/>
      <c r="BC201" s="509" t="str">
        <f t="shared" si="137"/>
        <v/>
      </c>
      <c r="BD201" s="509"/>
      <c r="BE201" s="509" t="str">
        <f t="shared" si="138"/>
        <v/>
      </c>
      <c r="BF201" s="509" t="str">
        <f t="shared" si="139"/>
        <v/>
      </c>
      <c r="BG201" s="608"/>
      <c r="BH201" s="605"/>
      <c r="BI201" s="605"/>
      <c r="BJ201" s="509" t="str">
        <f t="shared" si="140"/>
        <v/>
      </c>
      <c r="BK201" s="509"/>
      <c r="BL201" s="509" t="str">
        <f t="shared" si="141"/>
        <v/>
      </c>
      <c r="BM201" s="509" t="str">
        <f t="shared" si="144"/>
        <v/>
      </c>
      <c r="BN201" s="608"/>
      <c r="BO201" s="606" t="str">
        <f t="shared" si="145"/>
        <v/>
      </c>
      <c r="BP201" s="445" t="str">
        <f t="shared" si="146"/>
        <v/>
      </c>
      <c r="BQ201" s="595"/>
      <c r="BR201" s="596"/>
      <c r="BZ201" s="496"/>
      <c r="CA201" s="485"/>
      <c r="CB201" s="497"/>
      <c r="CC201" s="487"/>
      <c r="CD201" s="487"/>
    </row>
    <row r="202" spans="1:82" s="495" customFormat="1" ht="45" customHeight="1">
      <c r="A202" s="488"/>
      <c r="B202" s="593"/>
      <c r="C202" s="594"/>
      <c r="D202" s="610"/>
      <c r="E202" s="611"/>
      <c r="F202" s="606" t="str">
        <f t="shared" si="120"/>
        <v/>
      </c>
      <c r="G202" s="607"/>
      <c r="H202" s="445" t="str">
        <f t="shared" si="121"/>
        <v/>
      </c>
      <c r="I202" s="445" t="str">
        <f t="shared" si="122"/>
        <v/>
      </c>
      <c r="J202" s="608"/>
      <c r="K202" s="612"/>
      <c r="L202" s="611"/>
      <c r="M202" s="606" t="str">
        <f t="shared" si="123"/>
        <v/>
      </c>
      <c r="N202" s="607"/>
      <c r="O202" s="445" t="str">
        <f t="shared" si="124"/>
        <v/>
      </c>
      <c r="P202" s="445" t="str">
        <f t="shared" si="125"/>
        <v/>
      </c>
      <c r="Q202" s="608"/>
      <c r="R202" s="612"/>
      <c r="S202" s="611"/>
      <c r="T202" s="606" t="str">
        <f t="shared" si="148"/>
        <v/>
      </c>
      <c r="U202" s="607"/>
      <c r="V202" s="445" t="str">
        <f t="shared" si="147"/>
        <v/>
      </c>
      <c r="W202" s="445" t="str">
        <f t="shared" si="149"/>
        <v/>
      </c>
      <c r="X202" s="608"/>
      <c r="Y202" s="605"/>
      <c r="Z202" s="605"/>
      <c r="AA202" s="509" t="str">
        <f t="shared" si="126"/>
        <v/>
      </c>
      <c r="AB202" s="509"/>
      <c r="AC202" s="509" t="str">
        <f t="shared" si="127"/>
        <v/>
      </c>
      <c r="AD202" s="509" t="str">
        <f t="shared" si="143"/>
        <v/>
      </c>
      <c r="AE202" s="608"/>
      <c r="AF202" s="605"/>
      <c r="AG202" s="605"/>
      <c r="AH202" s="509" t="str">
        <f t="shared" si="128"/>
        <v/>
      </c>
      <c r="AI202" s="509"/>
      <c r="AJ202" s="509" t="str">
        <f t="shared" si="129"/>
        <v/>
      </c>
      <c r="AK202" s="509" t="str">
        <f t="shared" si="130"/>
        <v/>
      </c>
      <c r="AL202" s="608"/>
      <c r="AM202" s="605"/>
      <c r="AN202" s="605"/>
      <c r="AO202" s="509" t="str">
        <f t="shared" si="131"/>
        <v/>
      </c>
      <c r="AP202" s="509"/>
      <c r="AQ202" s="509" t="str">
        <f t="shared" si="132"/>
        <v/>
      </c>
      <c r="AR202" s="509" t="str">
        <f t="shared" si="133"/>
        <v/>
      </c>
      <c r="AS202" s="608"/>
      <c r="AT202" s="605"/>
      <c r="AU202" s="605"/>
      <c r="AV202" s="509" t="str">
        <f t="shared" si="134"/>
        <v/>
      </c>
      <c r="AW202" s="509"/>
      <c r="AX202" s="509" t="str">
        <f t="shared" si="135"/>
        <v/>
      </c>
      <c r="AY202" s="509" t="str">
        <f t="shared" si="136"/>
        <v/>
      </c>
      <c r="AZ202" s="608"/>
      <c r="BA202" s="605"/>
      <c r="BB202" s="605"/>
      <c r="BC202" s="509" t="str">
        <f t="shared" si="137"/>
        <v/>
      </c>
      <c r="BD202" s="509"/>
      <c r="BE202" s="509" t="str">
        <f t="shared" si="138"/>
        <v/>
      </c>
      <c r="BF202" s="509" t="str">
        <f t="shared" si="139"/>
        <v/>
      </c>
      <c r="BG202" s="608"/>
      <c r="BH202" s="605"/>
      <c r="BI202" s="605"/>
      <c r="BJ202" s="509" t="str">
        <f t="shared" si="140"/>
        <v/>
      </c>
      <c r="BK202" s="509"/>
      <c r="BL202" s="509" t="str">
        <f t="shared" si="141"/>
        <v/>
      </c>
      <c r="BM202" s="509" t="str">
        <f t="shared" si="144"/>
        <v/>
      </c>
      <c r="BN202" s="608"/>
      <c r="BO202" s="606" t="str">
        <f t="shared" si="145"/>
        <v/>
      </c>
      <c r="BP202" s="445" t="str">
        <f t="shared" si="146"/>
        <v/>
      </c>
      <c r="BQ202" s="595"/>
      <c r="BR202" s="596"/>
      <c r="BZ202" s="496"/>
      <c r="CA202" s="485"/>
      <c r="CB202" s="497"/>
      <c r="CC202" s="487"/>
      <c r="CD202" s="487"/>
    </row>
    <row r="203" spans="1:82" s="495" customFormat="1" ht="45" customHeight="1">
      <c r="A203" s="488"/>
      <c r="B203" s="593"/>
      <c r="C203" s="594"/>
      <c r="D203" s="610"/>
      <c r="E203" s="611"/>
      <c r="F203" s="606" t="str">
        <f t="shared" si="120"/>
        <v/>
      </c>
      <c r="G203" s="607"/>
      <c r="H203" s="445" t="str">
        <f t="shared" si="121"/>
        <v/>
      </c>
      <c r="I203" s="445" t="str">
        <f t="shared" si="122"/>
        <v/>
      </c>
      <c r="J203" s="608"/>
      <c r="K203" s="612"/>
      <c r="L203" s="611"/>
      <c r="M203" s="606" t="str">
        <f t="shared" si="123"/>
        <v/>
      </c>
      <c r="N203" s="607"/>
      <c r="O203" s="445" t="str">
        <f t="shared" si="124"/>
        <v/>
      </c>
      <c r="P203" s="445" t="str">
        <f t="shared" si="125"/>
        <v/>
      </c>
      <c r="Q203" s="608"/>
      <c r="R203" s="612"/>
      <c r="S203" s="611"/>
      <c r="T203" s="606" t="str">
        <f t="shared" si="148"/>
        <v/>
      </c>
      <c r="U203" s="607"/>
      <c r="V203" s="445" t="str">
        <f t="shared" si="147"/>
        <v/>
      </c>
      <c r="W203" s="445" t="str">
        <f t="shared" si="149"/>
        <v/>
      </c>
      <c r="X203" s="608"/>
      <c r="Y203" s="605"/>
      <c r="Z203" s="605"/>
      <c r="AA203" s="509" t="str">
        <f t="shared" si="126"/>
        <v/>
      </c>
      <c r="AB203" s="509"/>
      <c r="AC203" s="509" t="str">
        <f t="shared" si="127"/>
        <v/>
      </c>
      <c r="AD203" s="509" t="str">
        <f t="shared" si="143"/>
        <v/>
      </c>
      <c r="AE203" s="608"/>
      <c r="AF203" s="605"/>
      <c r="AG203" s="605"/>
      <c r="AH203" s="509" t="str">
        <f t="shared" si="128"/>
        <v/>
      </c>
      <c r="AI203" s="509"/>
      <c r="AJ203" s="509" t="str">
        <f t="shared" si="129"/>
        <v/>
      </c>
      <c r="AK203" s="509" t="str">
        <f t="shared" si="130"/>
        <v/>
      </c>
      <c r="AL203" s="608"/>
      <c r="AM203" s="605"/>
      <c r="AN203" s="605"/>
      <c r="AO203" s="509" t="str">
        <f t="shared" si="131"/>
        <v/>
      </c>
      <c r="AP203" s="509"/>
      <c r="AQ203" s="509" t="str">
        <f t="shared" si="132"/>
        <v/>
      </c>
      <c r="AR203" s="509" t="str">
        <f t="shared" si="133"/>
        <v/>
      </c>
      <c r="AS203" s="608"/>
      <c r="AT203" s="605"/>
      <c r="AU203" s="605"/>
      <c r="AV203" s="509" t="str">
        <f t="shared" si="134"/>
        <v/>
      </c>
      <c r="AW203" s="509"/>
      <c r="AX203" s="509" t="str">
        <f t="shared" si="135"/>
        <v/>
      </c>
      <c r="AY203" s="509" t="str">
        <f t="shared" si="136"/>
        <v/>
      </c>
      <c r="AZ203" s="608"/>
      <c r="BA203" s="605"/>
      <c r="BB203" s="605"/>
      <c r="BC203" s="509" t="str">
        <f t="shared" si="137"/>
        <v/>
      </c>
      <c r="BD203" s="509"/>
      <c r="BE203" s="509" t="str">
        <f t="shared" si="138"/>
        <v/>
      </c>
      <c r="BF203" s="509" t="str">
        <f t="shared" si="139"/>
        <v/>
      </c>
      <c r="BG203" s="608"/>
      <c r="BH203" s="605"/>
      <c r="BI203" s="605"/>
      <c r="BJ203" s="509" t="str">
        <f t="shared" si="140"/>
        <v/>
      </c>
      <c r="BK203" s="509"/>
      <c r="BL203" s="509" t="str">
        <f t="shared" si="141"/>
        <v/>
      </c>
      <c r="BM203" s="509" t="str">
        <f t="shared" si="144"/>
        <v/>
      </c>
      <c r="BN203" s="608"/>
      <c r="BO203" s="606" t="str">
        <f t="shared" si="145"/>
        <v/>
      </c>
      <c r="BP203" s="445" t="str">
        <f t="shared" si="146"/>
        <v/>
      </c>
      <c r="BQ203" s="595"/>
      <c r="BR203" s="596"/>
      <c r="BZ203" s="496"/>
      <c r="CA203" s="485"/>
      <c r="CB203" s="497"/>
      <c r="CC203" s="487"/>
      <c r="CD203" s="487"/>
    </row>
    <row r="204" spans="1:82" s="495" customFormat="1" ht="45" customHeight="1">
      <c r="A204" s="488"/>
      <c r="B204" s="593"/>
      <c r="C204" s="594"/>
      <c r="D204" s="610"/>
      <c r="E204" s="611"/>
      <c r="F204" s="606" t="str">
        <f t="shared" si="120"/>
        <v/>
      </c>
      <c r="G204" s="607"/>
      <c r="H204" s="445" t="str">
        <f t="shared" si="121"/>
        <v/>
      </c>
      <c r="I204" s="445" t="str">
        <f t="shared" si="122"/>
        <v/>
      </c>
      <c r="J204" s="608"/>
      <c r="K204" s="612"/>
      <c r="L204" s="611"/>
      <c r="M204" s="606" t="str">
        <f t="shared" si="123"/>
        <v/>
      </c>
      <c r="N204" s="607"/>
      <c r="O204" s="445" t="str">
        <f t="shared" si="124"/>
        <v/>
      </c>
      <c r="P204" s="445" t="str">
        <f t="shared" si="125"/>
        <v/>
      </c>
      <c r="Q204" s="608"/>
      <c r="R204" s="612"/>
      <c r="S204" s="611"/>
      <c r="T204" s="606" t="str">
        <f t="shared" si="148"/>
        <v/>
      </c>
      <c r="U204" s="607"/>
      <c r="V204" s="445" t="str">
        <f t="shared" si="147"/>
        <v/>
      </c>
      <c r="W204" s="445" t="str">
        <f t="shared" si="149"/>
        <v/>
      </c>
      <c r="X204" s="608"/>
      <c r="Y204" s="605"/>
      <c r="Z204" s="605"/>
      <c r="AA204" s="509" t="str">
        <f t="shared" si="126"/>
        <v/>
      </c>
      <c r="AB204" s="509"/>
      <c r="AC204" s="509" t="str">
        <f t="shared" si="127"/>
        <v/>
      </c>
      <c r="AD204" s="509" t="str">
        <f t="shared" si="143"/>
        <v/>
      </c>
      <c r="AE204" s="608"/>
      <c r="AF204" s="605"/>
      <c r="AG204" s="605"/>
      <c r="AH204" s="509" t="str">
        <f t="shared" si="128"/>
        <v/>
      </c>
      <c r="AI204" s="509"/>
      <c r="AJ204" s="509" t="str">
        <f t="shared" si="129"/>
        <v/>
      </c>
      <c r="AK204" s="509" t="str">
        <f t="shared" si="130"/>
        <v/>
      </c>
      <c r="AL204" s="608"/>
      <c r="AM204" s="605"/>
      <c r="AN204" s="605"/>
      <c r="AO204" s="509" t="str">
        <f t="shared" si="131"/>
        <v/>
      </c>
      <c r="AP204" s="509"/>
      <c r="AQ204" s="509" t="str">
        <f t="shared" si="132"/>
        <v/>
      </c>
      <c r="AR204" s="509" t="str">
        <f t="shared" si="133"/>
        <v/>
      </c>
      <c r="AS204" s="608"/>
      <c r="AT204" s="605"/>
      <c r="AU204" s="605"/>
      <c r="AV204" s="509" t="str">
        <f t="shared" si="134"/>
        <v/>
      </c>
      <c r="AW204" s="509"/>
      <c r="AX204" s="509" t="str">
        <f t="shared" si="135"/>
        <v/>
      </c>
      <c r="AY204" s="509" t="str">
        <f t="shared" si="136"/>
        <v/>
      </c>
      <c r="AZ204" s="608"/>
      <c r="BA204" s="605"/>
      <c r="BB204" s="605"/>
      <c r="BC204" s="509" t="str">
        <f t="shared" si="137"/>
        <v/>
      </c>
      <c r="BD204" s="509"/>
      <c r="BE204" s="509" t="str">
        <f t="shared" si="138"/>
        <v/>
      </c>
      <c r="BF204" s="509" t="str">
        <f t="shared" si="139"/>
        <v/>
      </c>
      <c r="BG204" s="608"/>
      <c r="BH204" s="605"/>
      <c r="BI204" s="605"/>
      <c r="BJ204" s="509" t="str">
        <f t="shared" si="140"/>
        <v/>
      </c>
      <c r="BK204" s="509"/>
      <c r="BL204" s="509" t="str">
        <f t="shared" si="141"/>
        <v/>
      </c>
      <c r="BM204" s="509" t="str">
        <f t="shared" si="144"/>
        <v/>
      </c>
      <c r="BN204" s="608"/>
      <c r="BO204" s="606" t="str">
        <f t="shared" si="145"/>
        <v/>
      </c>
      <c r="BP204" s="445" t="str">
        <f t="shared" si="146"/>
        <v/>
      </c>
      <c r="BQ204" s="595"/>
      <c r="BR204" s="596"/>
      <c r="BZ204" s="496"/>
      <c r="CA204" s="485"/>
      <c r="CB204" s="497"/>
      <c r="CC204" s="487"/>
      <c r="CD204" s="487"/>
    </row>
    <row r="205" spans="1:82" s="495" customFormat="1" ht="45" customHeight="1">
      <c r="A205" s="488"/>
      <c r="B205" s="593"/>
      <c r="C205" s="594"/>
      <c r="D205" s="610"/>
      <c r="E205" s="611"/>
      <c r="F205" s="606" t="str">
        <f t="shared" si="120"/>
        <v/>
      </c>
      <c r="G205" s="607"/>
      <c r="H205" s="445" t="str">
        <f t="shared" si="121"/>
        <v/>
      </c>
      <c r="I205" s="445" t="str">
        <f t="shared" si="122"/>
        <v/>
      </c>
      <c r="J205" s="608"/>
      <c r="K205" s="612"/>
      <c r="L205" s="611"/>
      <c r="M205" s="606" t="str">
        <f t="shared" si="123"/>
        <v/>
      </c>
      <c r="N205" s="607"/>
      <c r="O205" s="445" t="str">
        <f t="shared" si="124"/>
        <v/>
      </c>
      <c r="P205" s="445" t="str">
        <f t="shared" si="125"/>
        <v/>
      </c>
      <c r="Q205" s="608"/>
      <c r="R205" s="612"/>
      <c r="S205" s="611"/>
      <c r="T205" s="606" t="str">
        <f t="shared" si="148"/>
        <v/>
      </c>
      <c r="U205" s="607"/>
      <c r="V205" s="445" t="str">
        <f t="shared" ref="V205:V210" si="150">IF(R205="","",U205*R205)</f>
        <v/>
      </c>
      <c r="W205" s="445" t="str">
        <f t="shared" si="149"/>
        <v/>
      </c>
      <c r="X205" s="608"/>
      <c r="Y205" s="605"/>
      <c r="Z205" s="605"/>
      <c r="AA205" s="509" t="str">
        <f t="shared" si="126"/>
        <v/>
      </c>
      <c r="AB205" s="509"/>
      <c r="AC205" s="509" t="str">
        <f t="shared" si="127"/>
        <v/>
      </c>
      <c r="AD205" s="509" t="str">
        <f t="shared" si="143"/>
        <v/>
      </c>
      <c r="AE205" s="608"/>
      <c r="AF205" s="605"/>
      <c r="AG205" s="605"/>
      <c r="AH205" s="509" t="str">
        <f t="shared" si="128"/>
        <v/>
      </c>
      <c r="AI205" s="509"/>
      <c r="AJ205" s="509" t="str">
        <f t="shared" si="129"/>
        <v/>
      </c>
      <c r="AK205" s="509" t="str">
        <f t="shared" si="130"/>
        <v/>
      </c>
      <c r="AL205" s="608"/>
      <c r="AM205" s="605"/>
      <c r="AN205" s="605"/>
      <c r="AO205" s="509" t="str">
        <f t="shared" si="131"/>
        <v/>
      </c>
      <c r="AP205" s="509"/>
      <c r="AQ205" s="509" t="str">
        <f t="shared" si="132"/>
        <v/>
      </c>
      <c r="AR205" s="509" t="str">
        <f t="shared" si="133"/>
        <v/>
      </c>
      <c r="AS205" s="608"/>
      <c r="AT205" s="605"/>
      <c r="AU205" s="605"/>
      <c r="AV205" s="509" t="str">
        <f t="shared" si="134"/>
        <v/>
      </c>
      <c r="AW205" s="509"/>
      <c r="AX205" s="509" t="str">
        <f t="shared" si="135"/>
        <v/>
      </c>
      <c r="AY205" s="509" t="str">
        <f t="shared" si="136"/>
        <v/>
      </c>
      <c r="AZ205" s="608"/>
      <c r="BA205" s="605"/>
      <c r="BB205" s="605"/>
      <c r="BC205" s="509" t="str">
        <f t="shared" si="137"/>
        <v/>
      </c>
      <c r="BD205" s="509"/>
      <c r="BE205" s="509" t="str">
        <f t="shared" si="138"/>
        <v/>
      </c>
      <c r="BF205" s="509" t="str">
        <f t="shared" si="139"/>
        <v/>
      </c>
      <c r="BG205" s="608"/>
      <c r="BH205" s="605"/>
      <c r="BI205" s="605"/>
      <c r="BJ205" s="509" t="str">
        <f t="shared" si="140"/>
        <v/>
      </c>
      <c r="BK205" s="509"/>
      <c r="BL205" s="509" t="str">
        <f t="shared" si="141"/>
        <v/>
      </c>
      <c r="BM205" s="509" t="str">
        <f t="shared" si="144"/>
        <v/>
      </c>
      <c r="BN205" s="608"/>
      <c r="BO205" s="606" t="str">
        <f t="shared" si="145"/>
        <v/>
      </c>
      <c r="BP205" s="445" t="str">
        <f t="shared" si="146"/>
        <v/>
      </c>
      <c r="BQ205" s="595"/>
      <c r="BR205" s="596"/>
      <c r="BZ205" s="496"/>
      <c r="CA205" s="485"/>
      <c r="CB205" s="497"/>
      <c r="CC205" s="487"/>
      <c r="CD205" s="487"/>
    </row>
    <row r="206" spans="1:82" s="495" customFormat="1" ht="45" customHeight="1">
      <c r="A206" s="488"/>
      <c r="B206" s="593"/>
      <c r="C206" s="594"/>
      <c r="D206" s="577"/>
      <c r="E206" s="578"/>
      <c r="F206" s="606" t="str">
        <f t="shared" si="120"/>
        <v/>
      </c>
      <c r="G206" s="607"/>
      <c r="H206" s="445" t="str">
        <f t="shared" si="121"/>
        <v/>
      </c>
      <c r="I206" s="445" t="str">
        <f t="shared" si="122"/>
        <v/>
      </c>
      <c r="J206" s="538"/>
      <c r="K206" s="579"/>
      <c r="L206" s="578"/>
      <c r="M206" s="606" t="str">
        <f t="shared" si="123"/>
        <v/>
      </c>
      <c r="N206" s="607"/>
      <c r="O206" s="445" t="str">
        <f t="shared" si="124"/>
        <v/>
      </c>
      <c r="P206" s="445" t="str">
        <f t="shared" si="125"/>
        <v/>
      </c>
      <c r="Q206" s="608"/>
      <c r="R206" s="579"/>
      <c r="S206" s="578"/>
      <c r="T206" s="606" t="str">
        <f t="shared" ref="T206:T210" si="151">IF(R206="","",R206*S206)</f>
        <v/>
      </c>
      <c r="U206" s="607"/>
      <c r="V206" s="445" t="str">
        <f t="shared" si="150"/>
        <v/>
      </c>
      <c r="W206" s="445" t="str">
        <f t="shared" ref="W206:W210" si="152">IF(A206="","",T206-V206)</f>
        <v/>
      </c>
      <c r="X206" s="608"/>
      <c r="Y206" s="605"/>
      <c r="Z206" s="605"/>
      <c r="AA206" s="509" t="str">
        <f t="shared" si="126"/>
        <v/>
      </c>
      <c r="AB206" s="509"/>
      <c r="AC206" s="509" t="str">
        <f t="shared" si="127"/>
        <v/>
      </c>
      <c r="AD206" s="509" t="str">
        <f t="shared" si="143"/>
        <v/>
      </c>
      <c r="AE206" s="608"/>
      <c r="AF206" s="605"/>
      <c r="AG206" s="605"/>
      <c r="AH206" s="509" t="str">
        <f t="shared" si="128"/>
        <v/>
      </c>
      <c r="AI206" s="509"/>
      <c r="AJ206" s="509" t="str">
        <f t="shared" si="129"/>
        <v/>
      </c>
      <c r="AK206" s="509" t="str">
        <f t="shared" si="130"/>
        <v/>
      </c>
      <c r="AL206" s="608"/>
      <c r="AM206" s="605"/>
      <c r="AN206" s="605"/>
      <c r="AO206" s="509" t="str">
        <f t="shared" si="131"/>
        <v/>
      </c>
      <c r="AP206" s="509"/>
      <c r="AQ206" s="509" t="str">
        <f t="shared" si="132"/>
        <v/>
      </c>
      <c r="AR206" s="509" t="str">
        <f t="shared" si="133"/>
        <v/>
      </c>
      <c r="AS206" s="608"/>
      <c r="AT206" s="605"/>
      <c r="AU206" s="605"/>
      <c r="AV206" s="509" t="str">
        <f t="shared" si="134"/>
        <v/>
      </c>
      <c r="AW206" s="509"/>
      <c r="AX206" s="509" t="str">
        <f t="shared" si="135"/>
        <v/>
      </c>
      <c r="AY206" s="509" t="str">
        <f t="shared" si="136"/>
        <v/>
      </c>
      <c r="AZ206" s="608"/>
      <c r="BA206" s="605"/>
      <c r="BB206" s="605"/>
      <c r="BC206" s="509" t="str">
        <f t="shared" si="137"/>
        <v/>
      </c>
      <c r="BD206" s="509"/>
      <c r="BE206" s="509" t="str">
        <f t="shared" si="138"/>
        <v/>
      </c>
      <c r="BF206" s="509" t="str">
        <f t="shared" si="139"/>
        <v/>
      </c>
      <c r="BG206" s="608"/>
      <c r="BH206" s="605"/>
      <c r="BI206" s="605"/>
      <c r="BJ206" s="509" t="str">
        <f t="shared" si="140"/>
        <v/>
      </c>
      <c r="BK206" s="509"/>
      <c r="BL206" s="509" t="str">
        <f t="shared" si="141"/>
        <v/>
      </c>
      <c r="BM206" s="509" t="str">
        <f t="shared" si="144"/>
        <v/>
      </c>
      <c r="BN206" s="608"/>
      <c r="BO206" s="606" t="str">
        <f t="shared" si="145"/>
        <v/>
      </c>
      <c r="BP206" s="445" t="str">
        <f t="shared" si="146"/>
        <v/>
      </c>
      <c r="BQ206" s="595"/>
      <c r="BR206" s="596"/>
      <c r="BZ206" s="496"/>
      <c r="CA206" s="485"/>
      <c r="CB206" s="497"/>
      <c r="CC206" s="498"/>
      <c r="CD206" s="487"/>
    </row>
    <row r="207" spans="1:82" s="495" customFormat="1" ht="45" customHeight="1">
      <c r="A207" s="613"/>
      <c r="B207" s="593"/>
      <c r="C207" s="594"/>
      <c r="D207" s="582"/>
      <c r="E207" s="583"/>
      <c r="F207" s="606" t="str">
        <f t="shared" si="120"/>
        <v/>
      </c>
      <c r="G207" s="607"/>
      <c r="H207" s="445" t="str">
        <f t="shared" si="121"/>
        <v/>
      </c>
      <c r="I207" s="445" t="str">
        <f t="shared" si="122"/>
        <v/>
      </c>
      <c r="J207" s="503"/>
      <c r="K207" s="584"/>
      <c r="L207" s="583"/>
      <c r="M207" s="606" t="str">
        <f t="shared" si="123"/>
        <v/>
      </c>
      <c r="N207" s="607"/>
      <c r="O207" s="445" t="str">
        <f t="shared" si="124"/>
        <v/>
      </c>
      <c r="P207" s="445" t="str">
        <f t="shared" si="125"/>
        <v/>
      </c>
      <c r="Q207" s="608"/>
      <c r="R207" s="584"/>
      <c r="S207" s="583"/>
      <c r="T207" s="606" t="str">
        <f t="shared" si="151"/>
        <v/>
      </c>
      <c r="U207" s="607"/>
      <c r="V207" s="445" t="str">
        <f t="shared" si="150"/>
        <v/>
      </c>
      <c r="W207" s="445" t="str">
        <f t="shared" si="152"/>
        <v/>
      </c>
      <c r="X207" s="608"/>
      <c r="Y207" s="605"/>
      <c r="Z207" s="605"/>
      <c r="AA207" s="509" t="str">
        <f t="shared" ref="AA207:AA236" si="153">IF(Y207="","",Y207*Z207)</f>
        <v/>
      </c>
      <c r="AB207" s="509"/>
      <c r="AC207" s="509" t="str">
        <f t="shared" ref="AC207:AC236" si="154">IF(Y207="","",AB207*Y207)</f>
        <v/>
      </c>
      <c r="AD207" s="509" t="str">
        <f t="shared" si="143"/>
        <v/>
      </c>
      <c r="AE207" s="608"/>
      <c r="AF207" s="605"/>
      <c r="AG207" s="605"/>
      <c r="AH207" s="509" t="str">
        <f t="shared" ref="AH207:AH236" si="155">IF(AF207="","",AF207*AG207)</f>
        <v/>
      </c>
      <c r="AI207" s="509"/>
      <c r="AJ207" s="509" t="str">
        <f t="shared" ref="AJ207:AJ236" si="156">IF(AF207="","",AI207*AF207)</f>
        <v/>
      </c>
      <c r="AK207" s="509" t="str">
        <f t="shared" ref="AK207:AK236" si="157">IF(O207="","",AH207-AJ207)</f>
        <v/>
      </c>
      <c r="AL207" s="608"/>
      <c r="AM207" s="605"/>
      <c r="AN207" s="605"/>
      <c r="AO207" s="509" t="str">
        <f t="shared" ref="AO207:AO236" si="158">IF(AM207="","",AM207*AN207)</f>
        <v/>
      </c>
      <c r="AP207" s="509"/>
      <c r="AQ207" s="509" t="str">
        <f t="shared" ref="AQ207:AQ236" si="159">IF(AM207="","",AP207*AM207)</f>
        <v/>
      </c>
      <c r="AR207" s="509" t="str">
        <f t="shared" ref="AR207:AR236" si="160">IF(V207="","",AO207-AQ207)</f>
        <v/>
      </c>
      <c r="AS207" s="608"/>
      <c r="AT207" s="605"/>
      <c r="AU207" s="605"/>
      <c r="AV207" s="509" t="str">
        <f t="shared" ref="AV207:AV236" si="161">IF(AT207="","",AT207*AU207)</f>
        <v/>
      </c>
      <c r="AW207" s="509"/>
      <c r="AX207" s="509" t="str">
        <f t="shared" ref="AX207:AX236" si="162">IF(AT207="","",AW207*AT207)</f>
        <v/>
      </c>
      <c r="AY207" s="509" t="str">
        <f t="shared" ref="AY207:AY236" si="163">IF(AC207="","",AV207-AX207)</f>
        <v/>
      </c>
      <c r="AZ207" s="608"/>
      <c r="BA207" s="605"/>
      <c r="BB207" s="605"/>
      <c r="BC207" s="509" t="str">
        <f t="shared" ref="BC207:BC236" si="164">IF(BA207="","",BA207*BB207)</f>
        <v/>
      </c>
      <c r="BD207" s="509"/>
      <c r="BE207" s="509" t="str">
        <f t="shared" ref="BE207:BE236" si="165">IF(BA207="","",BD207*BA207)</f>
        <v/>
      </c>
      <c r="BF207" s="509" t="str">
        <f t="shared" ref="BF207:BF236" si="166">IF(AJ207="","",BC207-BE207)</f>
        <v/>
      </c>
      <c r="BG207" s="608"/>
      <c r="BH207" s="605"/>
      <c r="BI207" s="605"/>
      <c r="BJ207" s="509" t="str">
        <f t="shared" ref="BJ207:BJ236" si="167">IF(BH207="","",BH207*BI207)</f>
        <v/>
      </c>
      <c r="BK207" s="509"/>
      <c r="BL207" s="509" t="str">
        <f t="shared" ref="BL207:BL236" si="168">IF(BH207="","",BK207*BH207)</f>
        <v/>
      </c>
      <c r="BM207" s="509" t="str">
        <f t="shared" ref="BM207:BM236" si="169">IF(AQ207="","",BJ207-BL207)</f>
        <v/>
      </c>
      <c r="BN207" s="608"/>
      <c r="BO207" s="606" t="str">
        <f t="shared" si="145"/>
        <v/>
      </c>
      <c r="BP207" s="445" t="str">
        <f t="shared" si="146"/>
        <v/>
      </c>
      <c r="BQ207" s="504"/>
      <c r="BR207" s="505"/>
      <c r="BZ207" s="496"/>
      <c r="CA207" s="485"/>
      <c r="CB207" s="497"/>
      <c r="CC207" s="498"/>
      <c r="CD207" s="487"/>
    </row>
    <row r="208" spans="1:82" s="495" customFormat="1" ht="45" customHeight="1">
      <c r="A208" s="613"/>
      <c r="B208" s="593"/>
      <c r="C208" s="594"/>
      <c r="D208" s="582"/>
      <c r="E208" s="583"/>
      <c r="F208" s="606" t="str">
        <f t="shared" si="120"/>
        <v/>
      </c>
      <c r="G208" s="607"/>
      <c r="H208" s="445" t="str">
        <f t="shared" si="121"/>
        <v/>
      </c>
      <c r="I208" s="445" t="str">
        <f t="shared" si="122"/>
        <v/>
      </c>
      <c r="J208" s="503"/>
      <c r="K208" s="584"/>
      <c r="L208" s="583"/>
      <c r="M208" s="606" t="str">
        <f t="shared" si="123"/>
        <v/>
      </c>
      <c r="N208" s="607"/>
      <c r="O208" s="445" t="str">
        <f t="shared" si="124"/>
        <v/>
      </c>
      <c r="P208" s="445" t="str">
        <f t="shared" si="125"/>
        <v/>
      </c>
      <c r="Q208" s="608"/>
      <c r="R208" s="584"/>
      <c r="S208" s="583"/>
      <c r="T208" s="606" t="str">
        <f t="shared" si="151"/>
        <v/>
      </c>
      <c r="U208" s="607"/>
      <c r="V208" s="445" t="str">
        <f t="shared" si="150"/>
        <v/>
      </c>
      <c r="W208" s="445" t="str">
        <f t="shared" si="152"/>
        <v/>
      </c>
      <c r="X208" s="608"/>
      <c r="Y208" s="605"/>
      <c r="Z208" s="605"/>
      <c r="AA208" s="509" t="str">
        <f t="shared" si="153"/>
        <v/>
      </c>
      <c r="AB208" s="509"/>
      <c r="AC208" s="509" t="str">
        <f t="shared" si="154"/>
        <v/>
      </c>
      <c r="AD208" s="509" t="str">
        <f t="shared" ref="AD208:AD210" si="170">IF(A208="","",AA208-AC208)</f>
        <v/>
      </c>
      <c r="AE208" s="608"/>
      <c r="AF208" s="605"/>
      <c r="AG208" s="605"/>
      <c r="AH208" s="509" t="str">
        <f t="shared" si="155"/>
        <v/>
      </c>
      <c r="AI208" s="509"/>
      <c r="AJ208" s="509" t="str">
        <f t="shared" si="156"/>
        <v/>
      </c>
      <c r="AK208" s="509" t="str">
        <f t="shared" si="157"/>
        <v/>
      </c>
      <c r="AL208" s="608"/>
      <c r="AM208" s="605"/>
      <c r="AN208" s="605"/>
      <c r="AO208" s="509" t="str">
        <f t="shared" si="158"/>
        <v/>
      </c>
      <c r="AP208" s="509"/>
      <c r="AQ208" s="509" t="str">
        <f t="shared" si="159"/>
        <v/>
      </c>
      <c r="AR208" s="509" t="str">
        <f t="shared" si="160"/>
        <v/>
      </c>
      <c r="AS208" s="608"/>
      <c r="AT208" s="605"/>
      <c r="AU208" s="605"/>
      <c r="AV208" s="509" t="str">
        <f t="shared" si="161"/>
        <v/>
      </c>
      <c r="AW208" s="509"/>
      <c r="AX208" s="509" t="str">
        <f t="shared" si="162"/>
        <v/>
      </c>
      <c r="AY208" s="509" t="str">
        <f t="shared" si="163"/>
        <v/>
      </c>
      <c r="AZ208" s="608"/>
      <c r="BA208" s="605"/>
      <c r="BB208" s="605"/>
      <c r="BC208" s="509" t="str">
        <f t="shared" si="164"/>
        <v/>
      </c>
      <c r="BD208" s="509"/>
      <c r="BE208" s="509" t="str">
        <f t="shared" si="165"/>
        <v/>
      </c>
      <c r="BF208" s="509" t="str">
        <f t="shared" si="166"/>
        <v/>
      </c>
      <c r="BG208" s="608"/>
      <c r="BH208" s="605"/>
      <c r="BI208" s="605"/>
      <c r="BJ208" s="509" t="str">
        <f t="shared" si="167"/>
        <v/>
      </c>
      <c r="BK208" s="509"/>
      <c r="BL208" s="509" t="str">
        <f t="shared" si="168"/>
        <v/>
      </c>
      <c r="BM208" s="509" t="str">
        <f t="shared" si="169"/>
        <v/>
      </c>
      <c r="BN208" s="608"/>
      <c r="BO208" s="606" t="str">
        <f t="shared" si="145"/>
        <v/>
      </c>
      <c r="BP208" s="445" t="str">
        <f t="shared" si="146"/>
        <v/>
      </c>
      <c r="BQ208" s="504"/>
      <c r="BR208" s="505"/>
      <c r="BZ208" s="496"/>
      <c r="CA208" s="485"/>
      <c r="CB208" s="497"/>
      <c r="CC208" s="614"/>
      <c r="CD208" s="487"/>
    </row>
    <row r="209" spans="1:82" s="495" customFormat="1" ht="45" customHeight="1">
      <c r="A209" s="488"/>
      <c r="B209" s="593"/>
      <c r="C209" s="594"/>
      <c r="D209" s="577"/>
      <c r="E209" s="578"/>
      <c r="F209" s="606" t="str">
        <f t="shared" si="120"/>
        <v/>
      </c>
      <c r="G209" s="607"/>
      <c r="H209" s="445" t="str">
        <f t="shared" si="121"/>
        <v/>
      </c>
      <c r="I209" s="445" t="str">
        <f t="shared" si="122"/>
        <v/>
      </c>
      <c r="J209" s="538"/>
      <c r="K209" s="579"/>
      <c r="L209" s="578"/>
      <c r="M209" s="606" t="str">
        <f t="shared" si="123"/>
        <v/>
      </c>
      <c r="N209" s="607"/>
      <c r="O209" s="445" t="str">
        <f t="shared" si="124"/>
        <v/>
      </c>
      <c r="P209" s="445" t="str">
        <f t="shared" si="125"/>
        <v/>
      </c>
      <c r="Q209" s="608"/>
      <c r="R209" s="579"/>
      <c r="S209" s="578"/>
      <c r="T209" s="606" t="str">
        <f t="shared" si="151"/>
        <v/>
      </c>
      <c r="U209" s="607"/>
      <c r="V209" s="445" t="str">
        <f t="shared" si="150"/>
        <v/>
      </c>
      <c r="W209" s="445" t="str">
        <f t="shared" si="152"/>
        <v/>
      </c>
      <c r="X209" s="608"/>
      <c r="Y209" s="605"/>
      <c r="Z209" s="605"/>
      <c r="AA209" s="509" t="str">
        <f t="shared" si="153"/>
        <v/>
      </c>
      <c r="AB209" s="509"/>
      <c r="AC209" s="509" t="str">
        <f t="shared" si="154"/>
        <v/>
      </c>
      <c r="AD209" s="509" t="str">
        <f t="shared" si="170"/>
        <v/>
      </c>
      <c r="AE209" s="608"/>
      <c r="AF209" s="605"/>
      <c r="AG209" s="605"/>
      <c r="AH209" s="509" t="str">
        <f t="shared" si="155"/>
        <v/>
      </c>
      <c r="AI209" s="509"/>
      <c r="AJ209" s="509" t="str">
        <f t="shared" si="156"/>
        <v/>
      </c>
      <c r="AK209" s="509" t="str">
        <f t="shared" si="157"/>
        <v/>
      </c>
      <c r="AL209" s="608"/>
      <c r="AM209" s="605"/>
      <c r="AN209" s="605"/>
      <c r="AO209" s="509" t="str">
        <f t="shared" si="158"/>
        <v/>
      </c>
      <c r="AP209" s="509"/>
      <c r="AQ209" s="509" t="str">
        <f t="shared" si="159"/>
        <v/>
      </c>
      <c r="AR209" s="509" t="str">
        <f t="shared" si="160"/>
        <v/>
      </c>
      <c r="AS209" s="608"/>
      <c r="AT209" s="605"/>
      <c r="AU209" s="605"/>
      <c r="AV209" s="509" t="str">
        <f t="shared" si="161"/>
        <v/>
      </c>
      <c r="AW209" s="509"/>
      <c r="AX209" s="509" t="str">
        <f t="shared" si="162"/>
        <v/>
      </c>
      <c r="AY209" s="509" t="str">
        <f t="shared" si="163"/>
        <v/>
      </c>
      <c r="AZ209" s="608"/>
      <c r="BA209" s="605"/>
      <c r="BB209" s="605"/>
      <c r="BC209" s="509" t="str">
        <f t="shared" si="164"/>
        <v/>
      </c>
      <c r="BD209" s="509"/>
      <c r="BE209" s="509" t="str">
        <f t="shared" si="165"/>
        <v/>
      </c>
      <c r="BF209" s="509" t="str">
        <f t="shared" si="166"/>
        <v/>
      </c>
      <c r="BG209" s="608"/>
      <c r="BH209" s="605"/>
      <c r="BI209" s="605"/>
      <c r="BJ209" s="509" t="str">
        <f t="shared" si="167"/>
        <v/>
      </c>
      <c r="BK209" s="509"/>
      <c r="BL209" s="509" t="str">
        <f t="shared" si="168"/>
        <v/>
      </c>
      <c r="BM209" s="509" t="str">
        <f t="shared" si="169"/>
        <v/>
      </c>
      <c r="BN209" s="608"/>
      <c r="BO209" s="606" t="str">
        <f t="shared" si="145"/>
        <v/>
      </c>
      <c r="BP209" s="445" t="str">
        <f t="shared" ref="BP209:BP210" si="171">IF(A209="","",I209+P209+W209+AD209+AK209+AR209+AY209+BF209+BM209)</f>
        <v/>
      </c>
      <c r="BQ209" s="595"/>
      <c r="BR209" s="596"/>
      <c r="BZ209" s="496"/>
      <c r="CA209" s="485"/>
      <c r="CB209" s="497"/>
      <c r="CC209" s="614"/>
      <c r="CD209" s="487"/>
    </row>
    <row r="210" spans="1:82" s="495" customFormat="1" ht="45" customHeight="1">
      <c r="A210" s="488"/>
      <c r="B210" s="593"/>
      <c r="C210" s="594"/>
      <c r="D210" s="577"/>
      <c r="E210" s="578"/>
      <c r="F210" s="606" t="str">
        <f t="shared" si="120"/>
        <v/>
      </c>
      <c r="G210" s="607"/>
      <c r="H210" s="445" t="str">
        <f t="shared" si="121"/>
        <v/>
      </c>
      <c r="I210" s="445" t="str">
        <f t="shared" si="122"/>
        <v/>
      </c>
      <c r="J210" s="538"/>
      <c r="K210" s="579"/>
      <c r="L210" s="578"/>
      <c r="M210" s="606" t="str">
        <f t="shared" si="123"/>
        <v/>
      </c>
      <c r="N210" s="607"/>
      <c r="O210" s="445" t="str">
        <f t="shared" si="124"/>
        <v/>
      </c>
      <c r="P210" s="445" t="str">
        <f t="shared" si="125"/>
        <v/>
      </c>
      <c r="Q210" s="608"/>
      <c r="R210" s="579"/>
      <c r="S210" s="578"/>
      <c r="T210" s="606" t="str">
        <f t="shared" si="151"/>
        <v/>
      </c>
      <c r="U210" s="607"/>
      <c r="V210" s="445" t="str">
        <f t="shared" si="150"/>
        <v/>
      </c>
      <c r="W210" s="445" t="str">
        <f t="shared" si="152"/>
        <v/>
      </c>
      <c r="X210" s="608"/>
      <c r="Y210" s="605"/>
      <c r="Z210" s="605"/>
      <c r="AA210" s="509" t="str">
        <f t="shared" si="153"/>
        <v/>
      </c>
      <c r="AB210" s="509"/>
      <c r="AC210" s="509" t="str">
        <f t="shared" si="154"/>
        <v/>
      </c>
      <c r="AD210" s="509" t="str">
        <f t="shared" si="170"/>
        <v/>
      </c>
      <c r="AE210" s="608"/>
      <c r="AF210" s="605"/>
      <c r="AG210" s="605"/>
      <c r="AH210" s="509" t="str">
        <f t="shared" si="155"/>
        <v/>
      </c>
      <c r="AI210" s="509"/>
      <c r="AJ210" s="509" t="str">
        <f t="shared" si="156"/>
        <v/>
      </c>
      <c r="AK210" s="509" t="str">
        <f t="shared" si="157"/>
        <v/>
      </c>
      <c r="AL210" s="608"/>
      <c r="AM210" s="605"/>
      <c r="AN210" s="605"/>
      <c r="AO210" s="509" t="str">
        <f t="shared" si="158"/>
        <v/>
      </c>
      <c r="AP210" s="509"/>
      <c r="AQ210" s="509" t="str">
        <f t="shared" si="159"/>
        <v/>
      </c>
      <c r="AR210" s="509" t="str">
        <f t="shared" si="160"/>
        <v/>
      </c>
      <c r="AS210" s="608"/>
      <c r="AT210" s="605"/>
      <c r="AU210" s="605"/>
      <c r="AV210" s="509" t="str">
        <f t="shared" si="161"/>
        <v/>
      </c>
      <c r="AW210" s="509"/>
      <c r="AX210" s="509" t="str">
        <f t="shared" si="162"/>
        <v/>
      </c>
      <c r="AY210" s="509" t="str">
        <f t="shared" si="163"/>
        <v/>
      </c>
      <c r="AZ210" s="608"/>
      <c r="BA210" s="605"/>
      <c r="BB210" s="605"/>
      <c r="BC210" s="509" t="str">
        <f t="shared" si="164"/>
        <v/>
      </c>
      <c r="BD210" s="509"/>
      <c r="BE210" s="509" t="str">
        <f t="shared" si="165"/>
        <v/>
      </c>
      <c r="BF210" s="509" t="str">
        <f t="shared" si="166"/>
        <v/>
      </c>
      <c r="BG210" s="608"/>
      <c r="BH210" s="605"/>
      <c r="BI210" s="605"/>
      <c r="BJ210" s="509" t="str">
        <f t="shared" si="167"/>
        <v/>
      </c>
      <c r="BK210" s="509"/>
      <c r="BL210" s="509" t="str">
        <f t="shared" si="168"/>
        <v/>
      </c>
      <c r="BM210" s="509" t="str">
        <f t="shared" si="169"/>
        <v/>
      </c>
      <c r="BN210" s="608"/>
      <c r="BO210" s="606" t="str">
        <f t="shared" ref="BO210" si="172">IF(F210="","",F210+M210+T210+AA210+AH210+AO210+AV210+BC210+BJ210)</f>
        <v/>
      </c>
      <c r="BP210" s="445" t="str">
        <f t="shared" si="171"/>
        <v/>
      </c>
      <c r="BQ210" s="595"/>
      <c r="BR210" s="596"/>
      <c r="BZ210" s="496"/>
      <c r="CA210" s="485"/>
      <c r="CB210" s="497"/>
      <c r="CC210" s="614"/>
      <c r="CD210" s="487"/>
    </row>
    <row r="211" spans="1:82" s="495" customFormat="1" ht="45" customHeight="1">
      <c r="A211" s="592"/>
      <c r="B211" s="567"/>
      <c r="C211" s="502"/>
      <c r="D211" s="535">
        <f>SUM(D142:D210)</f>
        <v>1</v>
      </c>
      <c r="E211" s="536"/>
      <c r="F211" s="536"/>
      <c r="G211" s="537"/>
      <c r="H211" s="445"/>
      <c r="I211" s="445">
        <f>SUM(I142:I210)</f>
        <v>500</v>
      </c>
      <c r="J211" s="538"/>
      <c r="K211" s="539">
        <f>SUM(K142:K210)</f>
        <v>4</v>
      </c>
      <c r="L211" s="536"/>
      <c r="M211" s="536"/>
      <c r="N211" s="537"/>
      <c r="O211" s="445"/>
      <c r="P211" s="445">
        <f>SUM(P142:P210)</f>
        <v>2400</v>
      </c>
      <c r="Q211" s="538"/>
      <c r="R211" s="540">
        <f>SUM(R200:R210)</f>
        <v>0</v>
      </c>
      <c r="S211" s="536"/>
      <c r="T211" s="536"/>
      <c r="U211" s="537"/>
      <c r="V211" s="445"/>
      <c r="W211" s="445">
        <f>SUM(W200:W210)</f>
        <v>0</v>
      </c>
      <c r="X211" s="538"/>
      <c r="Y211" s="793">
        <f>SUM(Y200:Y210)</f>
        <v>0</v>
      </c>
      <c r="Z211" s="793"/>
      <c r="AA211" s="509"/>
      <c r="AB211" s="509"/>
      <c r="AC211" s="509"/>
      <c r="AD211" s="509">
        <f>SUM(AD200:AD210)</f>
        <v>0</v>
      </c>
      <c r="AE211" s="538"/>
      <c r="AF211" s="793">
        <f>SUM(AF200:AF210)</f>
        <v>0</v>
      </c>
      <c r="AG211" s="793"/>
      <c r="AH211" s="509"/>
      <c r="AI211" s="509"/>
      <c r="AJ211" s="509"/>
      <c r="AK211" s="509">
        <f>SUM(AK200:AK210)</f>
        <v>0</v>
      </c>
      <c r="AL211" s="538"/>
      <c r="AM211" s="793">
        <f>SUM(AM200:AM210)</f>
        <v>0</v>
      </c>
      <c r="AN211" s="793"/>
      <c r="AO211" s="509"/>
      <c r="AP211" s="509"/>
      <c r="AQ211" s="509"/>
      <c r="AR211" s="509">
        <f>SUM(AR200:AR210)</f>
        <v>0</v>
      </c>
      <c r="AS211" s="538"/>
      <c r="AT211" s="793">
        <f>SUM(AT200:AT210)</f>
        <v>0</v>
      </c>
      <c r="AU211" s="793"/>
      <c r="AV211" s="509"/>
      <c r="AW211" s="509"/>
      <c r="AX211" s="509"/>
      <c r="AY211" s="509">
        <f>SUM(AY200:AY210)</f>
        <v>0</v>
      </c>
      <c r="AZ211" s="538"/>
      <c r="BA211" s="793">
        <f>SUM(BA200:BA210)</f>
        <v>0</v>
      </c>
      <c r="BB211" s="793"/>
      <c r="BC211" s="509"/>
      <c r="BD211" s="509"/>
      <c r="BE211" s="509"/>
      <c r="BF211" s="509">
        <f>SUM(BF200:BF210)</f>
        <v>0</v>
      </c>
      <c r="BG211" s="538"/>
      <c r="BH211" s="793">
        <f>SUM(BH200:BH210)</f>
        <v>0</v>
      </c>
      <c r="BI211" s="793"/>
      <c r="BJ211" s="509"/>
      <c r="BK211" s="509"/>
      <c r="BL211" s="509"/>
      <c r="BM211" s="509">
        <f>SUM(BM200:BM210)</f>
        <v>0</v>
      </c>
      <c r="BN211" s="538"/>
      <c r="BO211" s="536">
        <f>SUM(BO142:BO210)</f>
        <v>237000</v>
      </c>
      <c r="BP211" s="445">
        <f>SUM(BP142:BP210)</f>
        <v>18850</v>
      </c>
      <c r="BQ211" s="541">
        <f>BO211</f>
        <v>237000</v>
      </c>
      <c r="BR211" s="569"/>
      <c r="BZ211" s="496"/>
      <c r="CA211" s="485"/>
      <c r="CB211" s="497"/>
      <c r="CC211" s="614"/>
      <c r="CD211" s="487"/>
    </row>
    <row r="212" spans="1:82" s="495" customFormat="1" ht="45" customHeight="1">
      <c r="A212" s="794"/>
      <c r="B212" s="795"/>
      <c r="C212" s="796"/>
      <c r="D212" s="812" t="s">
        <v>40</v>
      </c>
      <c r="E212" s="814"/>
      <c r="F212" s="814"/>
      <c r="G212" s="809"/>
      <c r="H212" s="800" t="str">
        <f t="shared" si="121"/>
        <v/>
      </c>
      <c r="I212" s="800"/>
      <c r="J212" s="810"/>
      <c r="K212" s="815"/>
      <c r="L212" s="814"/>
      <c r="M212" s="814"/>
      <c r="N212" s="809"/>
      <c r="O212" s="800" t="str">
        <f t="shared" si="124"/>
        <v/>
      </c>
      <c r="P212" s="800"/>
      <c r="Q212" s="810"/>
      <c r="R212" s="815"/>
      <c r="S212" s="814"/>
      <c r="T212" s="814"/>
      <c r="U212" s="809"/>
      <c r="V212" s="800" t="str">
        <f t="shared" ref="V212:V223" si="173">IF(R212="","",U212*R212)</f>
        <v/>
      </c>
      <c r="W212" s="800"/>
      <c r="X212" s="575"/>
      <c r="Y212" s="812"/>
      <c r="Z212" s="812"/>
      <c r="AA212" s="804" t="str">
        <f t="shared" si="153"/>
        <v/>
      </c>
      <c r="AB212" s="804"/>
      <c r="AC212" s="804" t="str">
        <f t="shared" si="154"/>
        <v/>
      </c>
      <c r="AD212" s="804"/>
      <c r="AE212" s="575"/>
      <c r="AF212" s="812"/>
      <c r="AG212" s="812"/>
      <c r="AH212" s="804" t="str">
        <f t="shared" si="155"/>
        <v/>
      </c>
      <c r="AI212" s="804"/>
      <c r="AJ212" s="804" t="str">
        <f t="shared" si="156"/>
        <v/>
      </c>
      <c r="AK212" s="804"/>
      <c r="AL212" s="575"/>
      <c r="AM212" s="812"/>
      <c r="AN212" s="812"/>
      <c r="AO212" s="804" t="str">
        <f t="shared" si="158"/>
        <v/>
      </c>
      <c r="AP212" s="804"/>
      <c r="AQ212" s="804" t="str">
        <f t="shared" si="159"/>
        <v/>
      </c>
      <c r="AR212" s="804"/>
      <c r="AS212" s="575"/>
      <c r="AT212" s="812"/>
      <c r="AU212" s="812"/>
      <c r="AV212" s="804" t="str">
        <f t="shared" si="161"/>
        <v/>
      </c>
      <c r="AW212" s="804"/>
      <c r="AX212" s="804" t="str">
        <f t="shared" si="162"/>
        <v/>
      </c>
      <c r="AY212" s="804" t="str">
        <f t="shared" si="163"/>
        <v/>
      </c>
      <c r="AZ212" s="575"/>
      <c r="BA212" s="812"/>
      <c r="BB212" s="812"/>
      <c r="BC212" s="804" t="str">
        <f t="shared" si="164"/>
        <v/>
      </c>
      <c r="BD212" s="804"/>
      <c r="BE212" s="804" t="str">
        <f t="shared" si="165"/>
        <v/>
      </c>
      <c r="BF212" s="804"/>
      <c r="BG212" s="575"/>
      <c r="BH212" s="812"/>
      <c r="BI212" s="812"/>
      <c r="BJ212" s="804" t="str">
        <f t="shared" si="167"/>
        <v/>
      </c>
      <c r="BK212" s="804"/>
      <c r="BL212" s="804" t="str">
        <f t="shared" si="168"/>
        <v/>
      </c>
      <c r="BM212" s="804"/>
      <c r="BN212" s="575"/>
      <c r="BO212" s="814"/>
      <c r="BP212" s="800"/>
      <c r="BQ212" s="805"/>
      <c r="BR212" s="525"/>
      <c r="BZ212" s="496"/>
      <c r="CA212" s="485"/>
      <c r="CB212" s="497"/>
      <c r="CC212" s="614"/>
      <c r="CD212" s="487"/>
    </row>
    <row r="213" spans="1:82" s="495" customFormat="1" ht="45" customHeight="1">
      <c r="A213" s="488"/>
      <c r="B213" s="593"/>
      <c r="C213" s="594"/>
      <c r="D213" s="600"/>
      <c r="E213" s="617"/>
      <c r="F213" s="617" t="str">
        <f>IF(D213="","",D213*E213)</f>
        <v/>
      </c>
      <c r="G213" s="590"/>
      <c r="H213" s="445" t="str">
        <f t="shared" si="121"/>
        <v/>
      </c>
      <c r="I213" s="445" t="str">
        <f t="shared" si="122"/>
        <v/>
      </c>
      <c r="J213" s="538"/>
      <c r="K213" s="618"/>
      <c r="L213" s="617"/>
      <c r="M213" s="617" t="str">
        <f>IF(K213="","",K213*L213)</f>
        <v/>
      </c>
      <c r="N213" s="590"/>
      <c r="O213" s="445" t="str">
        <f t="shared" si="124"/>
        <v/>
      </c>
      <c r="P213" s="445" t="str">
        <f t="shared" si="125"/>
        <v/>
      </c>
      <c r="Q213" s="538"/>
      <c r="R213" s="618"/>
      <c r="S213" s="617"/>
      <c r="T213" s="617" t="str">
        <f t="shared" ref="T213:T223" si="174">IF(R213="","",R213*S213)</f>
        <v/>
      </c>
      <c r="U213" s="590"/>
      <c r="V213" s="445" t="str">
        <f t="shared" si="173"/>
        <v/>
      </c>
      <c r="W213" s="445" t="str">
        <f t="shared" ref="W213:W223" si="175">IF(A213="","",T213-V213)</f>
        <v/>
      </c>
      <c r="X213" s="538"/>
      <c r="Y213" s="793"/>
      <c r="Z213" s="793"/>
      <c r="AA213" s="509" t="str">
        <f t="shared" si="153"/>
        <v/>
      </c>
      <c r="AB213" s="509"/>
      <c r="AC213" s="509" t="str">
        <f t="shared" si="154"/>
        <v/>
      </c>
      <c r="AD213" s="509" t="str">
        <f t="shared" ref="AD213:AD236" si="176">IF(H213="","",AA213-AC213)</f>
        <v/>
      </c>
      <c r="AE213" s="538"/>
      <c r="AF213" s="793"/>
      <c r="AG213" s="793"/>
      <c r="AH213" s="509" t="str">
        <f t="shared" si="155"/>
        <v/>
      </c>
      <c r="AI213" s="509"/>
      <c r="AJ213" s="509" t="str">
        <f t="shared" si="156"/>
        <v/>
      </c>
      <c r="AK213" s="509" t="str">
        <f t="shared" si="157"/>
        <v/>
      </c>
      <c r="AL213" s="538"/>
      <c r="AM213" s="793"/>
      <c r="AN213" s="793"/>
      <c r="AO213" s="509" t="str">
        <f t="shared" si="158"/>
        <v/>
      </c>
      <c r="AP213" s="509"/>
      <c r="AQ213" s="509" t="str">
        <f t="shared" si="159"/>
        <v/>
      </c>
      <c r="AR213" s="509" t="str">
        <f t="shared" si="160"/>
        <v/>
      </c>
      <c r="AS213" s="538"/>
      <c r="AT213" s="793"/>
      <c r="AU213" s="793"/>
      <c r="AV213" s="509" t="str">
        <f t="shared" si="161"/>
        <v/>
      </c>
      <c r="AW213" s="509"/>
      <c r="AX213" s="509" t="str">
        <f t="shared" si="162"/>
        <v/>
      </c>
      <c r="AY213" s="509" t="str">
        <f t="shared" si="163"/>
        <v/>
      </c>
      <c r="AZ213" s="538"/>
      <c r="BA213" s="793"/>
      <c r="BB213" s="793"/>
      <c r="BC213" s="509" t="str">
        <f t="shared" si="164"/>
        <v/>
      </c>
      <c r="BD213" s="509"/>
      <c r="BE213" s="509" t="str">
        <f t="shared" si="165"/>
        <v/>
      </c>
      <c r="BF213" s="509" t="str">
        <f t="shared" si="166"/>
        <v/>
      </c>
      <c r="BG213" s="538"/>
      <c r="BH213" s="793"/>
      <c r="BI213" s="793"/>
      <c r="BJ213" s="509" t="str">
        <f t="shared" si="167"/>
        <v/>
      </c>
      <c r="BK213" s="509"/>
      <c r="BL213" s="509" t="str">
        <f t="shared" si="168"/>
        <v/>
      </c>
      <c r="BM213" s="509" t="str">
        <f t="shared" si="169"/>
        <v/>
      </c>
      <c r="BN213" s="538"/>
      <c r="BO213" s="617" t="str">
        <f t="shared" ref="BO213:BO223" si="177">IF(F213="","",F213+M213+T213+AA213+AH213+AO213+AV213+BC213+BJ213)</f>
        <v/>
      </c>
      <c r="BP213" s="445" t="str">
        <f t="shared" ref="BP213:BP223" si="178">IF(A213="","",I213+P213+W213+AD213+AK213+AR213+AY213+BF213+BM213)</f>
        <v/>
      </c>
      <c r="BQ213" s="595"/>
      <c r="BR213" s="596"/>
      <c r="BZ213" s="496"/>
      <c r="CA213" s="485"/>
      <c r="CB213" s="497"/>
      <c r="CC213" s="614"/>
      <c r="CD213" s="487"/>
    </row>
    <row r="214" spans="1:82" s="495" customFormat="1" ht="45" customHeight="1">
      <c r="A214" s="488"/>
      <c r="B214" s="593"/>
      <c r="C214" s="594"/>
      <c r="D214" s="577"/>
      <c r="E214" s="578"/>
      <c r="F214" s="617" t="str">
        <f t="shared" ref="F214:F223" si="179">IF(D214="","",D214*E214)</f>
        <v/>
      </c>
      <c r="G214" s="590"/>
      <c r="H214" s="445" t="str">
        <f t="shared" si="121"/>
        <v/>
      </c>
      <c r="I214" s="445" t="str">
        <f t="shared" si="122"/>
        <v/>
      </c>
      <c r="J214" s="538"/>
      <c r="K214" s="579"/>
      <c r="L214" s="578"/>
      <c r="M214" s="617" t="str">
        <f t="shared" ref="M214:M223" si="180">IF(K214="","",K214*L214)</f>
        <v/>
      </c>
      <c r="N214" s="590"/>
      <c r="O214" s="445" t="str">
        <f t="shared" si="124"/>
        <v/>
      </c>
      <c r="P214" s="445" t="str">
        <f t="shared" si="125"/>
        <v/>
      </c>
      <c r="Q214" s="538"/>
      <c r="R214" s="579"/>
      <c r="S214" s="578"/>
      <c r="T214" s="617" t="str">
        <f t="shared" si="174"/>
        <v/>
      </c>
      <c r="U214" s="590"/>
      <c r="V214" s="445" t="str">
        <f t="shared" si="173"/>
        <v/>
      </c>
      <c r="W214" s="445" t="str">
        <f t="shared" si="175"/>
        <v/>
      </c>
      <c r="X214" s="538"/>
      <c r="Y214" s="793"/>
      <c r="Z214" s="793"/>
      <c r="AA214" s="509" t="str">
        <f t="shared" si="153"/>
        <v/>
      </c>
      <c r="AB214" s="509"/>
      <c r="AC214" s="509" t="str">
        <f t="shared" si="154"/>
        <v/>
      </c>
      <c r="AD214" s="509" t="str">
        <f t="shared" si="176"/>
        <v/>
      </c>
      <c r="AE214" s="538"/>
      <c r="AF214" s="793"/>
      <c r="AG214" s="793"/>
      <c r="AH214" s="509" t="str">
        <f t="shared" si="155"/>
        <v/>
      </c>
      <c r="AI214" s="509"/>
      <c r="AJ214" s="509" t="str">
        <f t="shared" si="156"/>
        <v/>
      </c>
      <c r="AK214" s="509" t="str">
        <f t="shared" si="157"/>
        <v/>
      </c>
      <c r="AL214" s="538"/>
      <c r="AM214" s="793"/>
      <c r="AN214" s="793"/>
      <c r="AO214" s="509" t="str">
        <f t="shared" si="158"/>
        <v/>
      </c>
      <c r="AP214" s="509"/>
      <c r="AQ214" s="509" t="str">
        <f t="shared" si="159"/>
        <v/>
      </c>
      <c r="AR214" s="509" t="str">
        <f t="shared" si="160"/>
        <v/>
      </c>
      <c r="AS214" s="538"/>
      <c r="AT214" s="793"/>
      <c r="AU214" s="793"/>
      <c r="AV214" s="509" t="str">
        <f t="shared" si="161"/>
        <v/>
      </c>
      <c r="AW214" s="509"/>
      <c r="AX214" s="509" t="str">
        <f t="shared" si="162"/>
        <v/>
      </c>
      <c r="AY214" s="509" t="str">
        <f t="shared" si="163"/>
        <v/>
      </c>
      <c r="AZ214" s="538"/>
      <c r="BA214" s="793"/>
      <c r="BB214" s="793"/>
      <c r="BC214" s="509" t="str">
        <f t="shared" si="164"/>
        <v/>
      </c>
      <c r="BD214" s="509"/>
      <c r="BE214" s="509" t="str">
        <f t="shared" si="165"/>
        <v/>
      </c>
      <c r="BF214" s="509" t="str">
        <f t="shared" si="166"/>
        <v/>
      </c>
      <c r="BG214" s="538"/>
      <c r="BH214" s="793"/>
      <c r="BI214" s="793"/>
      <c r="BJ214" s="509" t="str">
        <f t="shared" si="167"/>
        <v/>
      </c>
      <c r="BK214" s="509"/>
      <c r="BL214" s="509" t="str">
        <f t="shared" si="168"/>
        <v/>
      </c>
      <c r="BM214" s="509" t="str">
        <f t="shared" si="169"/>
        <v/>
      </c>
      <c r="BN214" s="538"/>
      <c r="BO214" s="617" t="str">
        <f t="shared" si="177"/>
        <v/>
      </c>
      <c r="BP214" s="445" t="str">
        <f t="shared" si="178"/>
        <v/>
      </c>
      <c r="BQ214" s="595"/>
      <c r="BR214" s="596"/>
      <c r="BZ214" s="496"/>
      <c r="CA214" s="485"/>
      <c r="CB214" s="497"/>
      <c r="CC214" s="614"/>
      <c r="CD214" s="487"/>
    </row>
    <row r="215" spans="1:82" s="495" customFormat="1" ht="45" customHeight="1">
      <c r="A215" s="488"/>
      <c r="B215" s="593"/>
      <c r="C215" s="594"/>
      <c r="D215" s="577"/>
      <c r="E215" s="578"/>
      <c r="F215" s="617" t="str">
        <f t="shared" si="179"/>
        <v/>
      </c>
      <c r="G215" s="590"/>
      <c r="H215" s="445" t="str">
        <f t="shared" si="121"/>
        <v/>
      </c>
      <c r="I215" s="445" t="str">
        <f t="shared" si="122"/>
        <v/>
      </c>
      <c r="J215" s="538"/>
      <c r="K215" s="579"/>
      <c r="L215" s="578"/>
      <c r="M215" s="617" t="str">
        <f t="shared" si="180"/>
        <v/>
      </c>
      <c r="N215" s="590"/>
      <c r="O215" s="445" t="str">
        <f t="shared" si="124"/>
        <v/>
      </c>
      <c r="P215" s="445" t="str">
        <f t="shared" si="125"/>
        <v/>
      </c>
      <c r="Q215" s="538"/>
      <c r="R215" s="579"/>
      <c r="S215" s="578"/>
      <c r="T215" s="617" t="str">
        <f t="shared" si="174"/>
        <v/>
      </c>
      <c r="U215" s="590"/>
      <c r="V215" s="445" t="str">
        <f t="shared" si="173"/>
        <v/>
      </c>
      <c r="W215" s="445" t="str">
        <f t="shared" si="175"/>
        <v/>
      </c>
      <c r="X215" s="538"/>
      <c r="Y215" s="793"/>
      <c r="Z215" s="793"/>
      <c r="AA215" s="509" t="str">
        <f t="shared" si="153"/>
        <v/>
      </c>
      <c r="AB215" s="509"/>
      <c r="AC215" s="509" t="str">
        <f t="shared" si="154"/>
        <v/>
      </c>
      <c r="AD215" s="509" t="str">
        <f t="shared" si="176"/>
        <v/>
      </c>
      <c r="AE215" s="538"/>
      <c r="AF215" s="793"/>
      <c r="AG215" s="793"/>
      <c r="AH215" s="509" t="str">
        <f t="shared" si="155"/>
        <v/>
      </c>
      <c r="AI215" s="509"/>
      <c r="AJ215" s="509" t="str">
        <f t="shared" si="156"/>
        <v/>
      </c>
      <c r="AK215" s="509" t="str">
        <f t="shared" si="157"/>
        <v/>
      </c>
      <c r="AL215" s="538"/>
      <c r="AM215" s="793"/>
      <c r="AN215" s="793"/>
      <c r="AO215" s="509" t="str">
        <f t="shared" si="158"/>
        <v/>
      </c>
      <c r="AP215" s="509"/>
      <c r="AQ215" s="509" t="str">
        <f t="shared" si="159"/>
        <v/>
      </c>
      <c r="AR215" s="509" t="str">
        <f t="shared" si="160"/>
        <v/>
      </c>
      <c r="AS215" s="538"/>
      <c r="AT215" s="793"/>
      <c r="AU215" s="793"/>
      <c r="AV215" s="509" t="str">
        <f t="shared" si="161"/>
        <v/>
      </c>
      <c r="AW215" s="509"/>
      <c r="AX215" s="509" t="str">
        <f t="shared" si="162"/>
        <v/>
      </c>
      <c r="AY215" s="509" t="str">
        <f t="shared" si="163"/>
        <v/>
      </c>
      <c r="AZ215" s="538"/>
      <c r="BA215" s="793"/>
      <c r="BB215" s="793"/>
      <c r="BC215" s="509" t="str">
        <f t="shared" si="164"/>
        <v/>
      </c>
      <c r="BD215" s="509"/>
      <c r="BE215" s="509" t="str">
        <f t="shared" si="165"/>
        <v/>
      </c>
      <c r="BF215" s="509" t="str">
        <f t="shared" si="166"/>
        <v/>
      </c>
      <c r="BG215" s="538"/>
      <c r="BH215" s="793"/>
      <c r="BI215" s="793"/>
      <c r="BJ215" s="509" t="str">
        <f t="shared" si="167"/>
        <v/>
      </c>
      <c r="BK215" s="509"/>
      <c r="BL215" s="509" t="str">
        <f t="shared" si="168"/>
        <v/>
      </c>
      <c r="BM215" s="509" t="str">
        <f t="shared" si="169"/>
        <v/>
      </c>
      <c r="BN215" s="538"/>
      <c r="BO215" s="617" t="str">
        <f t="shared" si="177"/>
        <v/>
      </c>
      <c r="BP215" s="445" t="str">
        <f t="shared" si="178"/>
        <v/>
      </c>
      <c r="BQ215" s="595"/>
      <c r="BR215" s="596"/>
      <c r="BZ215" s="496"/>
      <c r="CA215" s="485"/>
      <c r="CB215" s="497"/>
      <c r="CC215" s="614"/>
      <c r="CD215" s="487"/>
    </row>
    <row r="216" spans="1:82" s="495" customFormat="1" ht="45" customHeight="1">
      <c r="A216" s="488"/>
      <c r="B216" s="593"/>
      <c r="C216" s="594"/>
      <c r="D216" s="577"/>
      <c r="E216" s="578"/>
      <c r="F216" s="617" t="str">
        <f t="shared" si="179"/>
        <v/>
      </c>
      <c r="G216" s="590"/>
      <c r="H216" s="445" t="str">
        <f t="shared" si="121"/>
        <v/>
      </c>
      <c r="I216" s="445" t="str">
        <f t="shared" si="122"/>
        <v/>
      </c>
      <c r="J216" s="538"/>
      <c r="K216" s="579"/>
      <c r="L216" s="578"/>
      <c r="M216" s="617" t="str">
        <f t="shared" si="180"/>
        <v/>
      </c>
      <c r="N216" s="590"/>
      <c r="O216" s="445" t="str">
        <f t="shared" si="124"/>
        <v/>
      </c>
      <c r="P216" s="445" t="str">
        <f t="shared" si="125"/>
        <v/>
      </c>
      <c r="Q216" s="538"/>
      <c r="R216" s="579"/>
      <c r="S216" s="578"/>
      <c r="T216" s="617" t="str">
        <f t="shared" si="174"/>
        <v/>
      </c>
      <c r="U216" s="590"/>
      <c r="V216" s="445" t="str">
        <f t="shared" si="173"/>
        <v/>
      </c>
      <c r="W216" s="445" t="str">
        <f t="shared" si="175"/>
        <v/>
      </c>
      <c r="X216" s="538"/>
      <c r="Y216" s="793"/>
      <c r="Z216" s="793"/>
      <c r="AA216" s="509" t="str">
        <f t="shared" si="153"/>
        <v/>
      </c>
      <c r="AB216" s="509"/>
      <c r="AC216" s="509" t="str">
        <f t="shared" si="154"/>
        <v/>
      </c>
      <c r="AD216" s="509" t="str">
        <f t="shared" si="176"/>
        <v/>
      </c>
      <c r="AE216" s="538"/>
      <c r="AF216" s="793"/>
      <c r="AG216" s="793"/>
      <c r="AH216" s="509" t="str">
        <f t="shared" si="155"/>
        <v/>
      </c>
      <c r="AI216" s="509"/>
      <c r="AJ216" s="509" t="str">
        <f t="shared" si="156"/>
        <v/>
      </c>
      <c r="AK216" s="509" t="str">
        <f t="shared" si="157"/>
        <v/>
      </c>
      <c r="AL216" s="538"/>
      <c r="AM216" s="793"/>
      <c r="AN216" s="793"/>
      <c r="AO216" s="509" t="str">
        <f t="shared" si="158"/>
        <v/>
      </c>
      <c r="AP216" s="509"/>
      <c r="AQ216" s="509" t="str">
        <f t="shared" si="159"/>
        <v/>
      </c>
      <c r="AR216" s="509" t="str">
        <f t="shared" si="160"/>
        <v/>
      </c>
      <c r="AS216" s="538"/>
      <c r="AT216" s="793"/>
      <c r="AU216" s="793"/>
      <c r="AV216" s="509" t="str">
        <f t="shared" si="161"/>
        <v/>
      </c>
      <c r="AW216" s="509"/>
      <c r="AX216" s="509" t="str">
        <f t="shared" si="162"/>
        <v/>
      </c>
      <c r="AY216" s="509" t="str">
        <f t="shared" si="163"/>
        <v/>
      </c>
      <c r="AZ216" s="538"/>
      <c r="BA216" s="793"/>
      <c r="BB216" s="793"/>
      <c r="BC216" s="509" t="str">
        <f t="shared" si="164"/>
        <v/>
      </c>
      <c r="BD216" s="509"/>
      <c r="BE216" s="509" t="str">
        <f t="shared" si="165"/>
        <v/>
      </c>
      <c r="BF216" s="509" t="str">
        <f t="shared" si="166"/>
        <v/>
      </c>
      <c r="BG216" s="538"/>
      <c r="BH216" s="793"/>
      <c r="BI216" s="793"/>
      <c r="BJ216" s="509" t="str">
        <f t="shared" si="167"/>
        <v/>
      </c>
      <c r="BK216" s="509"/>
      <c r="BL216" s="509" t="str">
        <f t="shared" si="168"/>
        <v/>
      </c>
      <c r="BM216" s="509" t="str">
        <f t="shared" si="169"/>
        <v/>
      </c>
      <c r="BN216" s="538"/>
      <c r="BO216" s="617" t="str">
        <f t="shared" si="177"/>
        <v/>
      </c>
      <c r="BP216" s="445" t="str">
        <f t="shared" si="178"/>
        <v/>
      </c>
      <c r="BQ216" s="595"/>
      <c r="BR216" s="596"/>
      <c r="BZ216" s="496"/>
      <c r="CA216" s="485"/>
      <c r="CB216" s="497"/>
      <c r="CC216" s="614"/>
      <c r="CD216" s="487"/>
    </row>
    <row r="217" spans="1:82" s="495" customFormat="1" ht="45" customHeight="1">
      <c r="A217" s="488"/>
      <c r="B217" s="593"/>
      <c r="C217" s="594"/>
      <c r="D217" s="577"/>
      <c r="E217" s="578"/>
      <c r="F217" s="617" t="str">
        <f t="shared" si="179"/>
        <v/>
      </c>
      <c r="G217" s="590"/>
      <c r="H217" s="445" t="str">
        <f t="shared" si="121"/>
        <v/>
      </c>
      <c r="I217" s="445" t="str">
        <f t="shared" si="122"/>
        <v/>
      </c>
      <c r="J217" s="538"/>
      <c r="K217" s="579"/>
      <c r="L217" s="578"/>
      <c r="M217" s="617" t="str">
        <f t="shared" si="180"/>
        <v/>
      </c>
      <c r="N217" s="590"/>
      <c r="O217" s="445" t="str">
        <f t="shared" si="124"/>
        <v/>
      </c>
      <c r="P217" s="445" t="str">
        <f t="shared" si="125"/>
        <v/>
      </c>
      <c r="Q217" s="538"/>
      <c r="R217" s="579"/>
      <c r="S217" s="578"/>
      <c r="T217" s="617" t="str">
        <f t="shared" si="174"/>
        <v/>
      </c>
      <c r="U217" s="590"/>
      <c r="V217" s="445" t="str">
        <f t="shared" si="173"/>
        <v/>
      </c>
      <c r="W217" s="445" t="str">
        <f t="shared" si="175"/>
        <v/>
      </c>
      <c r="X217" s="538"/>
      <c r="Y217" s="793"/>
      <c r="Z217" s="793"/>
      <c r="AA217" s="509" t="str">
        <f t="shared" si="153"/>
        <v/>
      </c>
      <c r="AB217" s="509"/>
      <c r="AC217" s="509" t="str">
        <f t="shared" si="154"/>
        <v/>
      </c>
      <c r="AD217" s="509" t="str">
        <f t="shared" si="176"/>
        <v/>
      </c>
      <c r="AE217" s="538"/>
      <c r="AF217" s="793"/>
      <c r="AG217" s="793"/>
      <c r="AH217" s="509" t="str">
        <f t="shared" si="155"/>
        <v/>
      </c>
      <c r="AI217" s="509"/>
      <c r="AJ217" s="509" t="str">
        <f t="shared" si="156"/>
        <v/>
      </c>
      <c r="AK217" s="509" t="str">
        <f t="shared" si="157"/>
        <v/>
      </c>
      <c r="AL217" s="538"/>
      <c r="AM217" s="793"/>
      <c r="AN217" s="793"/>
      <c r="AO217" s="509" t="str">
        <f t="shared" si="158"/>
        <v/>
      </c>
      <c r="AP217" s="509"/>
      <c r="AQ217" s="509" t="str">
        <f t="shared" si="159"/>
        <v/>
      </c>
      <c r="AR217" s="509" t="str">
        <f t="shared" si="160"/>
        <v/>
      </c>
      <c r="AS217" s="538"/>
      <c r="AT217" s="793"/>
      <c r="AU217" s="793"/>
      <c r="AV217" s="509" t="str">
        <f t="shared" si="161"/>
        <v/>
      </c>
      <c r="AW217" s="509"/>
      <c r="AX217" s="509" t="str">
        <f t="shared" si="162"/>
        <v/>
      </c>
      <c r="AY217" s="509" t="str">
        <f t="shared" si="163"/>
        <v/>
      </c>
      <c r="AZ217" s="538"/>
      <c r="BA217" s="793"/>
      <c r="BB217" s="793"/>
      <c r="BC217" s="509" t="str">
        <f t="shared" si="164"/>
        <v/>
      </c>
      <c r="BD217" s="509"/>
      <c r="BE217" s="509" t="str">
        <f t="shared" si="165"/>
        <v/>
      </c>
      <c r="BF217" s="509" t="str">
        <f t="shared" si="166"/>
        <v/>
      </c>
      <c r="BG217" s="538"/>
      <c r="BH217" s="793"/>
      <c r="BI217" s="793"/>
      <c r="BJ217" s="509" t="str">
        <f t="shared" si="167"/>
        <v/>
      </c>
      <c r="BK217" s="509"/>
      <c r="BL217" s="509" t="str">
        <f t="shared" si="168"/>
        <v/>
      </c>
      <c r="BM217" s="509" t="str">
        <f t="shared" si="169"/>
        <v/>
      </c>
      <c r="BN217" s="538"/>
      <c r="BO217" s="617" t="str">
        <f t="shared" si="177"/>
        <v/>
      </c>
      <c r="BP217" s="445" t="str">
        <f t="shared" si="178"/>
        <v/>
      </c>
      <c r="BQ217" s="595"/>
      <c r="BR217" s="596"/>
      <c r="BZ217" s="496"/>
      <c r="CA217" s="485"/>
      <c r="CB217" s="497"/>
      <c r="CC217" s="614"/>
      <c r="CD217" s="487"/>
    </row>
    <row r="218" spans="1:82" s="495" customFormat="1" ht="45" customHeight="1">
      <c r="A218" s="488"/>
      <c r="B218" s="593"/>
      <c r="C218" s="594"/>
      <c r="D218" s="577"/>
      <c r="E218" s="578"/>
      <c r="F218" s="617" t="str">
        <f t="shared" si="179"/>
        <v/>
      </c>
      <c r="G218" s="590"/>
      <c r="H218" s="445" t="str">
        <f t="shared" si="121"/>
        <v/>
      </c>
      <c r="I218" s="445" t="str">
        <f t="shared" si="122"/>
        <v/>
      </c>
      <c r="J218" s="538"/>
      <c r="K218" s="579"/>
      <c r="L218" s="578"/>
      <c r="M218" s="617" t="str">
        <f t="shared" si="180"/>
        <v/>
      </c>
      <c r="N218" s="590"/>
      <c r="O218" s="445" t="str">
        <f t="shared" si="124"/>
        <v/>
      </c>
      <c r="P218" s="445" t="str">
        <f t="shared" si="125"/>
        <v/>
      </c>
      <c r="Q218" s="538"/>
      <c r="R218" s="579"/>
      <c r="S218" s="578"/>
      <c r="T218" s="617" t="str">
        <f t="shared" si="174"/>
        <v/>
      </c>
      <c r="U218" s="590"/>
      <c r="V218" s="445" t="str">
        <f t="shared" si="173"/>
        <v/>
      </c>
      <c r="W218" s="445" t="str">
        <f t="shared" si="175"/>
        <v/>
      </c>
      <c r="X218" s="538"/>
      <c r="Y218" s="793"/>
      <c r="Z218" s="793"/>
      <c r="AA218" s="509" t="str">
        <f t="shared" si="153"/>
        <v/>
      </c>
      <c r="AB218" s="509"/>
      <c r="AC218" s="509" t="str">
        <f t="shared" si="154"/>
        <v/>
      </c>
      <c r="AD218" s="509" t="str">
        <f t="shared" si="176"/>
        <v/>
      </c>
      <c r="AE218" s="538"/>
      <c r="AF218" s="793"/>
      <c r="AG218" s="793"/>
      <c r="AH218" s="509" t="str">
        <f t="shared" si="155"/>
        <v/>
      </c>
      <c r="AI218" s="509"/>
      <c r="AJ218" s="509" t="str">
        <f t="shared" si="156"/>
        <v/>
      </c>
      <c r="AK218" s="509" t="str">
        <f t="shared" si="157"/>
        <v/>
      </c>
      <c r="AL218" s="538"/>
      <c r="AM218" s="793"/>
      <c r="AN218" s="793"/>
      <c r="AO218" s="509" t="str">
        <f t="shared" si="158"/>
        <v/>
      </c>
      <c r="AP218" s="509"/>
      <c r="AQ218" s="509" t="str">
        <f t="shared" si="159"/>
        <v/>
      </c>
      <c r="AR218" s="509" t="str">
        <f t="shared" si="160"/>
        <v/>
      </c>
      <c r="AS218" s="538"/>
      <c r="AT218" s="793"/>
      <c r="AU218" s="793"/>
      <c r="AV218" s="509" t="str">
        <f t="shared" si="161"/>
        <v/>
      </c>
      <c r="AW218" s="509"/>
      <c r="AX218" s="509" t="str">
        <f t="shared" si="162"/>
        <v/>
      </c>
      <c r="AY218" s="509" t="str">
        <f t="shared" si="163"/>
        <v/>
      </c>
      <c r="AZ218" s="538"/>
      <c r="BA218" s="793"/>
      <c r="BB218" s="793"/>
      <c r="BC218" s="509" t="str">
        <f t="shared" si="164"/>
        <v/>
      </c>
      <c r="BD218" s="509"/>
      <c r="BE218" s="509" t="str">
        <f t="shared" si="165"/>
        <v/>
      </c>
      <c r="BF218" s="509" t="str">
        <f t="shared" si="166"/>
        <v/>
      </c>
      <c r="BG218" s="538"/>
      <c r="BH218" s="793"/>
      <c r="BI218" s="793"/>
      <c r="BJ218" s="509" t="str">
        <f t="shared" si="167"/>
        <v/>
      </c>
      <c r="BK218" s="509"/>
      <c r="BL218" s="509" t="str">
        <f t="shared" si="168"/>
        <v/>
      </c>
      <c r="BM218" s="509" t="str">
        <f t="shared" si="169"/>
        <v/>
      </c>
      <c r="BN218" s="538"/>
      <c r="BO218" s="617" t="str">
        <f t="shared" si="177"/>
        <v/>
      </c>
      <c r="BP218" s="445" t="str">
        <f t="shared" si="178"/>
        <v/>
      </c>
      <c r="BQ218" s="595"/>
      <c r="BR218" s="596"/>
      <c r="BZ218" s="496"/>
      <c r="CA218" s="485"/>
      <c r="CB218" s="497"/>
      <c r="CC218" s="614"/>
      <c r="CD218" s="487"/>
    </row>
    <row r="219" spans="1:82" s="495" customFormat="1" ht="45" customHeight="1">
      <c r="A219" s="488"/>
      <c r="B219" s="593"/>
      <c r="C219" s="594"/>
      <c r="D219" s="577"/>
      <c r="E219" s="578"/>
      <c r="F219" s="617" t="str">
        <f t="shared" si="179"/>
        <v/>
      </c>
      <c r="G219" s="590"/>
      <c r="H219" s="445" t="str">
        <f t="shared" si="121"/>
        <v/>
      </c>
      <c r="I219" s="445" t="str">
        <f t="shared" si="122"/>
        <v/>
      </c>
      <c r="J219" s="538"/>
      <c r="K219" s="579"/>
      <c r="L219" s="578"/>
      <c r="M219" s="617" t="str">
        <f t="shared" si="180"/>
        <v/>
      </c>
      <c r="N219" s="590"/>
      <c r="O219" s="445" t="str">
        <f t="shared" si="124"/>
        <v/>
      </c>
      <c r="P219" s="445" t="str">
        <f t="shared" si="125"/>
        <v/>
      </c>
      <c r="Q219" s="538"/>
      <c r="R219" s="579"/>
      <c r="S219" s="578"/>
      <c r="T219" s="617" t="str">
        <f t="shared" si="174"/>
        <v/>
      </c>
      <c r="U219" s="590"/>
      <c r="V219" s="445" t="str">
        <f t="shared" si="173"/>
        <v/>
      </c>
      <c r="W219" s="445" t="str">
        <f t="shared" si="175"/>
        <v/>
      </c>
      <c r="X219" s="538"/>
      <c r="Y219" s="793"/>
      <c r="Z219" s="793"/>
      <c r="AA219" s="509" t="str">
        <f t="shared" si="153"/>
        <v/>
      </c>
      <c r="AB219" s="509"/>
      <c r="AC219" s="509" t="str">
        <f t="shared" si="154"/>
        <v/>
      </c>
      <c r="AD219" s="509" t="str">
        <f t="shared" si="176"/>
        <v/>
      </c>
      <c r="AE219" s="538"/>
      <c r="AF219" s="793"/>
      <c r="AG219" s="793"/>
      <c r="AH219" s="509" t="str">
        <f t="shared" si="155"/>
        <v/>
      </c>
      <c r="AI219" s="509"/>
      <c r="AJ219" s="509" t="str">
        <f t="shared" si="156"/>
        <v/>
      </c>
      <c r="AK219" s="509" t="str">
        <f t="shared" si="157"/>
        <v/>
      </c>
      <c r="AL219" s="538"/>
      <c r="AM219" s="793"/>
      <c r="AN219" s="793"/>
      <c r="AO219" s="509" t="str">
        <f t="shared" si="158"/>
        <v/>
      </c>
      <c r="AP219" s="509"/>
      <c r="AQ219" s="509" t="str">
        <f t="shared" si="159"/>
        <v/>
      </c>
      <c r="AR219" s="509" t="str">
        <f t="shared" si="160"/>
        <v/>
      </c>
      <c r="AS219" s="538"/>
      <c r="AT219" s="793"/>
      <c r="AU219" s="793"/>
      <c r="AV219" s="509" t="str">
        <f t="shared" si="161"/>
        <v/>
      </c>
      <c r="AW219" s="509"/>
      <c r="AX219" s="509" t="str">
        <f t="shared" si="162"/>
        <v/>
      </c>
      <c r="AY219" s="509" t="str">
        <f t="shared" si="163"/>
        <v/>
      </c>
      <c r="AZ219" s="538"/>
      <c r="BA219" s="793"/>
      <c r="BB219" s="793"/>
      <c r="BC219" s="509" t="str">
        <f t="shared" si="164"/>
        <v/>
      </c>
      <c r="BD219" s="509"/>
      <c r="BE219" s="509" t="str">
        <f t="shared" si="165"/>
        <v/>
      </c>
      <c r="BF219" s="509" t="str">
        <f t="shared" si="166"/>
        <v/>
      </c>
      <c r="BG219" s="538"/>
      <c r="BH219" s="793"/>
      <c r="BI219" s="793"/>
      <c r="BJ219" s="509" t="str">
        <f t="shared" si="167"/>
        <v/>
      </c>
      <c r="BK219" s="509"/>
      <c r="BL219" s="509" t="str">
        <f t="shared" si="168"/>
        <v/>
      </c>
      <c r="BM219" s="509" t="str">
        <f t="shared" si="169"/>
        <v/>
      </c>
      <c r="BN219" s="538"/>
      <c r="BO219" s="617" t="str">
        <f>IF(F219="","",F219+M219+T219+AA219+AH219+AO219+AV219+BC219+BJ219)</f>
        <v/>
      </c>
      <c r="BP219" s="445" t="str">
        <f t="shared" si="178"/>
        <v/>
      </c>
      <c r="BQ219" s="595"/>
      <c r="BR219" s="596"/>
      <c r="BZ219" s="496"/>
      <c r="CA219" s="485"/>
      <c r="CB219" s="497"/>
      <c r="CC219" s="614"/>
      <c r="CD219" s="487"/>
    </row>
    <row r="220" spans="1:82" s="495" customFormat="1" ht="45" customHeight="1">
      <c r="A220" s="488"/>
      <c r="B220" s="593"/>
      <c r="C220" s="594"/>
      <c r="D220" s="577"/>
      <c r="E220" s="578"/>
      <c r="F220" s="617" t="str">
        <f t="shared" si="179"/>
        <v/>
      </c>
      <c r="G220" s="590"/>
      <c r="H220" s="445" t="str">
        <f t="shared" si="121"/>
        <v/>
      </c>
      <c r="I220" s="445" t="str">
        <f t="shared" si="122"/>
        <v/>
      </c>
      <c r="J220" s="538"/>
      <c r="K220" s="579"/>
      <c r="L220" s="578"/>
      <c r="M220" s="617" t="str">
        <f t="shared" si="180"/>
        <v/>
      </c>
      <c r="N220" s="590"/>
      <c r="O220" s="445" t="str">
        <f t="shared" si="124"/>
        <v/>
      </c>
      <c r="P220" s="445" t="str">
        <f t="shared" si="125"/>
        <v/>
      </c>
      <c r="Q220" s="538"/>
      <c r="R220" s="579"/>
      <c r="S220" s="578"/>
      <c r="T220" s="617" t="str">
        <f t="shared" si="174"/>
        <v/>
      </c>
      <c r="U220" s="590"/>
      <c r="V220" s="445" t="str">
        <f t="shared" si="173"/>
        <v/>
      </c>
      <c r="W220" s="445" t="str">
        <f t="shared" si="175"/>
        <v/>
      </c>
      <c r="X220" s="538"/>
      <c r="Y220" s="793"/>
      <c r="Z220" s="793"/>
      <c r="AA220" s="509" t="str">
        <f t="shared" si="153"/>
        <v/>
      </c>
      <c r="AB220" s="509"/>
      <c r="AC220" s="509" t="str">
        <f t="shared" si="154"/>
        <v/>
      </c>
      <c r="AD220" s="509" t="str">
        <f t="shared" si="176"/>
        <v/>
      </c>
      <c r="AE220" s="538"/>
      <c r="AF220" s="793"/>
      <c r="AG220" s="793"/>
      <c r="AH220" s="509" t="str">
        <f t="shared" si="155"/>
        <v/>
      </c>
      <c r="AI220" s="509"/>
      <c r="AJ220" s="509" t="str">
        <f t="shared" si="156"/>
        <v/>
      </c>
      <c r="AK220" s="509" t="str">
        <f t="shared" si="157"/>
        <v/>
      </c>
      <c r="AL220" s="538"/>
      <c r="AM220" s="793"/>
      <c r="AN220" s="793"/>
      <c r="AO220" s="509" t="str">
        <f t="shared" si="158"/>
        <v/>
      </c>
      <c r="AP220" s="509"/>
      <c r="AQ220" s="509" t="str">
        <f t="shared" si="159"/>
        <v/>
      </c>
      <c r="AR220" s="509" t="str">
        <f t="shared" si="160"/>
        <v/>
      </c>
      <c r="AS220" s="538"/>
      <c r="AT220" s="793"/>
      <c r="AU220" s="793"/>
      <c r="AV220" s="509" t="str">
        <f t="shared" si="161"/>
        <v/>
      </c>
      <c r="AW220" s="509"/>
      <c r="AX220" s="509" t="str">
        <f t="shared" si="162"/>
        <v/>
      </c>
      <c r="AY220" s="509" t="str">
        <f t="shared" si="163"/>
        <v/>
      </c>
      <c r="AZ220" s="538"/>
      <c r="BA220" s="793"/>
      <c r="BB220" s="793"/>
      <c r="BC220" s="509" t="str">
        <f t="shared" si="164"/>
        <v/>
      </c>
      <c r="BD220" s="509"/>
      <c r="BE220" s="509" t="str">
        <f t="shared" si="165"/>
        <v/>
      </c>
      <c r="BF220" s="509" t="str">
        <f t="shared" si="166"/>
        <v/>
      </c>
      <c r="BG220" s="538"/>
      <c r="BH220" s="793"/>
      <c r="BI220" s="793"/>
      <c r="BJ220" s="509" t="str">
        <f t="shared" si="167"/>
        <v/>
      </c>
      <c r="BK220" s="509"/>
      <c r="BL220" s="509" t="str">
        <f t="shared" si="168"/>
        <v/>
      </c>
      <c r="BM220" s="509" t="str">
        <f t="shared" si="169"/>
        <v/>
      </c>
      <c r="BN220" s="538"/>
      <c r="BO220" s="617" t="str">
        <f t="shared" si="177"/>
        <v/>
      </c>
      <c r="BP220" s="445" t="str">
        <f t="shared" si="178"/>
        <v/>
      </c>
      <c r="BQ220" s="595"/>
      <c r="BR220" s="596"/>
      <c r="BZ220" s="496"/>
      <c r="CA220" s="485"/>
      <c r="CB220" s="497"/>
      <c r="CC220" s="614"/>
      <c r="CD220" s="487"/>
    </row>
    <row r="221" spans="1:82" s="495" customFormat="1" ht="45" customHeight="1">
      <c r="A221" s="488"/>
      <c r="B221" s="593"/>
      <c r="C221" s="594"/>
      <c r="D221" s="577"/>
      <c r="E221" s="578"/>
      <c r="F221" s="617" t="str">
        <f t="shared" si="179"/>
        <v/>
      </c>
      <c r="G221" s="590"/>
      <c r="H221" s="445" t="str">
        <f t="shared" si="121"/>
        <v/>
      </c>
      <c r="I221" s="445" t="str">
        <f t="shared" si="122"/>
        <v/>
      </c>
      <c r="J221" s="538"/>
      <c r="K221" s="579"/>
      <c r="L221" s="578"/>
      <c r="M221" s="617" t="str">
        <f t="shared" si="180"/>
        <v/>
      </c>
      <c r="N221" s="590"/>
      <c r="O221" s="445" t="str">
        <f t="shared" si="124"/>
        <v/>
      </c>
      <c r="P221" s="445" t="str">
        <f t="shared" si="125"/>
        <v/>
      </c>
      <c r="Q221" s="538"/>
      <c r="R221" s="579"/>
      <c r="S221" s="578"/>
      <c r="T221" s="617" t="str">
        <f t="shared" si="174"/>
        <v/>
      </c>
      <c r="U221" s="590"/>
      <c r="V221" s="445" t="str">
        <f t="shared" si="173"/>
        <v/>
      </c>
      <c r="W221" s="445" t="str">
        <f t="shared" si="175"/>
        <v/>
      </c>
      <c r="X221" s="538"/>
      <c r="Y221" s="793"/>
      <c r="Z221" s="793"/>
      <c r="AA221" s="509" t="str">
        <f t="shared" si="153"/>
        <v/>
      </c>
      <c r="AB221" s="509"/>
      <c r="AC221" s="509" t="str">
        <f t="shared" si="154"/>
        <v/>
      </c>
      <c r="AD221" s="509" t="str">
        <f t="shared" si="176"/>
        <v/>
      </c>
      <c r="AE221" s="538"/>
      <c r="AF221" s="793"/>
      <c r="AG221" s="793"/>
      <c r="AH221" s="509" t="str">
        <f t="shared" si="155"/>
        <v/>
      </c>
      <c r="AI221" s="509"/>
      <c r="AJ221" s="509" t="str">
        <f t="shared" si="156"/>
        <v/>
      </c>
      <c r="AK221" s="509" t="str">
        <f t="shared" si="157"/>
        <v/>
      </c>
      <c r="AL221" s="538"/>
      <c r="AM221" s="793"/>
      <c r="AN221" s="793"/>
      <c r="AO221" s="509" t="str">
        <f t="shared" si="158"/>
        <v/>
      </c>
      <c r="AP221" s="509"/>
      <c r="AQ221" s="509" t="str">
        <f t="shared" si="159"/>
        <v/>
      </c>
      <c r="AR221" s="509" t="str">
        <f t="shared" si="160"/>
        <v/>
      </c>
      <c r="AS221" s="538"/>
      <c r="AT221" s="793"/>
      <c r="AU221" s="793"/>
      <c r="AV221" s="509" t="str">
        <f t="shared" si="161"/>
        <v/>
      </c>
      <c r="AW221" s="509"/>
      <c r="AX221" s="509" t="str">
        <f t="shared" si="162"/>
        <v/>
      </c>
      <c r="AY221" s="509" t="str">
        <f t="shared" si="163"/>
        <v/>
      </c>
      <c r="AZ221" s="538"/>
      <c r="BA221" s="793"/>
      <c r="BB221" s="793"/>
      <c r="BC221" s="509" t="str">
        <f t="shared" si="164"/>
        <v/>
      </c>
      <c r="BD221" s="509"/>
      <c r="BE221" s="509" t="str">
        <f t="shared" si="165"/>
        <v/>
      </c>
      <c r="BF221" s="509" t="str">
        <f t="shared" si="166"/>
        <v/>
      </c>
      <c r="BG221" s="538"/>
      <c r="BH221" s="793"/>
      <c r="BI221" s="793"/>
      <c r="BJ221" s="509" t="str">
        <f t="shared" si="167"/>
        <v/>
      </c>
      <c r="BK221" s="509"/>
      <c r="BL221" s="509" t="str">
        <f t="shared" si="168"/>
        <v/>
      </c>
      <c r="BM221" s="509" t="str">
        <f t="shared" si="169"/>
        <v/>
      </c>
      <c r="BN221" s="538"/>
      <c r="BO221" s="617" t="str">
        <f t="shared" si="177"/>
        <v/>
      </c>
      <c r="BP221" s="445" t="str">
        <f t="shared" si="178"/>
        <v/>
      </c>
      <c r="BQ221" s="595"/>
      <c r="BR221" s="596"/>
      <c r="BZ221" s="496"/>
      <c r="CA221" s="485"/>
      <c r="CB221" s="497"/>
      <c r="CC221" s="614"/>
      <c r="CD221" s="487"/>
    </row>
    <row r="222" spans="1:82" s="495" customFormat="1" ht="45" customHeight="1">
      <c r="A222" s="599"/>
      <c r="B222" s="593"/>
      <c r="C222" s="594"/>
      <c r="D222" s="577"/>
      <c r="E222" s="578"/>
      <c r="F222" s="617" t="str">
        <f t="shared" si="179"/>
        <v/>
      </c>
      <c r="G222" s="590"/>
      <c r="H222" s="445" t="str">
        <f t="shared" si="121"/>
        <v/>
      </c>
      <c r="I222" s="445" t="str">
        <f t="shared" si="122"/>
        <v/>
      </c>
      <c r="J222" s="538"/>
      <c r="K222" s="579"/>
      <c r="L222" s="578"/>
      <c r="M222" s="617" t="str">
        <f t="shared" si="180"/>
        <v/>
      </c>
      <c r="N222" s="590"/>
      <c r="O222" s="445" t="str">
        <f t="shared" si="124"/>
        <v/>
      </c>
      <c r="P222" s="445" t="str">
        <f t="shared" si="125"/>
        <v/>
      </c>
      <c r="Q222" s="538"/>
      <c r="R222" s="579"/>
      <c r="S222" s="578"/>
      <c r="T222" s="617" t="str">
        <f t="shared" si="174"/>
        <v/>
      </c>
      <c r="U222" s="590"/>
      <c r="V222" s="445" t="str">
        <f t="shared" si="173"/>
        <v/>
      </c>
      <c r="W222" s="445" t="str">
        <f t="shared" si="175"/>
        <v/>
      </c>
      <c r="X222" s="538"/>
      <c r="Y222" s="793"/>
      <c r="Z222" s="793"/>
      <c r="AA222" s="509" t="str">
        <f t="shared" si="153"/>
        <v/>
      </c>
      <c r="AB222" s="509"/>
      <c r="AC222" s="509" t="str">
        <f t="shared" si="154"/>
        <v/>
      </c>
      <c r="AD222" s="509" t="str">
        <f t="shared" si="176"/>
        <v/>
      </c>
      <c r="AE222" s="538"/>
      <c r="AF222" s="793"/>
      <c r="AG222" s="793"/>
      <c r="AH222" s="509" t="str">
        <f t="shared" si="155"/>
        <v/>
      </c>
      <c r="AI222" s="509"/>
      <c r="AJ222" s="509" t="str">
        <f t="shared" si="156"/>
        <v/>
      </c>
      <c r="AK222" s="509" t="str">
        <f t="shared" si="157"/>
        <v/>
      </c>
      <c r="AL222" s="538"/>
      <c r="AM222" s="793"/>
      <c r="AN222" s="793"/>
      <c r="AO222" s="509" t="str">
        <f t="shared" si="158"/>
        <v/>
      </c>
      <c r="AP222" s="509"/>
      <c r="AQ222" s="509" t="str">
        <f t="shared" si="159"/>
        <v/>
      </c>
      <c r="AR222" s="509" t="str">
        <f t="shared" si="160"/>
        <v/>
      </c>
      <c r="AS222" s="538"/>
      <c r="AT222" s="793"/>
      <c r="AU222" s="793"/>
      <c r="AV222" s="509" t="str">
        <f t="shared" si="161"/>
        <v/>
      </c>
      <c r="AW222" s="509"/>
      <c r="AX222" s="509" t="str">
        <f t="shared" si="162"/>
        <v/>
      </c>
      <c r="AY222" s="509" t="str">
        <f t="shared" si="163"/>
        <v/>
      </c>
      <c r="AZ222" s="538"/>
      <c r="BA222" s="793"/>
      <c r="BB222" s="793"/>
      <c r="BC222" s="509" t="str">
        <f t="shared" si="164"/>
        <v/>
      </c>
      <c r="BD222" s="509"/>
      <c r="BE222" s="509" t="str">
        <f t="shared" si="165"/>
        <v/>
      </c>
      <c r="BF222" s="509" t="str">
        <f t="shared" si="166"/>
        <v/>
      </c>
      <c r="BG222" s="538"/>
      <c r="BH222" s="793"/>
      <c r="BI222" s="793"/>
      <c r="BJ222" s="509" t="str">
        <f t="shared" si="167"/>
        <v/>
      </c>
      <c r="BK222" s="509"/>
      <c r="BL222" s="509" t="str">
        <f t="shared" si="168"/>
        <v/>
      </c>
      <c r="BM222" s="509" t="str">
        <f t="shared" si="169"/>
        <v/>
      </c>
      <c r="BN222" s="538"/>
      <c r="BO222" s="617" t="str">
        <f t="shared" si="177"/>
        <v/>
      </c>
      <c r="BP222" s="445" t="str">
        <f t="shared" si="178"/>
        <v/>
      </c>
      <c r="BQ222" s="595"/>
      <c r="BR222" s="596"/>
      <c r="BZ222" s="496"/>
      <c r="CA222" s="485"/>
      <c r="CB222" s="497"/>
      <c r="CC222" s="614"/>
      <c r="CD222" s="487"/>
    </row>
    <row r="223" spans="1:82" s="495" customFormat="1" ht="45" customHeight="1">
      <c r="A223" s="599"/>
      <c r="B223" s="593"/>
      <c r="C223" s="594"/>
      <c r="D223" s="577"/>
      <c r="E223" s="578"/>
      <c r="F223" s="617" t="str">
        <f t="shared" si="179"/>
        <v/>
      </c>
      <c r="G223" s="590"/>
      <c r="H223" s="445" t="str">
        <f t="shared" si="121"/>
        <v/>
      </c>
      <c r="I223" s="445" t="str">
        <f t="shared" si="122"/>
        <v/>
      </c>
      <c r="J223" s="538"/>
      <c r="K223" s="579"/>
      <c r="L223" s="578"/>
      <c r="M223" s="617" t="str">
        <f t="shared" si="180"/>
        <v/>
      </c>
      <c r="N223" s="590"/>
      <c r="O223" s="445" t="str">
        <f t="shared" si="124"/>
        <v/>
      </c>
      <c r="P223" s="445" t="str">
        <f t="shared" si="125"/>
        <v/>
      </c>
      <c r="Q223" s="538"/>
      <c r="R223" s="579"/>
      <c r="S223" s="578"/>
      <c r="T223" s="617" t="str">
        <f t="shared" si="174"/>
        <v/>
      </c>
      <c r="U223" s="590"/>
      <c r="V223" s="445" t="str">
        <f t="shared" si="173"/>
        <v/>
      </c>
      <c r="W223" s="445" t="str">
        <f t="shared" si="175"/>
        <v/>
      </c>
      <c r="X223" s="538"/>
      <c r="Y223" s="793"/>
      <c r="Z223" s="793"/>
      <c r="AA223" s="509" t="str">
        <f t="shared" si="153"/>
        <v/>
      </c>
      <c r="AB223" s="509"/>
      <c r="AC223" s="509" t="str">
        <f t="shared" si="154"/>
        <v/>
      </c>
      <c r="AD223" s="509" t="str">
        <f t="shared" si="176"/>
        <v/>
      </c>
      <c r="AE223" s="538"/>
      <c r="AF223" s="793"/>
      <c r="AG223" s="793"/>
      <c r="AH223" s="509" t="str">
        <f t="shared" si="155"/>
        <v/>
      </c>
      <c r="AI223" s="509"/>
      <c r="AJ223" s="509" t="str">
        <f t="shared" si="156"/>
        <v/>
      </c>
      <c r="AK223" s="509" t="str">
        <f t="shared" si="157"/>
        <v/>
      </c>
      <c r="AL223" s="538"/>
      <c r="AM223" s="793"/>
      <c r="AN223" s="793"/>
      <c r="AO223" s="509" t="str">
        <f t="shared" si="158"/>
        <v/>
      </c>
      <c r="AP223" s="509"/>
      <c r="AQ223" s="509" t="str">
        <f t="shared" si="159"/>
        <v/>
      </c>
      <c r="AR223" s="509" t="str">
        <f t="shared" si="160"/>
        <v/>
      </c>
      <c r="AS223" s="538"/>
      <c r="AT223" s="793"/>
      <c r="AU223" s="793"/>
      <c r="AV223" s="509" t="str">
        <f t="shared" si="161"/>
        <v/>
      </c>
      <c r="AW223" s="509"/>
      <c r="AX223" s="509" t="str">
        <f t="shared" si="162"/>
        <v/>
      </c>
      <c r="AY223" s="509" t="str">
        <f t="shared" si="163"/>
        <v/>
      </c>
      <c r="AZ223" s="538"/>
      <c r="BA223" s="793"/>
      <c r="BB223" s="793"/>
      <c r="BC223" s="509" t="str">
        <f t="shared" si="164"/>
        <v/>
      </c>
      <c r="BD223" s="509"/>
      <c r="BE223" s="509" t="str">
        <f t="shared" si="165"/>
        <v/>
      </c>
      <c r="BF223" s="509" t="str">
        <f t="shared" si="166"/>
        <v/>
      </c>
      <c r="BG223" s="538"/>
      <c r="BH223" s="793"/>
      <c r="BI223" s="793"/>
      <c r="BJ223" s="509" t="str">
        <f t="shared" si="167"/>
        <v/>
      </c>
      <c r="BK223" s="509"/>
      <c r="BL223" s="509" t="str">
        <f t="shared" si="168"/>
        <v/>
      </c>
      <c r="BM223" s="509" t="str">
        <f t="shared" si="169"/>
        <v/>
      </c>
      <c r="BN223" s="538"/>
      <c r="BO223" s="617" t="str">
        <f t="shared" si="177"/>
        <v/>
      </c>
      <c r="BP223" s="445" t="str">
        <f t="shared" si="178"/>
        <v/>
      </c>
      <c r="BQ223" s="595"/>
      <c r="BR223" s="596"/>
      <c r="BZ223" s="496"/>
      <c r="CA223" s="485"/>
      <c r="CB223" s="497"/>
      <c r="CC223" s="614"/>
      <c r="CD223" s="487"/>
    </row>
    <row r="224" spans="1:82" s="495" customFormat="1" ht="45" customHeight="1">
      <c r="A224" s="533"/>
      <c r="B224" s="567"/>
      <c r="C224" s="502"/>
      <c r="D224" s="535">
        <f>SUM(D213:D223)</f>
        <v>0</v>
      </c>
      <c r="E224" s="536"/>
      <c r="F224" s="536"/>
      <c r="G224" s="537"/>
      <c r="H224" s="445" t="str">
        <f t="shared" si="121"/>
        <v/>
      </c>
      <c r="I224" s="445">
        <f>SUM(I213:I223)</f>
        <v>0</v>
      </c>
      <c r="J224" s="538"/>
      <c r="K224" s="539">
        <f>SUM(K213:K223)</f>
        <v>0</v>
      </c>
      <c r="L224" s="536"/>
      <c r="M224" s="536"/>
      <c r="N224" s="537"/>
      <c r="O224" s="445" t="str">
        <f t="shared" si="124"/>
        <v/>
      </c>
      <c r="P224" s="445">
        <f>SUM(P213:P223)</f>
        <v>0</v>
      </c>
      <c r="Q224" s="538"/>
      <c r="R224" s="540">
        <f>SUM(R213:R223)</f>
        <v>0</v>
      </c>
      <c r="S224" s="536"/>
      <c r="T224" s="536"/>
      <c r="U224" s="537"/>
      <c r="V224" s="445"/>
      <c r="W224" s="445">
        <f>SUM(W213:W223)</f>
        <v>0</v>
      </c>
      <c r="X224" s="538"/>
      <c r="Y224" s="793">
        <f>SUM(Y213:Y223)</f>
        <v>0</v>
      </c>
      <c r="Z224" s="793"/>
      <c r="AA224" s="509"/>
      <c r="AB224" s="509"/>
      <c r="AC224" s="509"/>
      <c r="AD224" s="509">
        <f>SUM(AD213:AD223)</f>
        <v>0</v>
      </c>
      <c r="AE224" s="538"/>
      <c r="AF224" s="793">
        <f>SUM(AF213:AF223)</f>
        <v>0</v>
      </c>
      <c r="AG224" s="793"/>
      <c r="AH224" s="509"/>
      <c r="AI224" s="509"/>
      <c r="AJ224" s="509"/>
      <c r="AK224" s="509">
        <f>SUM(AK213:AK223)</f>
        <v>0</v>
      </c>
      <c r="AL224" s="538"/>
      <c r="AM224" s="793">
        <f>SUM(AM213:AM223)</f>
        <v>0</v>
      </c>
      <c r="AN224" s="793"/>
      <c r="AO224" s="509"/>
      <c r="AP224" s="509"/>
      <c r="AQ224" s="509"/>
      <c r="AR224" s="509">
        <f>SUM(AR213:AR223)</f>
        <v>0</v>
      </c>
      <c r="AS224" s="538"/>
      <c r="AT224" s="793">
        <f>SUM(AT213:AT223)</f>
        <v>0</v>
      </c>
      <c r="AU224" s="793"/>
      <c r="AV224" s="509"/>
      <c r="AW224" s="509"/>
      <c r="AX224" s="509"/>
      <c r="AY224" s="509">
        <f>SUM(AY213:AY223)</f>
        <v>0</v>
      </c>
      <c r="AZ224" s="538"/>
      <c r="BA224" s="793">
        <f>SUM(BA213:BA223)</f>
        <v>0</v>
      </c>
      <c r="BB224" s="793"/>
      <c r="BC224" s="509"/>
      <c r="BD224" s="509"/>
      <c r="BE224" s="509"/>
      <c r="BF224" s="509">
        <f>SUM(BF213:BF223)</f>
        <v>0</v>
      </c>
      <c r="BG224" s="538"/>
      <c r="BH224" s="793">
        <f>SUM(BH213:BH223)</f>
        <v>0</v>
      </c>
      <c r="BI224" s="793"/>
      <c r="BJ224" s="509"/>
      <c r="BK224" s="509"/>
      <c r="BL224" s="509"/>
      <c r="BM224" s="509">
        <f>SUM(BM213:BM223)</f>
        <v>0</v>
      </c>
      <c r="BN224" s="538"/>
      <c r="BO224" s="536">
        <f>SUM(BO213:BO223)</f>
        <v>0</v>
      </c>
      <c r="BP224" s="445">
        <f>SUM(BP213:BP223)</f>
        <v>0</v>
      </c>
      <c r="BQ224" s="541">
        <f>BO224</f>
        <v>0</v>
      </c>
      <c r="BR224" s="569"/>
      <c r="BZ224" s="496"/>
      <c r="CA224" s="485"/>
      <c r="CB224" s="497"/>
      <c r="CC224" s="614"/>
      <c r="CD224" s="487"/>
    </row>
    <row r="225" spans="1:82" s="495" customFormat="1" ht="45" customHeight="1">
      <c r="A225" s="806"/>
      <c r="B225" s="795"/>
      <c r="C225" s="796"/>
      <c r="D225" s="807" t="s">
        <v>41</v>
      </c>
      <c r="E225" s="808"/>
      <c r="F225" s="808"/>
      <c r="G225" s="809"/>
      <c r="H225" s="800"/>
      <c r="I225" s="800"/>
      <c r="J225" s="810"/>
      <c r="K225" s="811"/>
      <c r="L225" s="808"/>
      <c r="M225" s="808"/>
      <c r="N225" s="809"/>
      <c r="O225" s="800" t="str">
        <f t="shared" si="124"/>
        <v/>
      </c>
      <c r="P225" s="800"/>
      <c r="Q225" s="810"/>
      <c r="R225" s="811"/>
      <c r="S225" s="808"/>
      <c r="T225" s="808"/>
      <c r="U225" s="809"/>
      <c r="V225" s="800" t="str">
        <f t="shared" ref="V225:V235" si="181">IF(R225="","",U225*R225)</f>
        <v/>
      </c>
      <c r="W225" s="800"/>
      <c r="X225" s="575"/>
      <c r="Y225" s="812"/>
      <c r="Z225" s="812"/>
      <c r="AA225" s="804" t="str">
        <f t="shared" si="153"/>
        <v/>
      </c>
      <c r="AB225" s="804"/>
      <c r="AC225" s="804" t="str">
        <f t="shared" si="154"/>
        <v/>
      </c>
      <c r="AD225" s="804"/>
      <c r="AE225" s="575"/>
      <c r="AF225" s="812"/>
      <c r="AG225" s="812"/>
      <c r="AH225" s="804" t="str">
        <f t="shared" si="155"/>
        <v/>
      </c>
      <c r="AI225" s="804"/>
      <c r="AJ225" s="804" t="str">
        <f t="shared" si="156"/>
        <v/>
      </c>
      <c r="AK225" s="804"/>
      <c r="AL225" s="575"/>
      <c r="AM225" s="812"/>
      <c r="AN225" s="812"/>
      <c r="AO225" s="804" t="str">
        <f t="shared" si="158"/>
        <v/>
      </c>
      <c r="AP225" s="804"/>
      <c r="AQ225" s="804" t="str">
        <f t="shared" si="159"/>
        <v/>
      </c>
      <c r="AR225" s="804"/>
      <c r="AS225" s="575"/>
      <c r="AT225" s="812"/>
      <c r="AU225" s="812"/>
      <c r="AV225" s="804" t="str">
        <f t="shared" si="161"/>
        <v/>
      </c>
      <c r="AW225" s="804"/>
      <c r="AX225" s="804" t="str">
        <f t="shared" si="162"/>
        <v/>
      </c>
      <c r="AY225" s="804"/>
      <c r="AZ225" s="575"/>
      <c r="BA225" s="812"/>
      <c r="BB225" s="812"/>
      <c r="BC225" s="804" t="str">
        <f t="shared" si="164"/>
        <v/>
      </c>
      <c r="BD225" s="804"/>
      <c r="BE225" s="804" t="str">
        <f t="shared" si="165"/>
        <v/>
      </c>
      <c r="BF225" s="804"/>
      <c r="BG225" s="575"/>
      <c r="BH225" s="812"/>
      <c r="BI225" s="812"/>
      <c r="BJ225" s="804" t="str">
        <f t="shared" si="167"/>
        <v/>
      </c>
      <c r="BK225" s="804"/>
      <c r="BL225" s="804" t="str">
        <f t="shared" si="168"/>
        <v/>
      </c>
      <c r="BM225" s="804"/>
      <c r="BN225" s="575"/>
      <c r="BO225" s="808"/>
      <c r="BP225" s="800"/>
      <c r="BQ225" s="805"/>
      <c r="BR225" s="525"/>
      <c r="BZ225" s="496"/>
      <c r="CA225" s="485"/>
      <c r="CB225" s="497"/>
      <c r="CC225" s="614"/>
      <c r="CD225" s="487"/>
    </row>
    <row r="226" spans="1:82" s="495" customFormat="1" ht="45" customHeight="1">
      <c r="A226" s="488"/>
      <c r="B226" s="593"/>
      <c r="C226" s="594"/>
      <c r="D226" s="600"/>
      <c r="E226" s="617"/>
      <c r="F226" s="617" t="str">
        <f>IF(D226="","",D226*E226)</f>
        <v/>
      </c>
      <c r="G226" s="590"/>
      <c r="H226" s="445" t="str">
        <f t="shared" si="121"/>
        <v/>
      </c>
      <c r="I226" s="445" t="str">
        <f t="shared" si="122"/>
        <v/>
      </c>
      <c r="J226" s="538"/>
      <c r="K226" s="618"/>
      <c r="L226" s="617"/>
      <c r="M226" s="617" t="str">
        <f>IF(K226="","",K226*L226)</f>
        <v/>
      </c>
      <c r="N226" s="590"/>
      <c r="O226" s="445" t="str">
        <f t="shared" si="124"/>
        <v/>
      </c>
      <c r="P226" s="445" t="str">
        <f t="shared" si="125"/>
        <v/>
      </c>
      <c r="Q226" s="538"/>
      <c r="R226" s="618"/>
      <c r="S226" s="617"/>
      <c r="T226" s="617" t="str">
        <f t="shared" ref="T226:T235" si="182">IF(R226="","",R226*S226)</f>
        <v/>
      </c>
      <c r="U226" s="590"/>
      <c r="V226" s="445" t="str">
        <f t="shared" si="181"/>
        <v/>
      </c>
      <c r="W226" s="445" t="str">
        <f t="shared" ref="W226:W235" si="183">IF(A226="","",T226-V226)</f>
        <v/>
      </c>
      <c r="X226" s="538"/>
      <c r="Y226" s="793"/>
      <c r="Z226" s="793"/>
      <c r="AA226" s="509" t="str">
        <f t="shared" si="153"/>
        <v/>
      </c>
      <c r="AB226" s="509"/>
      <c r="AC226" s="509" t="str">
        <f t="shared" si="154"/>
        <v/>
      </c>
      <c r="AD226" s="509" t="str">
        <f t="shared" si="176"/>
        <v/>
      </c>
      <c r="AE226" s="538"/>
      <c r="AF226" s="793"/>
      <c r="AG226" s="793"/>
      <c r="AH226" s="509" t="str">
        <f t="shared" si="155"/>
        <v/>
      </c>
      <c r="AI226" s="509"/>
      <c r="AJ226" s="509" t="str">
        <f t="shared" si="156"/>
        <v/>
      </c>
      <c r="AK226" s="509" t="str">
        <f t="shared" si="157"/>
        <v/>
      </c>
      <c r="AL226" s="538"/>
      <c r="AM226" s="793"/>
      <c r="AN226" s="793"/>
      <c r="AO226" s="509" t="str">
        <f t="shared" si="158"/>
        <v/>
      </c>
      <c r="AP226" s="509"/>
      <c r="AQ226" s="509" t="str">
        <f t="shared" si="159"/>
        <v/>
      </c>
      <c r="AR226" s="509" t="str">
        <f t="shared" si="160"/>
        <v/>
      </c>
      <c r="AS226" s="538"/>
      <c r="AT226" s="793"/>
      <c r="AU226" s="793"/>
      <c r="AV226" s="509" t="str">
        <f t="shared" si="161"/>
        <v/>
      </c>
      <c r="AW226" s="509"/>
      <c r="AX226" s="509" t="str">
        <f t="shared" si="162"/>
        <v/>
      </c>
      <c r="AY226" s="509" t="str">
        <f t="shared" si="163"/>
        <v/>
      </c>
      <c r="AZ226" s="538"/>
      <c r="BA226" s="793"/>
      <c r="BB226" s="793"/>
      <c r="BC226" s="509" t="str">
        <f t="shared" si="164"/>
        <v/>
      </c>
      <c r="BD226" s="509"/>
      <c r="BE226" s="509" t="str">
        <f t="shared" si="165"/>
        <v/>
      </c>
      <c r="BF226" s="509" t="str">
        <f t="shared" si="166"/>
        <v/>
      </c>
      <c r="BG226" s="538"/>
      <c r="BH226" s="793"/>
      <c r="BI226" s="793"/>
      <c r="BJ226" s="509" t="str">
        <f t="shared" si="167"/>
        <v/>
      </c>
      <c r="BK226" s="509"/>
      <c r="BL226" s="509" t="str">
        <f t="shared" si="168"/>
        <v/>
      </c>
      <c r="BM226" s="509" t="str">
        <f t="shared" si="169"/>
        <v/>
      </c>
      <c r="BN226" s="538"/>
      <c r="BO226" s="617" t="str">
        <f t="shared" ref="BO226:BO236" si="184">IF(F226="","",F226+M226+T226+AA226+AH226+AO226+AV226+BC226+BJ226)</f>
        <v/>
      </c>
      <c r="BP226" s="445" t="str">
        <f t="shared" ref="BP226:BP236" si="185">IF(A226="","",I226+P226+W226+AD226+AK226+AR226+AY226+BF226+BM226)</f>
        <v/>
      </c>
      <c r="BQ226" s="595"/>
      <c r="BR226" s="596"/>
      <c r="BZ226" s="619"/>
      <c r="CA226" s="485"/>
      <c r="CB226" s="561"/>
      <c r="CC226" s="614"/>
      <c r="CD226" s="506"/>
    </row>
    <row r="227" spans="1:82" s="495" customFormat="1" ht="45" customHeight="1">
      <c r="A227" s="488"/>
      <c r="B227" s="593"/>
      <c r="C227" s="594"/>
      <c r="D227" s="577"/>
      <c r="E227" s="578"/>
      <c r="F227" s="617" t="str">
        <f t="shared" ref="F227:F236" si="186">IF(D227="","",D227*E227)</f>
        <v/>
      </c>
      <c r="G227" s="590"/>
      <c r="H227" s="445" t="str">
        <f t="shared" si="121"/>
        <v/>
      </c>
      <c r="I227" s="445" t="str">
        <f t="shared" si="122"/>
        <v/>
      </c>
      <c r="J227" s="538"/>
      <c r="K227" s="579"/>
      <c r="L227" s="578"/>
      <c r="M227" s="617" t="str">
        <f t="shared" ref="M227:M236" si="187">IF(K227="","",K227*L227)</f>
        <v/>
      </c>
      <c r="N227" s="590"/>
      <c r="O227" s="445" t="str">
        <f t="shared" si="124"/>
        <v/>
      </c>
      <c r="P227" s="445" t="str">
        <f t="shared" si="125"/>
        <v/>
      </c>
      <c r="Q227" s="538"/>
      <c r="R227" s="579"/>
      <c r="S227" s="578"/>
      <c r="T227" s="617" t="str">
        <f t="shared" si="182"/>
        <v/>
      </c>
      <c r="U227" s="590"/>
      <c r="V227" s="445" t="str">
        <f t="shared" si="181"/>
        <v/>
      </c>
      <c r="W227" s="445" t="str">
        <f t="shared" si="183"/>
        <v/>
      </c>
      <c r="X227" s="538"/>
      <c r="Y227" s="793"/>
      <c r="Z227" s="793"/>
      <c r="AA227" s="509" t="str">
        <f t="shared" si="153"/>
        <v/>
      </c>
      <c r="AB227" s="509"/>
      <c r="AC227" s="509" t="str">
        <f t="shared" si="154"/>
        <v/>
      </c>
      <c r="AD227" s="509" t="str">
        <f t="shared" si="176"/>
        <v/>
      </c>
      <c r="AE227" s="538"/>
      <c r="AF227" s="793"/>
      <c r="AG227" s="793"/>
      <c r="AH227" s="509" t="str">
        <f t="shared" si="155"/>
        <v/>
      </c>
      <c r="AI227" s="509"/>
      <c r="AJ227" s="509" t="str">
        <f t="shared" si="156"/>
        <v/>
      </c>
      <c r="AK227" s="509" t="str">
        <f t="shared" si="157"/>
        <v/>
      </c>
      <c r="AL227" s="538"/>
      <c r="AM227" s="793"/>
      <c r="AN227" s="793"/>
      <c r="AO227" s="509" t="str">
        <f t="shared" si="158"/>
        <v/>
      </c>
      <c r="AP227" s="509"/>
      <c r="AQ227" s="509" t="str">
        <f t="shared" si="159"/>
        <v/>
      </c>
      <c r="AR227" s="509" t="str">
        <f t="shared" si="160"/>
        <v/>
      </c>
      <c r="AS227" s="538"/>
      <c r="AT227" s="793"/>
      <c r="AU227" s="793"/>
      <c r="AV227" s="509" t="str">
        <f t="shared" si="161"/>
        <v/>
      </c>
      <c r="AW227" s="509"/>
      <c r="AX227" s="509" t="str">
        <f t="shared" si="162"/>
        <v/>
      </c>
      <c r="AY227" s="509" t="str">
        <f t="shared" si="163"/>
        <v/>
      </c>
      <c r="AZ227" s="538"/>
      <c r="BA227" s="793"/>
      <c r="BB227" s="793"/>
      <c r="BC227" s="509" t="str">
        <f t="shared" si="164"/>
        <v/>
      </c>
      <c r="BD227" s="509"/>
      <c r="BE227" s="509" t="str">
        <f t="shared" si="165"/>
        <v/>
      </c>
      <c r="BF227" s="509" t="str">
        <f t="shared" si="166"/>
        <v/>
      </c>
      <c r="BG227" s="538"/>
      <c r="BH227" s="793"/>
      <c r="BI227" s="793"/>
      <c r="BJ227" s="509" t="str">
        <f t="shared" si="167"/>
        <v/>
      </c>
      <c r="BK227" s="509"/>
      <c r="BL227" s="509" t="str">
        <f t="shared" si="168"/>
        <v/>
      </c>
      <c r="BM227" s="509" t="str">
        <f t="shared" si="169"/>
        <v/>
      </c>
      <c r="BN227" s="538"/>
      <c r="BO227" s="617" t="str">
        <f t="shared" si="184"/>
        <v/>
      </c>
      <c r="BP227" s="445" t="str">
        <f t="shared" si="185"/>
        <v/>
      </c>
      <c r="BQ227" s="595"/>
      <c r="BR227" s="596"/>
      <c r="BZ227" s="619"/>
      <c r="CA227" s="485"/>
      <c r="CB227" s="561"/>
      <c r="CC227" s="614"/>
      <c r="CD227" s="506"/>
    </row>
    <row r="228" spans="1:82" s="495" customFormat="1" ht="45" customHeight="1">
      <c r="A228" s="488"/>
      <c r="B228" s="593"/>
      <c r="C228" s="594"/>
      <c r="D228" s="577"/>
      <c r="E228" s="578"/>
      <c r="F228" s="617" t="str">
        <f t="shared" si="186"/>
        <v/>
      </c>
      <c r="G228" s="590"/>
      <c r="H228" s="445" t="str">
        <f t="shared" si="121"/>
        <v/>
      </c>
      <c r="I228" s="445" t="str">
        <f t="shared" si="122"/>
        <v/>
      </c>
      <c r="J228" s="538"/>
      <c r="K228" s="579"/>
      <c r="L228" s="578"/>
      <c r="M228" s="617" t="str">
        <f t="shared" si="187"/>
        <v/>
      </c>
      <c r="N228" s="590"/>
      <c r="O228" s="445" t="str">
        <f t="shared" si="124"/>
        <v/>
      </c>
      <c r="P228" s="445" t="str">
        <f t="shared" si="125"/>
        <v/>
      </c>
      <c r="Q228" s="538"/>
      <c r="R228" s="579"/>
      <c r="S228" s="578"/>
      <c r="T228" s="617" t="str">
        <f t="shared" si="182"/>
        <v/>
      </c>
      <c r="U228" s="590"/>
      <c r="V228" s="445" t="str">
        <f t="shared" si="181"/>
        <v/>
      </c>
      <c r="W228" s="445" t="str">
        <f t="shared" si="183"/>
        <v/>
      </c>
      <c r="X228" s="538"/>
      <c r="Y228" s="793"/>
      <c r="Z228" s="793"/>
      <c r="AA228" s="509" t="str">
        <f t="shared" si="153"/>
        <v/>
      </c>
      <c r="AB228" s="509"/>
      <c r="AC228" s="509" t="str">
        <f t="shared" si="154"/>
        <v/>
      </c>
      <c r="AD228" s="509" t="str">
        <f t="shared" si="176"/>
        <v/>
      </c>
      <c r="AE228" s="538"/>
      <c r="AF228" s="793"/>
      <c r="AG228" s="793"/>
      <c r="AH228" s="509" t="str">
        <f t="shared" si="155"/>
        <v/>
      </c>
      <c r="AI228" s="509"/>
      <c r="AJ228" s="509" t="str">
        <f t="shared" si="156"/>
        <v/>
      </c>
      <c r="AK228" s="509" t="str">
        <f t="shared" si="157"/>
        <v/>
      </c>
      <c r="AL228" s="538"/>
      <c r="AM228" s="793"/>
      <c r="AN228" s="793"/>
      <c r="AO228" s="509" t="str">
        <f t="shared" si="158"/>
        <v/>
      </c>
      <c r="AP228" s="509"/>
      <c r="AQ228" s="509" t="str">
        <f t="shared" si="159"/>
        <v/>
      </c>
      <c r="AR228" s="509" t="str">
        <f t="shared" si="160"/>
        <v/>
      </c>
      <c r="AS228" s="538"/>
      <c r="AT228" s="793"/>
      <c r="AU228" s="793"/>
      <c r="AV228" s="509" t="str">
        <f t="shared" si="161"/>
        <v/>
      </c>
      <c r="AW228" s="509"/>
      <c r="AX228" s="509" t="str">
        <f t="shared" si="162"/>
        <v/>
      </c>
      <c r="AY228" s="509" t="str">
        <f t="shared" si="163"/>
        <v/>
      </c>
      <c r="AZ228" s="538"/>
      <c r="BA228" s="793"/>
      <c r="BB228" s="793"/>
      <c r="BC228" s="509" t="str">
        <f t="shared" si="164"/>
        <v/>
      </c>
      <c r="BD228" s="509"/>
      <c r="BE228" s="509" t="str">
        <f t="shared" si="165"/>
        <v/>
      </c>
      <c r="BF228" s="509" t="str">
        <f t="shared" si="166"/>
        <v/>
      </c>
      <c r="BG228" s="538"/>
      <c r="BH228" s="793"/>
      <c r="BI228" s="793"/>
      <c r="BJ228" s="509" t="str">
        <f t="shared" si="167"/>
        <v/>
      </c>
      <c r="BK228" s="509"/>
      <c r="BL228" s="509" t="str">
        <f t="shared" si="168"/>
        <v/>
      </c>
      <c r="BM228" s="509" t="str">
        <f t="shared" si="169"/>
        <v/>
      </c>
      <c r="BN228" s="538"/>
      <c r="BO228" s="617" t="str">
        <f t="shared" si="184"/>
        <v/>
      </c>
      <c r="BP228" s="445" t="str">
        <f t="shared" si="185"/>
        <v/>
      </c>
      <c r="BQ228" s="595"/>
      <c r="BR228" s="596"/>
      <c r="BZ228" s="619"/>
      <c r="CA228" s="485"/>
      <c r="CB228" s="561"/>
      <c r="CC228" s="614"/>
      <c r="CD228" s="506"/>
    </row>
    <row r="229" spans="1:82" s="495" customFormat="1" ht="45" customHeight="1">
      <c r="A229" s="488"/>
      <c r="B229" s="593"/>
      <c r="C229" s="594"/>
      <c r="D229" s="577"/>
      <c r="E229" s="578"/>
      <c r="F229" s="617" t="str">
        <f t="shared" si="186"/>
        <v/>
      </c>
      <c r="G229" s="590"/>
      <c r="H229" s="445" t="str">
        <f t="shared" si="121"/>
        <v/>
      </c>
      <c r="I229" s="445" t="str">
        <f t="shared" si="122"/>
        <v/>
      </c>
      <c r="J229" s="538"/>
      <c r="K229" s="579"/>
      <c r="L229" s="578"/>
      <c r="M229" s="617" t="str">
        <f t="shared" si="187"/>
        <v/>
      </c>
      <c r="N229" s="590"/>
      <c r="O229" s="445" t="str">
        <f t="shared" si="124"/>
        <v/>
      </c>
      <c r="P229" s="445" t="str">
        <f t="shared" si="125"/>
        <v/>
      </c>
      <c r="Q229" s="538"/>
      <c r="R229" s="579"/>
      <c r="S229" s="578"/>
      <c r="T229" s="617" t="str">
        <f t="shared" si="182"/>
        <v/>
      </c>
      <c r="U229" s="590"/>
      <c r="V229" s="445" t="str">
        <f t="shared" si="181"/>
        <v/>
      </c>
      <c r="W229" s="445" t="str">
        <f t="shared" si="183"/>
        <v/>
      </c>
      <c r="X229" s="538"/>
      <c r="Y229" s="793"/>
      <c r="Z229" s="793"/>
      <c r="AA229" s="509" t="str">
        <f t="shared" si="153"/>
        <v/>
      </c>
      <c r="AB229" s="509"/>
      <c r="AC229" s="509" t="str">
        <f t="shared" si="154"/>
        <v/>
      </c>
      <c r="AD229" s="509" t="str">
        <f t="shared" si="176"/>
        <v/>
      </c>
      <c r="AE229" s="538"/>
      <c r="AF229" s="793"/>
      <c r="AG229" s="793"/>
      <c r="AH229" s="509" t="str">
        <f t="shared" si="155"/>
        <v/>
      </c>
      <c r="AI229" s="509"/>
      <c r="AJ229" s="509" t="str">
        <f t="shared" si="156"/>
        <v/>
      </c>
      <c r="AK229" s="509" t="str">
        <f t="shared" si="157"/>
        <v/>
      </c>
      <c r="AL229" s="538"/>
      <c r="AM229" s="793"/>
      <c r="AN229" s="793"/>
      <c r="AO229" s="509" t="str">
        <f t="shared" si="158"/>
        <v/>
      </c>
      <c r="AP229" s="509"/>
      <c r="AQ229" s="509" t="str">
        <f t="shared" si="159"/>
        <v/>
      </c>
      <c r="AR229" s="509" t="str">
        <f t="shared" si="160"/>
        <v/>
      </c>
      <c r="AS229" s="538"/>
      <c r="AT229" s="793"/>
      <c r="AU229" s="793"/>
      <c r="AV229" s="509" t="str">
        <f t="shared" si="161"/>
        <v/>
      </c>
      <c r="AW229" s="509"/>
      <c r="AX229" s="509" t="str">
        <f t="shared" si="162"/>
        <v/>
      </c>
      <c r="AY229" s="509" t="str">
        <f t="shared" si="163"/>
        <v/>
      </c>
      <c r="AZ229" s="538"/>
      <c r="BA229" s="793"/>
      <c r="BB229" s="793"/>
      <c r="BC229" s="509" t="str">
        <f t="shared" si="164"/>
        <v/>
      </c>
      <c r="BD229" s="509"/>
      <c r="BE229" s="509" t="str">
        <f t="shared" si="165"/>
        <v/>
      </c>
      <c r="BF229" s="509" t="str">
        <f t="shared" si="166"/>
        <v/>
      </c>
      <c r="BG229" s="538"/>
      <c r="BH229" s="793"/>
      <c r="BI229" s="793"/>
      <c r="BJ229" s="509" t="str">
        <f t="shared" si="167"/>
        <v/>
      </c>
      <c r="BK229" s="509"/>
      <c r="BL229" s="509" t="str">
        <f t="shared" si="168"/>
        <v/>
      </c>
      <c r="BM229" s="509" t="str">
        <f t="shared" si="169"/>
        <v/>
      </c>
      <c r="BN229" s="538"/>
      <c r="BO229" s="617" t="str">
        <f t="shared" si="184"/>
        <v/>
      </c>
      <c r="BP229" s="445" t="str">
        <f t="shared" si="185"/>
        <v/>
      </c>
      <c r="BQ229" s="595"/>
      <c r="BR229" s="596"/>
      <c r="BZ229" s="619"/>
      <c r="CA229" s="485"/>
      <c r="CB229" s="561"/>
      <c r="CC229" s="614"/>
      <c r="CD229" s="506"/>
    </row>
    <row r="230" spans="1:82" s="495" customFormat="1" ht="45" customHeight="1">
      <c r="A230" s="488"/>
      <c r="B230" s="593"/>
      <c r="C230" s="594"/>
      <c r="D230" s="577"/>
      <c r="E230" s="578"/>
      <c r="F230" s="617" t="str">
        <f t="shared" si="186"/>
        <v/>
      </c>
      <c r="G230" s="590"/>
      <c r="H230" s="445" t="str">
        <f t="shared" si="121"/>
        <v/>
      </c>
      <c r="I230" s="445" t="str">
        <f t="shared" si="122"/>
        <v/>
      </c>
      <c r="J230" s="538"/>
      <c r="K230" s="579"/>
      <c r="L230" s="578"/>
      <c r="M230" s="617" t="str">
        <f t="shared" si="187"/>
        <v/>
      </c>
      <c r="N230" s="590"/>
      <c r="O230" s="445" t="str">
        <f t="shared" si="124"/>
        <v/>
      </c>
      <c r="P230" s="445" t="str">
        <f t="shared" si="125"/>
        <v/>
      </c>
      <c r="Q230" s="538"/>
      <c r="R230" s="579"/>
      <c r="S230" s="578"/>
      <c r="T230" s="617" t="str">
        <f t="shared" si="182"/>
        <v/>
      </c>
      <c r="U230" s="590"/>
      <c r="V230" s="445" t="str">
        <f t="shared" si="181"/>
        <v/>
      </c>
      <c r="W230" s="445" t="str">
        <f t="shared" si="183"/>
        <v/>
      </c>
      <c r="X230" s="538"/>
      <c r="Y230" s="793"/>
      <c r="Z230" s="793"/>
      <c r="AA230" s="509" t="str">
        <f t="shared" si="153"/>
        <v/>
      </c>
      <c r="AB230" s="509"/>
      <c r="AC230" s="509" t="str">
        <f t="shared" si="154"/>
        <v/>
      </c>
      <c r="AD230" s="509" t="str">
        <f t="shared" si="176"/>
        <v/>
      </c>
      <c r="AE230" s="538"/>
      <c r="AF230" s="793"/>
      <c r="AG230" s="793"/>
      <c r="AH230" s="509" t="str">
        <f t="shared" si="155"/>
        <v/>
      </c>
      <c r="AI230" s="509"/>
      <c r="AJ230" s="509" t="str">
        <f t="shared" si="156"/>
        <v/>
      </c>
      <c r="AK230" s="509" t="str">
        <f t="shared" si="157"/>
        <v/>
      </c>
      <c r="AL230" s="538"/>
      <c r="AM230" s="793"/>
      <c r="AN230" s="793"/>
      <c r="AO230" s="509" t="str">
        <f t="shared" si="158"/>
        <v/>
      </c>
      <c r="AP230" s="509"/>
      <c r="AQ230" s="509" t="str">
        <f t="shared" si="159"/>
        <v/>
      </c>
      <c r="AR230" s="509" t="str">
        <f t="shared" si="160"/>
        <v/>
      </c>
      <c r="AS230" s="538"/>
      <c r="AT230" s="793"/>
      <c r="AU230" s="793"/>
      <c r="AV230" s="509" t="str">
        <f t="shared" si="161"/>
        <v/>
      </c>
      <c r="AW230" s="509"/>
      <c r="AX230" s="509" t="str">
        <f t="shared" si="162"/>
        <v/>
      </c>
      <c r="AY230" s="509" t="str">
        <f t="shared" si="163"/>
        <v/>
      </c>
      <c r="AZ230" s="538"/>
      <c r="BA230" s="793"/>
      <c r="BB230" s="793"/>
      <c r="BC230" s="509" t="str">
        <f t="shared" si="164"/>
        <v/>
      </c>
      <c r="BD230" s="509"/>
      <c r="BE230" s="509" t="str">
        <f t="shared" si="165"/>
        <v/>
      </c>
      <c r="BF230" s="509" t="str">
        <f t="shared" si="166"/>
        <v/>
      </c>
      <c r="BG230" s="538"/>
      <c r="BH230" s="793"/>
      <c r="BI230" s="793"/>
      <c r="BJ230" s="509" t="str">
        <f t="shared" si="167"/>
        <v/>
      </c>
      <c r="BK230" s="509"/>
      <c r="BL230" s="509" t="str">
        <f t="shared" si="168"/>
        <v/>
      </c>
      <c r="BM230" s="509" t="str">
        <f t="shared" si="169"/>
        <v/>
      </c>
      <c r="BN230" s="538"/>
      <c r="BO230" s="617" t="str">
        <f t="shared" si="184"/>
        <v/>
      </c>
      <c r="BP230" s="445" t="str">
        <f t="shared" si="185"/>
        <v/>
      </c>
      <c r="BQ230" s="595"/>
      <c r="BR230" s="596"/>
      <c r="BZ230" s="619"/>
      <c r="CA230" s="485"/>
      <c r="CB230" s="561"/>
      <c r="CC230" s="614"/>
      <c r="CD230" s="506"/>
    </row>
    <row r="231" spans="1:82" s="495" customFormat="1" ht="45" customHeight="1">
      <c r="A231" s="488"/>
      <c r="B231" s="593"/>
      <c r="C231" s="594"/>
      <c r="D231" s="577"/>
      <c r="E231" s="578"/>
      <c r="F231" s="617" t="str">
        <f t="shared" si="186"/>
        <v/>
      </c>
      <c r="G231" s="590"/>
      <c r="H231" s="445" t="str">
        <f t="shared" si="121"/>
        <v/>
      </c>
      <c r="I231" s="445" t="str">
        <f t="shared" si="122"/>
        <v/>
      </c>
      <c r="J231" s="538"/>
      <c r="K231" s="579"/>
      <c r="L231" s="578"/>
      <c r="M231" s="617" t="str">
        <f t="shared" si="187"/>
        <v/>
      </c>
      <c r="N231" s="590"/>
      <c r="O231" s="445" t="str">
        <f t="shared" si="124"/>
        <v/>
      </c>
      <c r="P231" s="445" t="str">
        <f t="shared" si="125"/>
        <v/>
      </c>
      <c r="Q231" s="538"/>
      <c r="R231" s="579"/>
      <c r="S231" s="578"/>
      <c r="T231" s="617" t="str">
        <f t="shared" si="182"/>
        <v/>
      </c>
      <c r="U231" s="590"/>
      <c r="V231" s="445" t="str">
        <f t="shared" si="181"/>
        <v/>
      </c>
      <c r="W231" s="445" t="str">
        <f t="shared" si="183"/>
        <v/>
      </c>
      <c r="X231" s="538"/>
      <c r="Y231" s="793"/>
      <c r="Z231" s="793"/>
      <c r="AA231" s="509" t="str">
        <f t="shared" si="153"/>
        <v/>
      </c>
      <c r="AB231" s="509"/>
      <c r="AC231" s="509" t="str">
        <f t="shared" si="154"/>
        <v/>
      </c>
      <c r="AD231" s="509" t="str">
        <f t="shared" si="176"/>
        <v/>
      </c>
      <c r="AE231" s="538"/>
      <c r="AF231" s="793"/>
      <c r="AG231" s="793"/>
      <c r="AH231" s="509" t="str">
        <f t="shared" si="155"/>
        <v/>
      </c>
      <c r="AI231" s="509"/>
      <c r="AJ231" s="509" t="str">
        <f t="shared" si="156"/>
        <v/>
      </c>
      <c r="AK231" s="509" t="str">
        <f t="shared" si="157"/>
        <v/>
      </c>
      <c r="AL231" s="538"/>
      <c r="AM231" s="793"/>
      <c r="AN231" s="793"/>
      <c r="AO231" s="509" t="str">
        <f t="shared" si="158"/>
        <v/>
      </c>
      <c r="AP231" s="509"/>
      <c r="AQ231" s="509" t="str">
        <f t="shared" si="159"/>
        <v/>
      </c>
      <c r="AR231" s="509" t="str">
        <f t="shared" si="160"/>
        <v/>
      </c>
      <c r="AS231" s="538"/>
      <c r="AT231" s="793"/>
      <c r="AU231" s="793"/>
      <c r="AV231" s="509" t="str">
        <f t="shared" si="161"/>
        <v/>
      </c>
      <c r="AW231" s="509"/>
      <c r="AX231" s="509" t="str">
        <f t="shared" si="162"/>
        <v/>
      </c>
      <c r="AY231" s="509" t="str">
        <f t="shared" si="163"/>
        <v/>
      </c>
      <c r="AZ231" s="538"/>
      <c r="BA231" s="793"/>
      <c r="BB231" s="793"/>
      <c r="BC231" s="509" t="str">
        <f t="shared" si="164"/>
        <v/>
      </c>
      <c r="BD231" s="509"/>
      <c r="BE231" s="509" t="str">
        <f t="shared" si="165"/>
        <v/>
      </c>
      <c r="BF231" s="509" t="str">
        <f t="shared" si="166"/>
        <v/>
      </c>
      <c r="BG231" s="538"/>
      <c r="BH231" s="793"/>
      <c r="BI231" s="793"/>
      <c r="BJ231" s="509" t="str">
        <f t="shared" si="167"/>
        <v/>
      </c>
      <c r="BK231" s="509"/>
      <c r="BL231" s="509" t="str">
        <f t="shared" si="168"/>
        <v/>
      </c>
      <c r="BM231" s="509" t="str">
        <f t="shared" si="169"/>
        <v/>
      </c>
      <c r="BN231" s="538"/>
      <c r="BO231" s="617" t="str">
        <f t="shared" si="184"/>
        <v/>
      </c>
      <c r="BP231" s="445" t="str">
        <f t="shared" si="185"/>
        <v/>
      </c>
      <c r="BQ231" s="595"/>
      <c r="BR231" s="596"/>
      <c r="BZ231" s="619"/>
      <c r="CA231" s="485"/>
      <c r="CB231" s="561"/>
      <c r="CC231" s="614"/>
      <c r="CD231" s="506"/>
    </row>
    <row r="232" spans="1:82" s="495" customFormat="1" ht="45" customHeight="1">
      <c r="A232" s="488"/>
      <c r="B232" s="593"/>
      <c r="C232" s="594"/>
      <c r="D232" s="577"/>
      <c r="E232" s="578"/>
      <c r="F232" s="617" t="str">
        <f t="shared" si="186"/>
        <v/>
      </c>
      <c r="G232" s="590"/>
      <c r="H232" s="445" t="str">
        <f t="shared" si="121"/>
        <v/>
      </c>
      <c r="I232" s="445" t="str">
        <f t="shared" si="122"/>
        <v/>
      </c>
      <c r="J232" s="538"/>
      <c r="K232" s="579"/>
      <c r="L232" s="578"/>
      <c r="M232" s="617" t="str">
        <f t="shared" si="187"/>
        <v/>
      </c>
      <c r="N232" s="590"/>
      <c r="O232" s="445" t="str">
        <f t="shared" si="124"/>
        <v/>
      </c>
      <c r="P232" s="445" t="str">
        <f t="shared" si="125"/>
        <v/>
      </c>
      <c r="Q232" s="538"/>
      <c r="R232" s="579"/>
      <c r="S232" s="578"/>
      <c r="T232" s="617" t="str">
        <f t="shared" si="182"/>
        <v/>
      </c>
      <c r="U232" s="590"/>
      <c r="V232" s="445" t="str">
        <f t="shared" si="181"/>
        <v/>
      </c>
      <c r="W232" s="445" t="str">
        <f t="shared" si="183"/>
        <v/>
      </c>
      <c r="X232" s="538"/>
      <c r="Y232" s="793"/>
      <c r="Z232" s="793"/>
      <c r="AA232" s="509" t="str">
        <f t="shared" si="153"/>
        <v/>
      </c>
      <c r="AB232" s="509"/>
      <c r="AC232" s="509" t="str">
        <f t="shared" si="154"/>
        <v/>
      </c>
      <c r="AD232" s="509" t="str">
        <f t="shared" si="176"/>
        <v/>
      </c>
      <c r="AE232" s="538"/>
      <c r="AF232" s="793"/>
      <c r="AG232" s="793"/>
      <c r="AH232" s="509" t="str">
        <f t="shared" si="155"/>
        <v/>
      </c>
      <c r="AI232" s="509"/>
      <c r="AJ232" s="509" t="str">
        <f t="shared" si="156"/>
        <v/>
      </c>
      <c r="AK232" s="509" t="str">
        <f t="shared" si="157"/>
        <v/>
      </c>
      <c r="AL232" s="538"/>
      <c r="AM232" s="793"/>
      <c r="AN232" s="793"/>
      <c r="AO232" s="509" t="str">
        <f t="shared" si="158"/>
        <v/>
      </c>
      <c r="AP232" s="509"/>
      <c r="AQ232" s="509" t="str">
        <f t="shared" si="159"/>
        <v/>
      </c>
      <c r="AR232" s="509" t="str">
        <f t="shared" si="160"/>
        <v/>
      </c>
      <c r="AS232" s="538"/>
      <c r="AT232" s="793"/>
      <c r="AU232" s="793"/>
      <c r="AV232" s="509" t="str">
        <f t="shared" si="161"/>
        <v/>
      </c>
      <c r="AW232" s="509"/>
      <c r="AX232" s="509" t="str">
        <f t="shared" si="162"/>
        <v/>
      </c>
      <c r="AY232" s="509" t="str">
        <f t="shared" si="163"/>
        <v/>
      </c>
      <c r="AZ232" s="538"/>
      <c r="BA232" s="793"/>
      <c r="BB232" s="793"/>
      <c r="BC232" s="509" t="str">
        <f t="shared" si="164"/>
        <v/>
      </c>
      <c r="BD232" s="509"/>
      <c r="BE232" s="509" t="str">
        <f t="shared" si="165"/>
        <v/>
      </c>
      <c r="BF232" s="509" t="str">
        <f t="shared" si="166"/>
        <v/>
      </c>
      <c r="BG232" s="538"/>
      <c r="BH232" s="793"/>
      <c r="BI232" s="793"/>
      <c r="BJ232" s="509" t="str">
        <f t="shared" si="167"/>
        <v/>
      </c>
      <c r="BK232" s="509"/>
      <c r="BL232" s="509" t="str">
        <f t="shared" si="168"/>
        <v/>
      </c>
      <c r="BM232" s="509" t="str">
        <f t="shared" si="169"/>
        <v/>
      </c>
      <c r="BN232" s="538"/>
      <c r="BO232" s="617" t="str">
        <f t="shared" si="184"/>
        <v/>
      </c>
      <c r="BP232" s="445" t="str">
        <f t="shared" si="185"/>
        <v/>
      </c>
      <c r="BQ232" s="595"/>
      <c r="BR232" s="596"/>
      <c r="BZ232" s="619"/>
      <c r="CA232" s="485"/>
      <c r="CB232" s="561"/>
      <c r="CC232" s="614"/>
      <c r="CD232" s="506"/>
    </row>
    <row r="233" spans="1:82" s="495" customFormat="1" ht="45" customHeight="1">
      <c r="A233" s="488"/>
      <c r="B233" s="593"/>
      <c r="C233" s="594"/>
      <c r="D233" s="577"/>
      <c r="E233" s="578"/>
      <c r="F233" s="617" t="str">
        <f t="shared" si="186"/>
        <v/>
      </c>
      <c r="G233" s="590"/>
      <c r="H233" s="445" t="str">
        <f t="shared" si="121"/>
        <v/>
      </c>
      <c r="I233" s="445" t="str">
        <f t="shared" si="122"/>
        <v/>
      </c>
      <c r="J233" s="538"/>
      <c r="K233" s="579"/>
      <c r="L233" s="578"/>
      <c r="M233" s="617" t="str">
        <f t="shared" si="187"/>
        <v/>
      </c>
      <c r="N233" s="590"/>
      <c r="O233" s="445" t="str">
        <f t="shared" si="124"/>
        <v/>
      </c>
      <c r="P233" s="445" t="str">
        <f t="shared" si="125"/>
        <v/>
      </c>
      <c r="Q233" s="538"/>
      <c r="R233" s="579"/>
      <c r="S233" s="578"/>
      <c r="T233" s="617" t="str">
        <f t="shared" si="182"/>
        <v/>
      </c>
      <c r="U233" s="590"/>
      <c r="V233" s="445" t="str">
        <f t="shared" si="181"/>
        <v/>
      </c>
      <c r="W233" s="445" t="str">
        <f t="shared" si="183"/>
        <v/>
      </c>
      <c r="X233" s="538"/>
      <c r="Y233" s="793"/>
      <c r="Z233" s="793"/>
      <c r="AA233" s="509" t="str">
        <f t="shared" si="153"/>
        <v/>
      </c>
      <c r="AB233" s="509"/>
      <c r="AC233" s="509" t="str">
        <f t="shared" si="154"/>
        <v/>
      </c>
      <c r="AD233" s="509" t="str">
        <f t="shared" si="176"/>
        <v/>
      </c>
      <c r="AE233" s="538"/>
      <c r="AF233" s="793"/>
      <c r="AG233" s="793"/>
      <c r="AH233" s="509" t="str">
        <f t="shared" si="155"/>
        <v/>
      </c>
      <c r="AI233" s="509"/>
      <c r="AJ233" s="509" t="str">
        <f t="shared" si="156"/>
        <v/>
      </c>
      <c r="AK233" s="509" t="str">
        <f t="shared" si="157"/>
        <v/>
      </c>
      <c r="AL233" s="538"/>
      <c r="AM233" s="793"/>
      <c r="AN233" s="793"/>
      <c r="AO233" s="509" t="str">
        <f t="shared" si="158"/>
        <v/>
      </c>
      <c r="AP233" s="509"/>
      <c r="AQ233" s="509" t="str">
        <f t="shared" si="159"/>
        <v/>
      </c>
      <c r="AR233" s="509" t="str">
        <f t="shared" si="160"/>
        <v/>
      </c>
      <c r="AS233" s="538"/>
      <c r="AT233" s="793"/>
      <c r="AU233" s="793"/>
      <c r="AV233" s="509" t="str">
        <f t="shared" si="161"/>
        <v/>
      </c>
      <c r="AW233" s="509"/>
      <c r="AX233" s="509" t="str">
        <f t="shared" si="162"/>
        <v/>
      </c>
      <c r="AY233" s="509" t="str">
        <f t="shared" si="163"/>
        <v/>
      </c>
      <c r="AZ233" s="538"/>
      <c r="BA233" s="793"/>
      <c r="BB233" s="793"/>
      <c r="BC233" s="509" t="str">
        <f t="shared" si="164"/>
        <v/>
      </c>
      <c r="BD233" s="509"/>
      <c r="BE233" s="509" t="str">
        <f t="shared" si="165"/>
        <v/>
      </c>
      <c r="BF233" s="509" t="str">
        <f t="shared" si="166"/>
        <v/>
      </c>
      <c r="BG233" s="538"/>
      <c r="BH233" s="793"/>
      <c r="BI233" s="793"/>
      <c r="BJ233" s="509" t="str">
        <f t="shared" si="167"/>
        <v/>
      </c>
      <c r="BK233" s="509"/>
      <c r="BL233" s="509" t="str">
        <f t="shared" si="168"/>
        <v/>
      </c>
      <c r="BM233" s="509" t="str">
        <f t="shared" si="169"/>
        <v/>
      </c>
      <c r="BN233" s="538"/>
      <c r="BO233" s="617" t="str">
        <f t="shared" si="184"/>
        <v/>
      </c>
      <c r="BP233" s="445" t="str">
        <f t="shared" si="185"/>
        <v/>
      </c>
      <c r="BQ233" s="595"/>
      <c r="BR233" s="596"/>
      <c r="BZ233" s="619"/>
      <c r="CA233" s="485"/>
      <c r="CB233" s="561"/>
      <c r="CC233" s="614"/>
      <c r="CD233" s="506"/>
    </row>
    <row r="234" spans="1:82" s="495" customFormat="1" ht="45" customHeight="1">
      <c r="A234" s="488"/>
      <c r="B234" s="593"/>
      <c r="C234" s="594"/>
      <c r="D234" s="577"/>
      <c r="E234" s="578"/>
      <c r="F234" s="617" t="str">
        <f t="shared" si="186"/>
        <v/>
      </c>
      <c r="G234" s="590"/>
      <c r="H234" s="445" t="str">
        <f t="shared" si="121"/>
        <v/>
      </c>
      <c r="I234" s="445" t="str">
        <f t="shared" si="122"/>
        <v/>
      </c>
      <c r="J234" s="538"/>
      <c r="K234" s="579"/>
      <c r="L234" s="578"/>
      <c r="M234" s="617" t="str">
        <f t="shared" si="187"/>
        <v/>
      </c>
      <c r="N234" s="590"/>
      <c r="O234" s="445" t="str">
        <f t="shared" si="124"/>
        <v/>
      </c>
      <c r="P234" s="445" t="str">
        <f t="shared" si="125"/>
        <v/>
      </c>
      <c r="Q234" s="538"/>
      <c r="R234" s="579"/>
      <c r="S234" s="578"/>
      <c r="T234" s="617" t="str">
        <f t="shared" si="182"/>
        <v/>
      </c>
      <c r="U234" s="590"/>
      <c r="V234" s="445" t="str">
        <f t="shared" si="181"/>
        <v/>
      </c>
      <c r="W234" s="445" t="str">
        <f t="shared" si="183"/>
        <v/>
      </c>
      <c r="X234" s="538"/>
      <c r="Y234" s="793"/>
      <c r="Z234" s="793"/>
      <c r="AA234" s="509" t="str">
        <f t="shared" si="153"/>
        <v/>
      </c>
      <c r="AB234" s="509"/>
      <c r="AC234" s="509" t="str">
        <f t="shared" si="154"/>
        <v/>
      </c>
      <c r="AD234" s="509" t="str">
        <f t="shared" si="176"/>
        <v/>
      </c>
      <c r="AE234" s="538"/>
      <c r="AF234" s="793"/>
      <c r="AG234" s="793"/>
      <c r="AH234" s="509" t="str">
        <f t="shared" si="155"/>
        <v/>
      </c>
      <c r="AI234" s="509"/>
      <c r="AJ234" s="509" t="str">
        <f t="shared" si="156"/>
        <v/>
      </c>
      <c r="AK234" s="509" t="str">
        <f t="shared" si="157"/>
        <v/>
      </c>
      <c r="AL234" s="538"/>
      <c r="AM234" s="793"/>
      <c r="AN234" s="793"/>
      <c r="AO234" s="509" t="str">
        <f t="shared" si="158"/>
        <v/>
      </c>
      <c r="AP234" s="509"/>
      <c r="AQ234" s="509" t="str">
        <f t="shared" si="159"/>
        <v/>
      </c>
      <c r="AR234" s="509" t="str">
        <f t="shared" si="160"/>
        <v/>
      </c>
      <c r="AS234" s="538"/>
      <c r="AT234" s="793"/>
      <c r="AU234" s="793"/>
      <c r="AV234" s="509" t="str">
        <f t="shared" si="161"/>
        <v/>
      </c>
      <c r="AW234" s="509"/>
      <c r="AX234" s="509" t="str">
        <f t="shared" si="162"/>
        <v/>
      </c>
      <c r="AY234" s="509" t="str">
        <f t="shared" si="163"/>
        <v/>
      </c>
      <c r="AZ234" s="538"/>
      <c r="BA234" s="793"/>
      <c r="BB234" s="793"/>
      <c r="BC234" s="509" t="str">
        <f t="shared" si="164"/>
        <v/>
      </c>
      <c r="BD234" s="509"/>
      <c r="BE234" s="509" t="str">
        <f t="shared" si="165"/>
        <v/>
      </c>
      <c r="BF234" s="509" t="str">
        <f t="shared" si="166"/>
        <v/>
      </c>
      <c r="BG234" s="538"/>
      <c r="BH234" s="793"/>
      <c r="BI234" s="793"/>
      <c r="BJ234" s="509" t="str">
        <f t="shared" si="167"/>
        <v/>
      </c>
      <c r="BK234" s="509"/>
      <c r="BL234" s="509" t="str">
        <f t="shared" si="168"/>
        <v/>
      </c>
      <c r="BM234" s="509" t="str">
        <f t="shared" si="169"/>
        <v/>
      </c>
      <c r="BN234" s="538"/>
      <c r="BO234" s="617" t="str">
        <f t="shared" si="184"/>
        <v/>
      </c>
      <c r="BP234" s="445" t="str">
        <f t="shared" si="185"/>
        <v/>
      </c>
      <c r="BQ234" s="595"/>
      <c r="BR234" s="596"/>
      <c r="BZ234" s="484"/>
      <c r="CA234" s="485"/>
      <c r="CB234" s="561"/>
      <c r="CC234" s="487"/>
      <c r="CD234" s="562"/>
    </row>
    <row r="235" spans="1:82" s="495" customFormat="1" ht="45" customHeight="1">
      <c r="A235" s="488"/>
      <c r="B235" s="593"/>
      <c r="C235" s="594"/>
      <c r="D235" s="577"/>
      <c r="E235" s="578"/>
      <c r="F235" s="617" t="str">
        <f t="shared" si="186"/>
        <v/>
      </c>
      <c r="G235" s="590"/>
      <c r="H235" s="445" t="str">
        <f t="shared" si="121"/>
        <v/>
      </c>
      <c r="I235" s="445" t="str">
        <f t="shared" si="122"/>
        <v/>
      </c>
      <c r="J235" s="538"/>
      <c r="K235" s="579"/>
      <c r="L235" s="578"/>
      <c r="M235" s="617" t="str">
        <f t="shared" si="187"/>
        <v/>
      </c>
      <c r="N235" s="590"/>
      <c r="O235" s="445" t="str">
        <f t="shared" si="124"/>
        <v/>
      </c>
      <c r="P235" s="445" t="str">
        <f t="shared" si="125"/>
        <v/>
      </c>
      <c r="Q235" s="538"/>
      <c r="R235" s="579"/>
      <c r="S235" s="578"/>
      <c r="T235" s="617" t="str">
        <f t="shared" si="182"/>
        <v/>
      </c>
      <c r="U235" s="590"/>
      <c r="V235" s="445" t="str">
        <f t="shared" si="181"/>
        <v/>
      </c>
      <c r="W235" s="445" t="str">
        <f t="shared" si="183"/>
        <v/>
      </c>
      <c r="X235" s="538"/>
      <c r="Y235" s="793"/>
      <c r="Z235" s="793"/>
      <c r="AA235" s="509" t="str">
        <f t="shared" si="153"/>
        <v/>
      </c>
      <c r="AB235" s="509"/>
      <c r="AC235" s="509" t="str">
        <f t="shared" si="154"/>
        <v/>
      </c>
      <c r="AD235" s="509" t="str">
        <f t="shared" si="176"/>
        <v/>
      </c>
      <c r="AE235" s="538"/>
      <c r="AF235" s="793"/>
      <c r="AG235" s="793"/>
      <c r="AH235" s="509" t="str">
        <f t="shared" si="155"/>
        <v/>
      </c>
      <c r="AI235" s="509"/>
      <c r="AJ235" s="509" t="str">
        <f t="shared" si="156"/>
        <v/>
      </c>
      <c r="AK235" s="509" t="str">
        <f t="shared" si="157"/>
        <v/>
      </c>
      <c r="AL235" s="538"/>
      <c r="AM235" s="793"/>
      <c r="AN235" s="793"/>
      <c r="AO235" s="509" t="str">
        <f t="shared" si="158"/>
        <v/>
      </c>
      <c r="AP235" s="509"/>
      <c r="AQ235" s="509" t="str">
        <f t="shared" si="159"/>
        <v/>
      </c>
      <c r="AR235" s="509" t="str">
        <f t="shared" si="160"/>
        <v/>
      </c>
      <c r="AS235" s="538"/>
      <c r="AT235" s="793"/>
      <c r="AU235" s="793"/>
      <c r="AV235" s="509" t="str">
        <f t="shared" si="161"/>
        <v/>
      </c>
      <c r="AW235" s="509"/>
      <c r="AX235" s="509" t="str">
        <f t="shared" si="162"/>
        <v/>
      </c>
      <c r="AY235" s="509" t="str">
        <f t="shared" si="163"/>
        <v/>
      </c>
      <c r="AZ235" s="538"/>
      <c r="BA235" s="793"/>
      <c r="BB235" s="793"/>
      <c r="BC235" s="509" t="str">
        <f t="shared" si="164"/>
        <v/>
      </c>
      <c r="BD235" s="509"/>
      <c r="BE235" s="509" t="str">
        <f t="shared" si="165"/>
        <v/>
      </c>
      <c r="BF235" s="509" t="str">
        <f t="shared" si="166"/>
        <v/>
      </c>
      <c r="BG235" s="538"/>
      <c r="BH235" s="793"/>
      <c r="BI235" s="793"/>
      <c r="BJ235" s="509" t="str">
        <f t="shared" si="167"/>
        <v/>
      </c>
      <c r="BK235" s="509"/>
      <c r="BL235" s="509" t="str">
        <f t="shared" si="168"/>
        <v/>
      </c>
      <c r="BM235" s="509" t="str">
        <f t="shared" si="169"/>
        <v/>
      </c>
      <c r="BN235" s="538"/>
      <c r="BO235" s="617" t="str">
        <f t="shared" si="184"/>
        <v/>
      </c>
      <c r="BP235" s="445" t="str">
        <f t="shared" si="185"/>
        <v/>
      </c>
      <c r="BQ235" s="595"/>
      <c r="BR235" s="596"/>
      <c r="BZ235" s="484"/>
      <c r="CA235" s="485"/>
      <c r="CB235" s="591"/>
      <c r="CC235" s="487"/>
      <c r="CD235" s="487"/>
    </row>
    <row r="236" spans="1:82" s="495" customFormat="1" ht="45" customHeight="1">
      <c r="A236" s="488"/>
      <c r="B236" s="593"/>
      <c r="C236" s="620"/>
      <c r="D236" s="577"/>
      <c r="E236" s="578"/>
      <c r="F236" s="617" t="str">
        <f t="shared" si="186"/>
        <v/>
      </c>
      <c r="G236" s="590"/>
      <c r="H236" s="445" t="str">
        <f t="shared" si="121"/>
        <v/>
      </c>
      <c r="I236" s="445" t="str">
        <f t="shared" si="122"/>
        <v/>
      </c>
      <c r="J236" s="621"/>
      <c r="K236" s="579"/>
      <c r="L236" s="578"/>
      <c r="M236" s="617" t="str">
        <f t="shared" si="187"/>
        <v/>
      </c>
      <c r="N236" s="590"/>
      <c r="O236" s="445" t="str">
        <f t="shared" si="124"/>
        <v/>
      </c>
      <c r="P236" s="445" t="str">
        <f t="shared" si="125"/>
        <v/>
      </c>
      <c r="Q236" s="621"/>
      <c r="R236" s="579">
        <f>SUM(R225:R235)</f>
        <v>0</v>
      </c>
      <c r="S236" s="578"/>
      <c r="T236" s="617"/>
      <c r="U236" s="590"/>
      <c r="V236" s="445"/>
      <c r="W236" s="445">
        <f>SUM(W225:W235)</f>
        <v>0</v>
      </c>
      <c r="X236" s="621"/>
      <c r="Y236" s="793"/>
      <c r="Z236" s="793"/>
      <c r="AA236" s="509" t="str">
        <f t="shared" si="153"/>
        <v/>
      </c>
      <c r="AB236" s="509"/>
      <c r="AC236" s="509" t="str">
        <f t="shared" si="154"/>
        <v/>
      </c>
      <c r="AD236" s="509" t="str">
        <f t="shared" si="176"/>
        <v/>
      </c>
      <c r="AE236" s="621"/>
      <c r="AF236" s="793"/>
      <c r="AG236" s="793"/>
      <c r="AH236" s="509" t="str">
        <f t="shared" si="155"/>
        <v/>
      </c>
      <c r="AI236" s="509"/>
      <c r="AJ236" s="509" t="str">
        <f t="shared" si="156"/>
        <v/>
      </c>
      <c r="AK236" s="509" t="str">
        <f t="shared" si="157"/>
        <v/>
      </c>
      <c r="AL236" s="621"/>
      <c r="AM236" s="793"/>
      <c r="AN236" s="793"/>
      <c r="AO236" s="509" t="str">
        <f t="shared" si="158"/>
        <v/>
      </c>
      <c r="AP236" s="509"/>
      <c r="AQ236" s="509" t="str">
        <f t="shared" si="159"/>
        <v/>
      </c>
      <c r="AR236" s="509" t="str">
        <f t="shared" si="160"/>
        <v/>
      </c>
      <c r="AS236" s="621"/>
      <c r="AT236" s="793"/>
      <c r="AU236" s="793"/>
      <c r="AV236" s="509" t="str">
        <f t="shared" si="161"/>
        <v/>
      </c>
      <c r="AW236" s="509"/>
      <c r="AX236" s="509" t="str">
        <f t="shared" si="162"/>
        <v/>
      </c>
      <c r="AY236" s="509" t="str">
        <f t="shared" si="163"/>
        <v/>
      </c>
      <c r="AZ236" s="621"/>
      <c r="BA236" s="793"/>
      <c r="BB236" s="793"/>
      <c r="BC236" s="509" t="str">
        <f t="shared" si="164"/>
        <v/>
      </c>
      <c r="BD236" s="509"/>
      <c r="BE236" s="509" t="str">
        <f t="shared" si="165"/>
        <v/>
      </c>
      <c r="BF236" s="509" t="str">
        <f t="shared" si="166"/>
        <v/>
      </c>
      <c r="BG236" s="621"/>
      <c r="BH236" s="793"/>
      <c r="BI236" s="793"/>
      <c r="BJ236" s="509" t="str">
        <f t="shared" si="167"/>
        <v/>
      </c>
      <c r="BK236" s="509"/>
      <c r="BL236" s="509" t="str">
        <f t="shared" si="168"/>
        <v/>
      </c>
      <c r="BM236" s="509" t="str">
        <f t="shared" si="169"/>
        <v/>
      </c>
      <c r="BN236" s="621"/>
      <c r="BO236" s="617" t="str">
        <f t="shared" si="184"/>
        <v/>
      </c>
      <c r="BP236" s="445" t="str">
        <f t="shared" si="185"/>
        <v/>
      </c>
      <c r="BQ236" s="595"/>
      <c r="BR236" s="622"/>
      <c r="BZ236" s="484"/>
      <c r="CA236" s="485"/>
      <c r="CB236" s="591"/>
      <c r="CC236" s="487"/>
      <c r="CD236" s="487"/>
    </row>
    <row r="237" spans="1:82" s="495" customFormat="1" ht="45" customHeight="1">
      <c r="A237" s="816"/>
      <c r="B237" s="817"/>
      <c r="C237" s="818"/>
      <c r="D237" s="819">
        <f>SUM(D226:D236)</f>
        <v>0</v>
      </c>
      <c r="E237" s="820"/>
      <c r="F237" s="820"/>
      <c r="G237" s="820"/>
      <c r="H237" s="820"/>
      <c r="I237" s="820">
        <f>SUM(I226:I236)</f>
        <v>0</v>
      </c>
      <c r="J237" s="821"/>
      <c r="K237" s="822">
        <f>SUM(K226:K236)</f>
        <v>0</v>
      </c>
      <c r="L237" s="820"/>
      <c r="M237" s="820"/>
      <c r="N237" s="820"/>
      <c r="O237" s="820"/>
      <c r="P237" s="820">
        <f>SUM(P226:P236)</f>
        <v>0</v>
      </c>
      <c r="Q237" s="821"/>
      <c r="R237" s="821">
        <f>SUM(R226:R236)</f>
        <v>0</v>
      </c>
      <c r="S237" s="820"/>
      <c r="T237" s="820"/>
      <c r="U237" s="820"/>
      <c r="V237" s="820"/>
      <c r="W237" s="820">
        <f>SUM(W226:W236)</f>
        <v>0</v>
      </c>
      <c r="X237" s="821"/>
      <c r="Y237" s="821">
        <f>SUM(Y226:Y236)</f>
        <v>0</v>
      </c>
      <c r="Z237" s="821"/>
      <c r="AA237" s="821"/>
      <c r="AB237" s="821"/>
      <c r="AC237" s="821"/>
      <c r="AD237" s="821">
        <f>SUM(AD226:AD236)</f>
        <v>0</v>
      </c>
      <c r="AE237" s="821"/>
      <c r="AF237" s="821">
        <f>SUM(AF226:AF236)</f>
        <v>0</v>
      </c>
      <c r="AG237" s="821"/>
      <c r="AH237" s="821"/>
      <c r="AI237" s="821"/>
      <c r="AJ237" s="821"/>
      <c r="AK237" s="821">
        <f>SUM(AK226:AK236)</f>
        <v>0</v>
      </c>
      <c r="AL237" s="821"/>
      <c r="AM237" s="821">
        <f>SUM(AM226:AM236)</f>
        <v>0</v>
      </c>
      <c r="AN237" s="821"/>
      <c r="AO237" s="821"/>
      <c r="AP237" s="821"/>
      <c r="AQ237" s="821"/>
      <c r="AR237" s="821">
        <f>SUM(AR226:AR236)</f>
        <v>0</v>
      </c>
      <c r="AS237" s="821"/>
      <c r="AT237" s="821">
        <f>SUM(AT226:AT236)</f>
        <v>0</v>
      </c>
      <c r="AU237" s="821"/>
      <c r="AV237" s="821"/>
      <c r="AW237" s="821"/>
      <c r="AX237" s="821"/>
      <c r="AY237" s="821">
        <f>SUM(AY226:AY236)</f>
        <v>0</v>
      </c>
      <c r="AZ237" s="821"/>
      <c r="BA237" s="821">
        <f>SUM(BA226:BA236)</f>
        <v>0</v>
      </c>
      <c r="BB237" s="821"/>
      <c r="BC237" s="821"/>
      <c r="BD237" s="821"/>
      <c r="BE237" s="821"/>
      <c r="BF237" s="821">
        <f>SUM(BF226:BF236)</f>
        <v>0</v>
      </c>
      <c r="BG237" s="821"/>
      <c r="BH237" s="821">
        <f>SUM(BH226:BH236)</f>
        <v>0</v>
      </c>
      <c r="BI237" s="821"/>
      <c r="BJ237" s="821"/>
      <c r="BK237" s="821"/>
      <c r="BL237" s="821"/>
      <c r="BM237" s="821">
        <f>SUM(BM226:BM236)</f>
        <v>0</v>
      </c>
      <c r="BN237" s="821"/>
      <c r="BO237" s="820">
        <f>SUM(BO226:BO236)</f>
        <v>0</v>
      </c>
      <c r="BP237" s="823">
        <f>SUM(BP226:BP236)</f>
        <v>0</v>
      </c>
      <c r="BQ237" s="824">
        <f>BO237</f>
        <v>0</v>
      </c>
      <c r="BR237" s="824"/>
      <c r="BZ237" s="484"/>
      <c r="CA237" s="485"/>
      <c r="CB237" s="561"/>
      <c r="CC237" s="487"/>
      <c r="CD237" s="487"/>
    </row>
    <row r="238" spans="1:82" s="495" customFormat="1" ht="45" customHeight="1">
      <c r="A238" s="627"/>
      <c r="B238" s="628"/>
      <c r="C238" s="628"/>
      <c r="D238" s="629"/>
      <c r="E238" s="630"/>
      <c r="F238" s="630"/>
      <c r="G238" s="630"/>
      <c r="H238" s="630"/>
      <c r="I238" s="630"/>
      <c r="J238" s="630"/>
      <c r="K238" s="630"/>
      <c r="L238" s="630"/>
      <c r="M238" s="631"/>
      <c r="N238" s="631"/>
      <c r="O238" s="631"/>
      <c r="P238" s="631"/>
      <c r="Q238" s="630"/>
      <c r="R238" s="630"/>
      <c r="S238" s="631"/>
      <c r="T238" s="631"/>
      <c r="U238" s="631"/>
      <c r="V238" s="631"/>
      <c r="W238" s="631"/>
      <c r="X238" s="630"/>
      <c r="Y238" s="630"/>
      <c r="Z238" s="630"/>
      <c r="AA238" s="630"/>
      <c r="AB238" s="630"/>
      <c r="AC238" s="630"/>
      <c r="AD238" s="630"/>
      <c r="AE238" s="630"/>
      <c r="AF238" s="630"/>
      <c r="AG238" s="630"/>
      <c r="AH238" s="630"/>
      <c r="AI238" s="630"/>
      <c r="AJ238" s="630"/>
      <c r="AK238" s="630"/>
      <c r="AL238" s="630"/>
      <c r="AM238" s="630"/>
      <c r="AN238" s="630"/>
      <c r="AO238" s="630"/>
      <c r="AP238" s="630"/>
      <c r="AQ238" s="630"/>
      <c r="AR238" s="630"/>
      <c r="AS238" s="630"/>
      <c r="AT238" s="630"/>
      <c r="AU238" s="630"/>
      <c r="AV238" s="630"/>
      <c r="AW238" s="630"/>
      <c r="AX238" s="630"/>
      <c r="AY238" s="630"/>
      <c r="AZ238" s="630"/>
      <c r="BA238" s="630"/>
      <c r="BB238" s="630"/>
      <c r="BC238" s="630"/>
      <c r="BD238" s="630"/>
      <c r="BE238" s="630"/>
      <c r="BF238" s="630"/>
      <c r="BG238" s="630"/>
      <c r="BH238" s="630"/>
      <c r="BI238" s="630"/>
      <c r="BJ238" s="630"/>
      <c r="BK238" s="630"/>
      <c r="BL238" s="630"/>
      <c r="BM238" s="630"/>
      <c r="BN238" s="630"/>
      <c r="BO238" s="631"/>
      <c r="BP238" s="632"/>
      <c r="BQ238" s="633"/>
      <c r="BR238" s="633"/>
      <c r="BZ238" s="484"/>
      <c r="CA238" s="485"/>
      <c r="CB238" s="561"/>
      <c r="CC238" s="487"/>
      <c r="CD238" s="487"/>
    </row>
    <row r="239" spans="1:82" s="495" customFormat="1" ht="45" customHeight="1">
      <c r="A239" s="634"/>
      <c r="B239" s="635"/>
      <c r="C239" s="635"/>
      <c r="D239" s="636">
        <f>D237+D224+D211+D140+D126+D110+D97+D82+D68+D53+D38+D25</f>
        <v>1</v>
      </c>
      <c r="E239" s="637"/>
      <c r="F239" s="637"/>
      <c r="G239" s="637"/>
      <c r="H239" s="637"/>
      <c r="I239" s="637"/>
      <c r="J239" s="637"/>
      <c r="K239" s="638">
        <f>K237+K224+K211+K140+K126+K110+K97+K82+K68+K53+K38+K25</f>
        <v>4</v>
      </c>
      <c r="L239" s="637"/>
      <c r="M239" s="639"/>
      <c r="N239" s="639"/>
      <c r="O239" s="639"/>
      <c r="P239" s="639">
        <f>P25+P38+P53+P68+P82+P97+P110+P126+P140+P211+P224+P237</f>
        <v>2400</v>
      </c>
      <c r="Q239" s="639"/>
      <c r="R239" s="639"/>
      <c r="S239" s="639"/>
      <c r="T239" s="639"/>
      <c r="U239" s="639"/>
      <c r="V239" s="639"/>
      <c r="W239" s="639">
        <f>W25+W38+W53+W68+W82+W97+W110+W126+W140+W211+W224+W237</f>
        <v>0</v>
      </c>
      <c r="X239" s="639"/>
      <c r="Y239" s="639">
        <f>Y25+Y38+Y53+Y68+Y82+Y97+Y110+Y126+Y140+Y211+Y224+Y237</f>
        <v>0</v>
      </c>
      <c r="Z239" s="639"/>
      <c r="AA239" s="639"/>
      <c r="AB239" s="639"/>
      <c r="AC239" s="639"/>
      <c r="AD239" s="639">
        <f>AD25+AD38+AD53+AD68+AD82+AD97+AD110+AD126+AD140+AD211+AD224+AD237</f>
        <v>0</v>
      </c>
      <c r="AE239" s="639"/>
      <c r="AF239" s="639">
        <f t="shared" ref="AF239:BM239" si="188">AF25+AF38+AF53+AF68+AF82+AF97+AF110+AF126+AF140+AF211+AF224+AF237</f>
        <v>0</v>
      </c>
      <c r="AG239" s="639"/>
      <c r="AH239" s="639">
        <f t="shared" si="188"/>
        <v>0</v>
      </c>
      <c r="AI239" s="639"/>
      <c r="AJ239" s="639"/>
      <c r="AK239" s="639">
        <f t="shared" si="188"/>
        <v>0</v>
      </c>
      <c r="AL239" s="639"/>
      <c r="AM239" s="639">
        <f t="shared" si="188"/>
        <v>0</v>
      </c>
      <c r="AN239" s="639"/>
      <c r="AO239" s="639">
        <f t="shared" si="188"/>
        <v>0</v>
      </c>
      <c r="AP239" s="639"/>
      <c r="AQ239" s="639"/>
      <c r="AR239" s="639">
        <f t="shared" si="188"/>
        <v>0</v>
      </c>
      <c r="AS239" s="639"/>
      <c r="AT239" s="639">
        <f t="shared" si="188"/>
        <v>0</v>
      </c>
      <c r="AU239" s="639"/>
      <c r="AV239" s="639">
        <f t="shared" si="188"/>
        <v>0</v>
      </c>
      <c r="AW239" s="639"/>
      <c r="AX239" s="639"/>
      <c r="AY239" s="639">
        <f t="shared" si="188"/>
        <v>0</v>
      </c>
      <c r="AZ239" s="639"/>
      <c r="BA239" s="639">
        <f t="shared" si="188"/>
        <v>0</v>
      </c>
      <c r="BB239" s="639"/>
      <c r="BC239" s="639"/>
      <c r="BD239" s="639"/>
      <c r="BE239" s="639"/>
      <c r="BF239" s="639">
        <f t="shared" si="188"/>
        <v>0</v>
      </c>
      <c r="BG239" s="639"/>
      <c r="BH239" s="639">
        <f t="shared" si="188"/>
        <v>0</v>
      </c>
      <c r="BI239" s="639"/>
      <c r="BJ239" s="639">
        <f t="shared" si="188"/>
        <v>0</v>
      </c>
      <c r="BK239" s="639"/>
      <c r="BL239" s="639">
        <f t="shared" si="188"/>
        <v>0</v>
      </c>
      <c r="BM239" s="639">
        <f t="shared" si="188"/>
        <v>0</v>
      </c>
      <c r="BN239" s="639"/>
      <c r="BO239" s="639">
        <f>BO25+BO38+BO53+BO68+BO82+BO97+BO110+BO126+BO140+BO211+BO224+BO237</f>
        <v>237000</v>
      </c>
      <c r="BP239" s="639">
        <f>BP25+BP38+BP53+BP68+BP82+BP97+BP110+BP126+BP140+BP211+BP224+BP237</f>
        <v>18850</v>
      </c>
      <c r="BQ239" s="640">
        <f>SUM(BQ25,BQ38,BQ53,BQ68,BQ82,BQ97,BQ110,BQ126,BQ140,BQ211,BQ224,BQ237,)</f>
        <v>237000</v>
      </c>
      <c r="BR239" s="640"/>
      <c r="BZ239" s="484"/>
      <c r="CA239" s="485"/>
      <c r="CB239" s="561"/>
      <c r="CC239" s="487"/>
      <c r="CD239" s="487"/>
    </row>
    <row r="240" spans="1:82" s="495" customFormat="1" ht="45" customHeight="1">
      <c r="A240" s="641"/>
      <c r="B240" s="642"/>
      <c r="C240" s="642"/>
      <c r="D240" s="642"/>
      <c r="E240" s="642"/>
      <c r="F240" s="642"/>
      <c r="G240" s="642"/>
      <c r="H240" s="642"/>
      <c r="I240" s="642"/>
      <c r="J240" s="642"/>
      <c r="K240" s="642"/>
      <c r="L240" s="642"/>
      <c r="M240" s="642"/>
      <c r="N240" s="642"/>
      <c r="O240" s="642"/>
      <c r="P240" s="642"/>
      <c r="Q240" s="642"/>
      <c r="R240" s="642"/>
      <c r="S240" s="642"/>
      <c r="T240" s="643"/>
      <c r="U240" s="643"/>
      <c r="V240" s="643"/>
      <c r="W240" s="643"/>
      <c r="X240" s="642"/>
      <c r="Y240" s="642"/>
      <c r="Z240" s="642"/>
      <c r="AA240" s="642"/>
      <c r="AB240" s="642"/>
      <c r="AC240" s="642"/>
      <c r="AD240" s="642"/>
      <c r="AE240" s="642"/>
      <c r="AF240" s="642"/>
      <c r="AG240" s="642"/>
      <c r="AH240" s="642"/>
      <c r="AI240" s="642"/>
      <c r="AJ240" s="642"/>
      <c r="AK240" s="642"/>
      <c r="AL240" s="642"/>
      <c r="AM240" s="642"/>
      <c r="AN240" s="642"/>
      <c r="AO240" s="642"/>
      <c r="AP240" s="642"/>
      <c r="AQ240" s="642"/>
      <c r="AR240" s="642"/>
      <c r="AS240" s="642"/>
      <c r="AT240" s="642"/>
      <c r="AU240" s="642"/>
      <c r="AV240" s="642"/>
      <c r="AW240" s="642"/>
      <c r="AX240" s="642"/>
      <c r="AY240" s="642"/>
      <c r="AZ240" s="642"/>
      <c r="BA240" s="642"/>
      <c r="BB240" s="642"/>
      <c r="BC240" s="642"/>
      <c r="BD240" s="642"/>
      <c r="BE240" s="642"/>
      <c r="BF240" s="642"/>
      <c r="BG240" s="642"/>
      <c r="BH240" s="642"/>
      <c r="BI240" s="642"/>
      <c r="BJ240" s="642"/>
      <c r="BK240" s="642"/>
      <c r="BL240" s="642"/>
      <c r="BM240" s="642"/>
      <c r="BN240" s="642"/>
      <c r="BO240" s="643"/>
      <c r="BP240" s="643"/>
      <c r="BQ240" s="644"/>
      <c r="BR240" s="644"/>
      <c r="BZ240" s="484"/>
      <c r="CA240" s="485"/>
      <c r="CB240" s="561"/>
      <c r="CC240" s="487"/>
      <c r="CD240" s="487"/>
    </row>
    <row r="241" spans="1:82" ht="45" customHeight="1">
      <c r="BZ241" s="484"/>
      <c r="CA241" s="485"/>
      <c r="CB241" s="561"/>
      <c r="CC241" s="487"/>
      <c r="CD241" s="487"/>
    </row>
    <row r="242" spans="1:82" ht="45" customHeight="1">
      <c r="A242" s="645"/>
      <c r="BZ242" s="484"/>
      <c r="CA242" s="485"/>
      <c r="CB242" s="561"/>
      <c r="CC242" s="487"/>
      <c r="CD242" s="487"/>
    </row>
    <row r="243" spans="1:82" ht="45" customHeight="1">
      <c r="A243" s="953"/>
      <c r="B243" s="953"/>
      <c r="C243" s="953"/>
      <c r="D243" s="953"/>
      <c r="E243" s="646"/>
      <c r="F243" s="646"/>
      <c r="G243" s="646"/>
      <c r="H243" s="646"/>
      <c r="I243" s="646"/>
      <c r="J243" s="646"/>
      <c r="K243" s="646"/>
      <c r="L243" s="646"/>
      <c r="M243" s="646"/>
      <c r="N243" s="646"/>
      <c r="O243" s="646"/>
      <c r="P243" s="646"/>
      <c r="Q243" s="646"/>
      <c r="R243" s="646"/>
      <c r="S243" s="646"/>
      <c r="T243" s="646"/>
      <c r="U243" s="646"/>
      <c r="V243" s="646"/>
      <c r="W243" s="646"/>
      <c r="X243" s="646"/>
      <c r="Y243" s="646"/>
      <c r="Z243" s="646"/>
      <c r="AA243" s="646"/>
      <c r="AB243" s="646"/>
      <c r="AC243" s="646"/>
      <c r="AD243" s="646"/>
      <c r="AE243" s="646"/>
      <c r="AF243" s="646"/>
      <c r="AG243" s="646"/>
      <c r="AH243" s="646"/>
      <c r="AI243" s="646"/>
      <c r="AJ243" s="646"/>
      <c r="AK243" s="646"/>
      <c r="AL243" s="646"/>
      <c r="AM243" s="646"/>
      <c r="AN243" s="646"/>
      <c r="AO243" s="646"/>
      <c r="AP243" s="646"/>
      <c r="AQ243" s="646"/>
      <c r="AR243" s="646"/>
      <c r="AS243" s="646"/>
      <c r="AT243" s="646"/>
      <c r="AU243" s="646"/>
      <c r="AV243" s="646"/>
      <c r="AW243" s="646"/>
      <c r="AX243" s="646"/>
      <c r="AY243" s="646"/>
      <c r="AZ243" s="646"/>
      <c r="BA243" s="646"/>
      <c r="BB243" s="646"/>
      <c r="BC243" s="646"/>
      <c r="BD243" s="646"/>
      <c r="BE243" s="646"/>
      <c r="BF243" s="646"/>
      <c r="BG243" s="646"/>
      <c r="BH243" s="646"/>
      <c r="BI243" s="646"/>
      <c r="BJ243" s="646"/>
      <c r="BK243" s="646"/>
      <c r="BL243" s="646"/>
      <c r="BM243" s="646"/>
      <c r="BN243" s="646"/>
      <c r="BO243" s="646"/>
      <c r="BP243" s="646"/>
      <c r="BZ243" s="484"/>
      <c r="CA243" s="485"/>
      <c r="CB243" s="561"/>
      <c r="CC243" s="487"/>
      <c r="CD243" s="487"/>
    </row>
    <row r="244" spans="1:82" ht="45" customHeight="1">
      <c r="BZ244" s="484"/>
      <c r="CA244" s="485"/>
      <c r="CB244" s="561"/>
      <c r="CC244" s="487"/>
      <c r="CD244" s="487"/>
    </row>
    <row r="245" spans="1:82" ht="45" customHeight="1">
      <c r="BZ245" s="484"/>
      <c r="CA245" s="485"/>
      <c r="CB245" s="561"/>
      <c r="CC245" s="487"/>
      <c r="CD245" s="487"/>
    </row>
    <row r="246" spans="1:82" ht="45" customHeight="1">
      <c r="B246" s="645"/>
      <c r="C246" s="645"/>
      <c r="D246" s="446"/>
      <c r="E246" s="446"/>
      <c r="F246" s="446"/>
      <c r="G246" s="446"/>
      <c r="H246" s="446"/>
      <c r="I246" s="446"/>
      <c r="J246" s="446"/>
      <c r="K246" s="446"/>
      <c r="L246" s="446"/>
      <c r="M246" s="446"/>
      <c r="N246" s="446"/>
      <c r="O246" s="446"/>
      <c r="P246" s="446"/>
      <c r="Q246" s="446"/>
      <c r="R246" s="446"/>
      <c r="S246" s="446"/>
      <c r="T246" s="446"/>
      <c r="U246" s="446"/>
      <c r="V246" s="446"/>
      <c r="W246" s="446"/>
      <c r="X246" s="446"/>
      <c r="Y246" s="446"/>
      <c r="Z246" s="446"/>
      <c r="AA246" s="446"/>
      <c r="AB246" s="446"/>
      <c r="AC246" s="446"/>
      <c r="AD246" s="446"/>
      <c r="AE246" s="446"/>
      <c r="AF246" s="446"/>
      <c r="AG246" s="446"/>
      <c r="AH246" s="446"/>
      <c r="AI246" s="446"/>
      <c r="AJ246" s="446"/>
      <c r="AK246" s="446"/>
      <c r="AL246" s="446"/>
      <c r="AM246" s="446"/>
      <c r="AN246" s="446"/>
      <c r="AO246" s="446"/>
      <c r="AP246" s="446"/>
      <c r="AQ246" s="446"/>
      <c r="AR246" s="446"/>
      <c r="AS246" s="446"/>
      <c r="AT246" s="446"/>
      <c r="AU246" s="446"/>
      <c r="AV246" s="446"/>
      <c r="AW246" s="446"/>
      <c r="AX246" s="446"/>
      <c r="AY246" s="446"/>
      <c r="AZ246" s="446"/>
      <c r="BA246" s="446"/>
      <c r="BB246" s="446"/>
      <c r="BC246" s="446"/>
      <c r="BD246" s="446"/>
      <c r="BE246" s="446"/>
      <c r="BF246" s="446"/>
      <c r="BG246" s="446"/>
      <c r="BH246" s="446"/>
      <c r="BI246" s="446"/>
      <c r="BJ246" s="446"/>
      <c r="BK246" s="446"/>
      <c r="BL246" s="446"/>
      <c r="BM246" s="446"/>
      <c r="BN246" s="446"/>
      <c r="BO246" s="446"/>
      <c r="BP246" s="446"/>
      <c r="BZ246" s="484"/>
      <c r="CA246" s="485"/>
      <c r="CB246" s="561"/>
      <c r="CC246" s="487"/>
      <c r="CD246" s="487"/>
    </row>
    <row r="247" spans="1:82" ht="45" customHeight="1">
      <c r="BZ247" s="484"/>
      <c r="CA247" s="485"/>
      <c r="CB247" s="561"/>
      <c r="CC247" s="487"/>
      <c r="CD247" s="487"/>
    </row>
    <row r="248" spans="1:82" ht="45" customHeight="1">
      <c r="BZ248" s="484"/>
      <c r="CA248" s="485"/>
      <c r="CB248" s="561"/>
      <c r="CC248" s="487"/>
      <c r="CD248" s="487"/>
    </row>
    <row r="249" spans="1:82" ht="45" customHeight="1">
      <c r="BZ249" s="484"/>
      <c r="CA249" s="485"/>
      <c r="CB249" s="561"/>
      <c r="CC249" s="487"/>
      <c r="CD249" s="487"/>
    </row>
    <row r="250" spans="1:82" ht="45" customHeight="1">
      <c r="BZ250" s="484"/>
      <c r="CA250" s="485"/>
      <c r="CB250" s="561"/>
      <c r="CC250" s="487"/>
      <c r="CD250" s="487"/>
    </row>
    <row r="251" spans="1:82" ht="45" customHeight="1">
      <c r="BZ251" s="484"/>
      <c r="CA251" s="485"/>
      <c r="CB251" s="561"/>
      <c r="CC251" s="487"/>
      <c r="CD251" s="487"/>
    </row>
    <row r="252" spans="1:82" ht="45" customHeight="1">
      <c r="BZ252" s="484"/>
      <c r="CA252" s="485"/>
      <c r="CB252" s="561"/>
      <c r="CC252" s="487"/>
      <c r="CD252" s="487"/>
    </row>
    <row r="253" spans="1:82" ht="45" customHeight="1">
      <c r="BZ253" s="484"/>
      <c r="CA253" s="485"/>
      <c r="CB253" s="561"/>
      <c r="CC253" s="487"/>
      <c r="CD253" s="487"/>
    </row>
    <row r="254" spans="1:82" ht="45" customHeight="1">
      <c r="BZ254" s="484"/>
      <c r="CA254" s="485"/>
      <c r="CB254" s="561"/>
      <c r="CC254" s="487"/>
      <c r="CD254" s="487"/>
    </row>
    <row r="255" spans="1:82" ht="45" customHeight="1">
      <c r="BZ255" s="484"/>
      <c r="CA255" s="485"/>
      <c r="CB255" s="561"/>
      <c r="CC255" s="487"/>
      <c r="CD255" s="487"/>
    </row>
    <row r="256" spans="1:82" ht="45" customHeight="1">
      <c r="BZ256" s="484"/>
      <c r="CA256" s="485"/>
      <c r="CB256" s="561"/>
      <c r="CC256" s="487"/>
      <c r="CD256" s="487"/>
    </row>
    <row r="257" spans="78:82" ht="45" customHeight="1">
      <c r="BZ257" s="484"/>
      <c r="CA257" s="485"/>
      <c r="CB257" s="561"/>
      <c r="CC257" s="487"/>
      <c r="CD257" s="487"/>
    </row>
    <row r="258" spans="78:82" ht="45" customHeight="1">
      <c r="BZ258" s="484"/>
      <c r="CA258" s="485"/>
      <c r="CB258" s="561"/>
      <c r="CC258" s="487"/>
      <c r="CD258" s="487"/>
    </row>
    <row r="259" spans="78:82" ht="45" customHeight="1">
      <c r="BZ259" s="484"/>
      <c r="CA259" s="485"/>
      <c r="CB259" s="561"/>
      <c r="CC259" s="487"/>
      <c r="CD259" s="487"/>
    </row>
    <row r="260" spans="78:82" ht="45" customHeight="1">
      <c r="BZ260" s="484"/>
      <c r="CA260" s="485"/>
      <c r="CB260" s="561"/>
      <c r="CC260" s="487"/>
      <c r="CD260" s="487"/>
    </row>
    <row r="261" spans="78:82" ht="45" customHeight="1">
      <c r="BZ261" s="484"/>
      <c r="CA261" s="485"/>
      <c r="CB261" s="561"/>
      <c r="CC261" s="487"/>
      <c r="CD261" s="487"/>
    </row>
    <row r="262" spans="78:82" ht="45" customHeight="1">
      <c r="BZ262" s="484"/>
      <c r="CA262" s="485"/>
      <c r="CB262" s="561"/>
      <c r="CC262" s="487"/>
      <c r="CD262" s="487"/>
    </row>
    <row r="263" spans="78:82" ht="45" customHeight="1">
      <c r="BZ263" s="484"/>
      <c r="CA263" s="485"/>
      <c r="CB263" s="561"/>
      <c r="CC263" s="487"/>
      <c r="CD263" s="487"/>
    </row>
    <row r="264" spans="78:82" ht="45" customHeight="1">
      <c r="BZ264" s="484"/>
      <c r="CA264" s="485"/>
      <c r="CB264" s="561"/>
      <c r="CC264" s="487"/>
      <c r="CD264" s="487"/>
    </row>
    <row r="265" spans="78:82" ht="45" customHeight="1">
      <c r="BZ265" s="484"/>
      <c r="CA265" s="485"/>
      <c r="CB265" s="561"/>
      <c r="CC265" s="487"/>
      <c r="CD265" s="562"/>
    </row>
    <row r="266" spans="78:82" ht="45" customHeight="1">
      <c r="BZ266" s="484"/>
      <c r="CA266" s="485"/>
      <c r="CB266" s="591"/>
      <c r="CC266" s="487"/>
      <c r="CD266" s="487"/>
    </row>
    <row r="267" spans="78:82" ht="45" customHeight="1">
      <c r="BZ267" s="496"/>
      <c r="CA267" s="647"/>
      <c r="CB267" s="561"/>
      <c r="CC267" s="498"/>
      <c r="CD267" s="498"/>
    </row>
    <row r="268" spans="78:82" ht="45" customHeight="1">
      <c r="BZ268" s="496"/>
      <c r="CA268" s="647"/>
      <c r="CB268" s="561"/>
      <c r="CC268" s="498"/>
      <c r="CD268" s="498"/>
    </row>
    <row r="269" spans="78:82" ht="45" customHeight="1">
      <c r="BZ269" s="496"/>
      <c r="CA269" s="647"/>
      <c r="CB269" s="561"/>
      <c r="CC269" s="498"/>
      <c r="CD269" s="498"/>
    </row>
    <row r="270" spans="78:82" ht="45" customHeight="1">
      <c r="BZ270" s="496"/>
      <c r="CA270" s="647"/>
      <c r="CB270" s="561"/>
      <c r="CC270" s="498"/>
      <c r="CD270" s="498"/>
    </row>
    <row r="271" spans="78:82" ht="45" customHeight="1">
      <c r="BZ271" s="496"/>
      <c r="CA271" s="647"/>
      <c r="CB271" s="561"/>
      <c r="CC271" s="498"/>
      <c r="CD271" s="498"/>
    </row>
    <row r="272" spans="78:82" ht="45" customHeight="1">
      <c r="BZ272" s="496"/>
      <c r="CA272" s="647"/>
      <c r="CB272" s="561"/>
      <c r="CC272" s="498"/>
      <c r="CD272" s="498"/>
    </row>
    <row r="273" spans="78:82" ht="45" customHeight="1">
      <c r="BZ273" s="496"/>
      <c r="CA273" s="647"/>
      <c r="CB273" s="561"/>
      <c r="CC273" s="498"/>
      <c r="CD273" s="498"/>
    </row>
    <row r="274" spans="78:82" ht="45" customHeight="1">
      <c r="BZ274" s="496"/>
      <c r="CA274" s="647"/>
      <c r="CB274" s="561"/>
      <c r="CC274" s="498"/>
      <c r="CD274" s="498"/>
    </row>
    <row r="275" spans="78:82" ht="45" customHeight="1">
      <c r="BZ275" s="484"/>
      <c r="CA275" s="485"/>
      <c r="CB275" s="561"/>
      <c r="CC275" s="487"/>
      <c r="CD275" s="562"/>
    </row>
    <row r="276" spans="78:82" ht="45" customHeight="1">
      <c r="BZ276" s="484"/>
      <c r="CA276" s="485"/>
      <c r="CB276" s="591"/>
      <c r="CC276" s="487"/>
      <c r="CD276" s="487"/>
    </row>
    <row r="277" spans="78:82" ht="45" customHeight="1">
      <c r="BZ277" s="496"/>
      <c r="CA277" s="647"/>
      <c r="CB277" s="561"/>
      <c r="CC277" s="498"/>
      <c r="CD277" s="498"/>
    </row>
    <row r="278" spans="78:82" ht="45" customHeight="1">
      <c r="BZ278" s="496"/>
      <c r="CA278" s="647"/>
      <c r="CB278" s="561"/>
      <c r="CC278" s="498"/>
      <c r="CD278" s="498"/>
    </row>
    <row r="279" spans="78:82" ht="45" customHeight="1">
      <c r="BZ279" s="496"/>
      <c r="CA279" s="647"/>
      <c r="CB279" s="561"/>
      <c r="CC279" s="498"/>
      <c r="CD279" s="498"/>
    </row>
    <row r="280" spans="78:82" ht="45" customHeight="1">
      <c r="BZ280" s="496"/>
      <c r="CA280" s="647"/>
      <c r="CB280" s="561"/>
      <c r="CC280" s="498"/>
      <c r="CD280" s="498"/>
    </row>
    <row r="281" spans="78:82" ht="45" customHeight="1">
      <c r="BZ281" s="484"/>
      <c r="CA281" s="485"/>
      <c r="CB281" s="561"/>
      <c r="CC281" s="487"/>
      <c r="CD281" s="562"/>
    </row>
    <row r="282" spans="78:82" ht="45" customHeight="1">
      <c r="BZ282" s="484"/>
      <c r="CA282" s="485"/>
      <c r="CB282" s="591"/>
      <c r="CC282" s="487"/>
      <c r="CD282" s="487"/>
    </row>
    <row r="283" spans="78:82" ht="45" customHeight="1">
      <c r="BZ283" s="496"/>
      <c r="CA283" s="647"/>
      <c r="CB283" s="561"/>
      <c r="CC283" s="498"/>
      <c r="CD283" s="498"/>
    </row>
    <row r="284" spans="78:82" ht="45" customHeight="1">
      <c r="BZ284" s="496"/>
      <c r="CA284" s="647"/>
      <c r="CB284" s="561"/>
      <c r="CC284" s="498"/>
      <c r="CD284" s="498"/>
    </row>
    <row r="285" spans="78:82" ht="45" customHeight="1">
      <c r="BZ285" s="496"/>
      <c r="CA285" s="647"/>
      <c r="CB285" s="561"/>
      <c r="CC285" s="498"/>
      <c r="CD285" s="498"/>
    </row>
    <row r="286" spans="78:82" ht="45" customHeight="1">
      <c r="BZ286" s="496"/>
      <c r="CA286" s="647"/>
      <c r="CB286" s="561"/>
      <c r="CC286" s="498"/>
      <c r="CD286" s="498"/>
    </row>
    <row r="287" spans="78:82" ht="45" customHeight="1">
      <c r="BZ287" s="484"/>
      <c r="CA287" s="485"/>
      <c r="CB287" s="561"/>
      <c r="CC287" s="487"/>
      <c r="CD287" s="562"/>
    </row>
    <row r="288" spans="78:82" ht="45" customHeight="1">
      <c r="BZ288" s="484"/>
      <c r="CA288" s="485"/>
      <c r="CB288" s="591"/>
      <c r="CC288" s="487"/>
      <c r="CD288" s="487"/>
    </row>
    <row r="289" spans="78:82" ht="45" customHeight="1">
      <c r="BZ289" s="496"/>
      <c r="CA289" s="647"/>
      <c r="CB289" s="561"/>
      <c r="CC289" s="498"/>
      <c r="CD289" s="498"/>
    </row>
    <row r="290" spans="78:82" ht="45" customHeight="1">
      <c r="BZ290" s="496"/>
      <c r="CA290" s="647"/>
      <c r="CB290" s="561"/>
      <c r="CC290" s="498"/>
      <c r="CD290" s="498"/>
    </row>
    <row r="291" spans="78:82" ht="45" customHeight="1">
      <c r="BZ291" s="496"/>
      <c r="CA291" s="647"/>
      <c r="CB291" s="561"/>
      <c r="CC291" s="498"/>
      <c r="CD291" s="498"/>
    </row>
    <row r="292" spans="78:82" ht="45" customHeight="1">
      <c r="BZ292" s="496"/>
      <c r="CA292" s="647"/>
      <c r="CB292" s="561"/>
      <c r="CC292" s="498"/>
      <c r="CD292" s="498"/>
    </row>
    <row r="293" spans="78:82" ht="45" customHeight="1">
      <c r="BZ293" s="484"/>
      <c r="CA293" s="485"/>
      <c r="CB293" s="561"/>
      <c r="CC293" s="487"/>
      <c r="CD293" s="562"/>
    </row>
    <row r="294" spans="78:82" ht="45" customHeight="1">
      <c r="BZ294" s="484"/>
      <c r="CA294" s="485"/>
      <c r="CB294" s="591"/>
      <c r="CC294" s="487"/>
      <c r="CD294" s="487"/>
    </row>
    <row r="295" spans="78:82" ht="45" customHeight="1">
      <c r="BZ295" s="496"/>
      <c r="CA295" s="647"/>
      <c r="CB295" s="648"/>
      <c r="CC295" s="498"/>
      <c r="CD295" s="498"/>
    </row>
    <row r="296" spans="78:82" ht="45" customHeight="1">
      <c r="BZ296" s="496"/>
      <c r="CA296" s="647"/>
      <c r="CB296" s="561"/>
      <c r="CC296" s="498"/>
      <c r="CD296" s="498"/>
    </row>
    <row r="297" spans="78:82" ht="45" customHeight="1">
      <c r="BZ297" s="649"/>
      <c r="CA297" s="647"/>
      <c r="CB297" s="497"/>
      <c r="CC297" s="506"/>
      <c r="CD297" s="506"/>
    </row>
    <row r="298" spans="78:82" ht="45" customHeight="1">
      <c r="BZ298" s="649"/>
      <c r="CA298" s="647"/>
      <c r="CB298" s="497"/>
      <c r="CC298" s="506"/>
      <c r="CD298" s="506"/>
    </row>
    <row r="299" spans="78:82" ht="45" customHeight="1">
      <c r="BZ299" s="496"/>
      <c r="CA299" s="647"/>
      <c r="CB299" s="561"/>
      <c r="CC299" s="498"/>
      <c r="CD299" s="498"/>
    </row>
    <row r="300" spans="78:82" ht="45" customHeight="1">
      <c r="BZ300" s="496"/>
      <c r="CA300" s="647"/>
      <c r="CB300" s="561"/>
      <c r="CC300" s="498"/>
      <c r="CD300" s="498"/>
    </row>
    <row r="301" spans="78:82" ht="45" customHeight="1">
      <c r="BZ301" s="484"/>
      <c r="CA301" s="485"/>
      <c r="CB301" s="561"/>
      <c r="CC301" s="487"/>
      <c r="CD301" s="562"/>
    </row>
    <row r="302" spans="78:82" ht="45" customHeight="1">
      <c r="BZ302" s="484"/>
      <c r="CA302" s="485"/>
      <c r="CB302" s="591"/>
      <c r="CC302" s="487"/>
      <c r="CD302" s="487"/>
    </row>
    <row r="303" spans="78:82" ht="45" customHeight="1">
      <c r="BZ303" s="496"/>
      <c r="CA303" s="647"/>
      <c r="CB303" s="561"/>
      <c r="CC303" s="498"/>
      <c r="CD303" s="498"/>
    </row>
    <row r="304" spans="78:82" ht="45" customHeight="1">
      <c r="BZ304" s="496"/>
      <c r="CA304" s="647"/>
      <c r="CB304" s="561"/>
      <c r="CC304" s="498"/>
      <c r="CD304" s="498"/>
    </row>
    <row r="305" spans="78:82" ht="45" customHeight="1">
      <c r="BZ305" s="496"/>
      <c r="CA305" s="647"/>
      <c r="CB305" s="561"/>
      <c r="CC305" s="498"/>
      <c r="CD305" s="498"/>
    </row>
    <row r="306" spans="78:82" ht="45" customHeight="1">
      <c r="BZ306" s="496"/>
      <c r="CA306" s="647"/>
      <c r="CB306" s="561"/>
      <c r="CC306" s="498"/>
      <c r="CD306" s="498"/>
    </row>
    <row r="307" spans="78:82" ht="45" customHeight="1">
      <c r="BZ307" s="496"/>
      <c r="CA307" s="647"/>
      <c r="CB307" s="561"/>
      <c r="CC307" s="498"/>
      <c r="CD307" s="498"/>
    </row>
    <row r="308" spans="78:82" ht="45" customHeight="1">
      <c r="BZ308" s="484"/>
      <c r="CA308" s="485"/>
      <c r="CB308" s="561"/>
      <c r="CC308" s="487"/>
      <c r="CD308" s="562"/>
    </row>
    <row r="309" spans="78:82" ht="45" customHeight="1">
      <c r="BZ309" s="484"/>
      <c r="CA309" s="485"/>
      <c r="CB309" s="591"/>
      <c r="CC309" s="487"/>
      <c r="CD309" s="487"/>
    </row>
    <row r="310" spans="78:82" ht="45" customHeight="1">
      <c r="BZ310" s="496"/>
      <c r="CA310" s="647"/>
      <c r="CB310" s="561"/>
      <c r="CC310" s="498"/>
      <c r="CD310" s="498"/>
    </row>
    <row r="311" spans="78:82" ht="45" customHeight="1">
      <c r="BZ311" s="496"/>
      <c r="CA311" s="647"/>
      <c r="CB311" s="561"/>
      <c r="CC311" s="498"/>
      <c r="CD311" s="498"/>
    </row>
    <row r="312" spans="78:82" ht="45" customHeight="1">
      <c r="BZ312" s="496"/>
      <c r="CA312" s="647"/>
      <c r="CB312" s="561"/>
      <c r="CC312" s="498"/>
      <c r="CD312" s="498"/>
    </row>
    <row r="313" spans="78:82" ht="45" customHeight="1">
      <c r="BZ313" s="496"/>
      <c r="CA313" s="647"/>
      <c r="CB313" s="561"/>
      <c r="CC313" s="498"/>
      <c r="CD313" s="498"/>
    </row>
    <row r="314" spans="78:82" ht="45" customHeight="1">
      <c r="BZ314" s="496"/>
      <c r="CA314" s="647"/>
      <c r="CB314" s="561"/>
      <c r="CC314" s="650"/>
      <c r="CD314" s="498"/>
    </row>
    <row r="315" spans="78:82" ht="45" customHeight="1">
      <c r="BZ315" s="496"/>
      <c r="CA315" s="647"/>
      <c r="CB315" s="651"/>
      <c r="CC315" s="498"/>
      <c r="CD315" s="498"/>
    </row>
    <row r="316" spans="78:82" ht="45" customHeight="1">
      <c r="BZ316" s="484"/>
      <c r="CA316" s="485"/>
      <c r="CB316" s="652"/>
      <c r="CC316" s="562"/>
      <c r="CD316" s="562"/>
    </row>
    <row r="317" spans="78:82" ht="45" customHeight="1">
      <c r="BZ317" s="653"/>
      <c r="CA317" s="653"/>
      <c r="CB317" s="653"/>
      <c r="CC317" s="653"/>
      <c r="CD317" s="653"/>
    </row>
  </sheetData>
  <mergeCells count="15">
    <mergeCell ref="A7:BU7"/>
    <mergeCell ref="D10:J10"/>
    <mergeCell ref="K10:Q10"/>
    <mergeCell ref="R10:W10"/>
    <mergeCell ref="BT10:BV10"/>
    <mergeCell ref="CA30:CB30"/>
    <mergeCell ref="BT25:BU25"/>
    <mergeCell ref="A243:D243"/>
    <mergeCell ref="Y10:AE10"/>
    <mergeCell ref="AF10:AL10"/>
    <mergeCell ref="AM10:AS10"/>
    <mergeCell ref="AT10:AZ10"/>
    <mergeCell ref="BA10:BG10"/>
    <mergeCell ref="BH10:BN10"/>
    <mergeCell ref="BZ10:CD10"/>
  </mergeCells>
  <dataValidations count="2">
    <dataValidation type="list" allowBlank="1" showInputMessage="1" showErrorMessage="1" sqref="CB310:CB313 CB34:CB35 CB14 CB289:CB292 CB283:CB286 CB277:CB280 CB267:CB274 CB295:CB300 CB303:CB307 CB31" xr:uid="{00000000-0002-0000-0B00-000000000000}">
      <formula1>IntDP</formula1>
    </dataValidation>
    <dataValidation type="list" allowBlank="1" showInputMessage="1" showErrorMessage="1" sqref="CB69" xr:uid="{00000000-0002-0000-0B00-000001000000}">
      <formula1>IOPnew</formula1>
    </dataValidation>
  </dataValidations>
  <pageMargins left="0.5" right="0.3" top="0.7" bottom="0.7" header="0.5" footer="0.5"/>
  <pageSetup scale="64" fitToHeight="2" orientation="landscape" verticalDpi="300"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BA197"/>
  <sheetViews>
    <sheetView showGridLines="0" topLeftCell="A7" workbookViewId="0">
      <pane xSplit="1" ySplit="5" topLeftCell="B12" activePane="bottomRight" state="frozen"/>
      <selection activeCell="A7" sqref="A7"/>
      <selection pane="topRight" activeCell="B7" sqref="B7"/>
      <selection pane="bottomLeft" activeCell="A13" sqref="A13"/>
      <selection pane="bottomRight" activeCell="AN153" sqref="AN153"/>
    </sheetView>
  </sheetViews>
  <sheetFormatPr baseColWidth="10" defaultRowHeight="15"/>
  <cols>
    <col min="1" max="1" width="2.140625" customWidth="1"/>
    <col min="3" max="3" width="12.5703125" customWidth="1"/>
    <col min="4" max="4" width="17" customWidth="1"/>
    <col min="5" max="5" width="10.28515625" style="159" customWidth="1"/>
    <col min="6" max="6" width="5.28515625" style="146" customWidth="1"/>
    <col min="7" max="8" width="17" style="173" customWidth="1"/>
    <col min="9" max="10" width="17" customWidth="1"/>
    <col min="11" max="11" width="2.140625" customWidth="1"/>
    <col min="12" max="12" width="12.7109375" customWidth="1"/>
    <col min="13" max="13" width="11.42578125" customWidth="1"/>
    <col min="14" max="14" width="12.7109375" customWidth="1"/>
    <col min="15" max="15" width="2.140625" customWidth="1"/>
    <col min="16" max="16" width="12.7109375" customWidth="1"/>
    <col min="18" max="18" width="12.7109375" customWidth="1"/>
    <col min="19" max="19" width="2.140625" customWidth="1"/>
    <col min="20" max="20" width="12.7109375" customWidth="1"/>
    <col min="21" max="21" width="11.42578125" customWidth="1"/>
    <col min="22" max="22" width="12.7109375" customWidth="1"/>
    <col min="23" max="23" width="2.42578125" customWidth="1"/>
    <col min="25" max="25" width="8.7109375" customWidth="1"/>
    <col min="27" max="27" width="2.42578125" customWidth="1"/>
    <col min="28" max="28" width="11.5703125" customWidth="1"/>
    <col min="29" max="29" width="8.7109375" customWidth="1"/>
    <col min="30" max="30" width="12.7109375" customWidth="1"/>
    <col min="31" max="31" width="2.42578125" customWidth="1"/>
    <col min="33" max="33" width="8.28515625" customWidth="1"/>
    <col min="34" max="34" width="12.7109375" customWidth="1"/>
    <col min="35" max="35" width="2.42578125" customWidth="1"/>
    <col min="36" max="38" width="12.140625" customWidth="1"/>
    <col min="39" max="39" width="2.7109375" customWidth="1"/>
    <col min="40" max="42" width="12.140625" customWidth="1"/>
    <col min="43" max="43" width="2.42578125" customWidth="1"/>
    <col min="44" max="46" width="12.140625" customWidth="1"/>
    <col min="47" max="47" width="2.5703125" customWidth="1"/>
    <col min="48" max="50" width="14.140625" customWidth="1"/>
    <col min="51" max="51" width="16.28515625" customWidth="1"/>
    <col min="52" max="52" width="19.42578125" customWidth="1"/>
    <col min="53" max="53" width="3" customWidth="1"/>
  </cols>
  <sheetData>
    <row r="1" spans="1:53" ht="18.75">
      <c r="B1" s="22" t="s">
        <v>11</v>
      </c>
      <c r="C1" s="22"/>
      <c r="D1" s="23"/>
      <c r="E1" s="158"/>
      <c r="F1" s="145"/>
      <c r="G1" s="172"/>
      <c r="H1" s="172"/>
      <c r="I1" s="23"/>
      <c r="J1" s="23"/>
      <c r="K1" s="23"/>
      <c r="L1" s="23"/>
      <c r="M1" s="23"/>
      <c r="N1" s="23"/>
      <c r="O1" s="23"/>
    </row>
    <row r="4" spans="1:53" ht="15.75">
      <c r="Q4" s="939"/>
      <c r="R4" s="939"/>
      <c r="S4" s="939"/>
      <c r="T4" s="939"/>
      <c r="U4" s="939"/>
    </row>
    <row r="5" spans="1:53" ht="15.75">
      <c r="Q5" s="5"/>
      <c r="R5" s="5"/>
      <c r="S5" s="5"/>
      <c r="T5" s="5"/>
      <c r="U5" s="5"/>
    </row>
    <row r="6" spans="1:53" ht="15.75">
      <c r="C6" s="18" t="s">
        <v>16</v>
      </c>
      <c r="D6" s="21"/>
      <c r="E6" s="160"/>
      <c r="F6" s="147"/>
      <c r="G6" s="174"/>
      <c r="H6" s="174"/>
      <c r="I6" s="21"/>
      <c r="J6" s="21"/>
      <c r="K6" s="21"/>
      <c r="L6" s="21"/>
      <c r="M6" s="21"/>
      <c r="N6" s="21"/>
      <c r="O6" s="21"/>
      <c r="Q6" s="5"/>
      <c r="R6" s="20"/>
      <c r="S6" s="20"/>
      <c r="T6" s="20" t="s">
        <v>18</v>
      </c>
      <c r="U6" s="20"/>
      <c r="AF6" s="18" t="s">
        <v>17</v>
      </c>
      <c r="AG6" s="18"/>
      <c r="AH6" s="18"/>
      <c r="AI6" s="18"/>
      <c r="AJ6" s="18"/>
      <c r="AK6" s="18"/>
      <c r="AL6" s="18"/>
      <c r="AM6" s="18"/>
      <c r="AN6" s="18"/>
      <c r="AO6" s="18"/>
      <c r="AP6" s="18"/>
      <c r="AQ6" s="18"/>
      <c r="AR6" s="18"/>
      <c r="AS6" s="18"/>
      <c r="AT6" s="18"/>
      <c r="AU6" s="18"/>
      <c r="AV6" s="19"/>
      <c r="AW6" s="19"/>
      <c r="AX6" s="19"/>
    </row>
    <row r="7" spans="1:53">
      <c r="C7" s="19"/>
      <c r="D7" s="19"/>
      <c r="E7" s="161"/>
      <c r="F7" s="148"/>
      <c r="G7" s="175"/>
      <c r="H7" s="175"/>
      <c r="I7" s="19"/>
      <c r="J7" s="19"/>
      <c r="K7" s="19"/>
      <c r="L7" s="19"/>
      <c r="M7" s="19"/>
      <c r="N7" s="19"/>
      <c r="O7" s="19"/>
    </row>
    <row r="9" spans="1:53" ht="15" customHeight="1">
      <c r="A9" s="32"/>
      <c r="B9" s="933"/>
      <c r="C9" s="933"/>
      <c r="D9" s="934"/>
      <c r="E9" s="655"/>
      <c r="F9" s="149"/>
      <c r="G9" s="176"/>
      <c r="H9" s="176"/>
      <c r="I9" s="655"/>
      <c r="J9" s="655"/>
      <c r="K9" s="655"/>
      <c r="L9" s="655"/>
      <c r="M9" s="655"/>
      <c r="N9" s="935"/>
      <c r="O9" s="934"/>
      <c r="P9" s="940"/>
      <c r="Q9" s="941"/>
      <c r="R9" s="941"/>
      <c r="S9" s="941"/>
      <c r="T9" s="941"/>
      <c r="U9" s="941"/>
      <c r="V9" s="942"/>
      <c r="W9" s="24"/>
      <c r="X9" s="940"/>
      <c r="Y9" s="941"/>
      <c r="Z9" s="941"/>
      <c r="AA9" s="941"/>
      <c r="AB9" s="941"/>
      <c r="AC9" s="941"/>
      <c r="AD9" s="941"/>
      <c r="AE9" s="941"/>
      <c r="AF9" s="941"/>
      <c r="AG9" s="941"/>
      <c r="AH9" s="942"/>
      <c r="AI9" s="660"/>
      <c r="AJ9" s="656"/>
      <c r="AK9" s="656"/>
      <c r="AL9" s="656"/>
      <c r="AM9" s="656"/>
      <c r="AN9" s="656"/>
      <c r="AO9" s="656"/>
      <c r="AP9" s="656"/>
      <c r="AQ9" s="656"/>
      <c r="AR9" s="656"/>
      <c r="AS9" s="656"/>
      <c r="AT9" s="656"/>
      <c r="AU9" s="660"/>
      <c r="AV9" s="930"/>
      <c r="AW9" s="931"/>
      <c r="AX9" s="931"/>
      <c r="AY9" s="932"/>
      <c r="AZ9" s="932"/>
      <c r="BA9" s="932"/>
    </row>
    <row r="10" spans="1:53" ht="38.25">
      <c r="A10" s="32"/>
      <c r="B10" s="6" t="s">
        <v>0</v>
      </c>
      <c r="C10" s="7" t="s">
        <v>6</v>
      </c>
      <c r="D10" s="8" t="s">
        <v>7</v>
      </c>
      <c r="E10" s="124" t="s">
        <v>47</v>
      </c>
      <c r="F10" s="124" t="s">
        <v>48</v>
      </c>
      <c r="G10" s="177" t="s">
        <v>49</v>
      </c>
      <c r="H10" s="177" t="s">
        <v>133</v>
      </c>
      <c r="I10" s="124" t="s">
        <v>50</v>
      </c>
      <c r="J10" s="124" t="s">
        <v>51</v>
      </c>
      <c r="K10" s="40"/>
      <c r="L10" s="936" t="s">
        <v>157</v>
      </c>
      <c r="M10" s="937"/>
      <c r="N10" s="938"/>
      <c r="O10" s="40"/>
      <c r="P10" s="943" t="s">
        <v>156</v>
      </c>
      <c r="Q10" s="944"/>
      <c r="R10" s="945"/>
      <c r="S10" s="9"/>
      <c r="T10" s="946" t="s">
        <v>158</v>
      </c>
      <c r="U10" s="947"/>
      <c r="V10" s="948"/>
      <c r="W10" s="10"/>
      <c r="X10" s="943" t="s">
        <v>159</v>
      </c>
      <c r="Y10" s="944"/>
      <c r="Z10" s="945"/>
      <c r="AA10" s="11"/>
      <c r="AB10" s="949" t="s">
        <v>160</v>
      </c>
      <c r="AC10" s="949"/>
      <c r="AD10" s="950"/>
      <c r="AE10" s="259"/>
      <c r="AF10" s="946" t="s">
        <v>161</v>
      </c>
      <c r="AG10" s="947"/>
      <c r="AH10" s="948"/>
      <c r="AI10" s="307"/>
      <c r="AJ10" s="962" t="s">
        <v>162</v>
      </c>
      <c r="AK10" s="963"/>
      <c r="AL10" s="964"/>
      <c r="AM10" s="260"/>
      <c r="AN10" s="965" t="s">
        <v>163</v>
      </c>
      <c r="AO10" s="966"/>
      <c r="AP10" s="967"/>
      <c r="AQ10" s="260"/>
      <c r="AR10" s="968" t="s">
        <v>164</v>
      </c>
      <c r="AS10" s="969"/>
      <c r="AT10" s="970"/>
      <c r="AU10" s="260"/>
      <c r="AV10" s="12" t="s">
        <v>9</v>
      </c>
      <c r="AW10" s="12" t="s">
        <v>21</v>
      </c>
      <c r="AX10" s="12" t="s">
        <v>22</v>
      </c>
      <c r="AY10" s="13" t="s">
        <v>10</v>
      </c>
      <c r="AZ10" s="14" t="s">
        <v>5</v>
      </c>
      <c r="BA10" s="930"/>
    </row>
    <row r="11" spans="1:53" ht="38.25" customHeight="1" thickBot="1">
      <c r="A11" s="32"/>
      <c r="B11" s="15"/>
      <c r="C11" s="15"/>
      <c r="D11" s="15"/>
      <c r="E11" s="162"/>
      <c r="F11" s="150"/>
      <c r="G11" s="178"/>
      <c r="H11" s="178"/>
      <c r="I11" s="125"/>
      <c r="J11" s="125"/>
      <c r="K11" s="9"/>
      <c r="L11" s="324" t="s">
        <v>8</v>
      </c>
      <c r="M11" s="325" t="s">
        <v>3</v>
      </c>
      <c r="N11" s="325" t="s">
        <v>4</v>
      </c>
      <c r="O11" s="326"/>
      <c r="P11" s="327" t="s">
        <v>8</v>
      </c>
      <c r="Q11" s="328" t="s">
        <v>3</v>
      </c>
      <c r="R11" s="328" t="s">
        <v>4</v>
      </c>
      <c r="S11" s="326"/>
      <c r="T11" s="329" t="s">
        <v>8</v>
      </c>
      <c r="U11" s="330" t="s">
        <v>3</v>
      </c>
      <c r="V11" s="330" t="s">
        <v>4</v>
      </c>
      <c r="W11" s="331"/>
      <c r="X11" s="327" t="s">
        <v>165</v>
      </c>
      <c r="Y11" s="328" t="s">
        <v>3</v>
      </c>
      <c r="Z11" s="328" t="s">
        <v>4</v>
      </c>
      <c r="AA11" s="331"/>
      <c r="AB11" s="332" t="s">
        <v>165</v>
      </c>
      <c r="AC11" s="325" t="s">
        <v>3</v>
      </c>
      <c r="AD11" s="325" t="s">
        <v>4</v>
      </c>
      <c r="AE11" s="333"/>
      <c r="AF11" s="329" t="s">
        <v>165</v>
      </c>
      <c r="AG11" s="330" t="s">
        <v>3</v>
      </c>
      <c r="AH11" s="334" t="s">
        <v>4</v>
      </c>
      <c r="AI11" s="260"/>
      <c r="AJ11" s="665" t="s">
        <v>165</v>
      </c>
      <c r="AK11" s="666" t="s">
        <v>3</v>
      </c>
      <c r="AL11" s="667" t="s">
        <v>4</v>
      </c>
      <c r="AM11" s="260"/>
      <c r="AN11" s="668" t="s">
        <v>165</v>
      </c>
      <c r="AO11" s="669" t="s">
        <v>3</v>
      </c>
      <c r="AP11" s="670" t="s">
        <v>4</v>
      </c>
      <c r="AQ11" s="260"/>
      <c r="AR11" s="671" t="s">
        <v>165</v>
      </c>
      <c r="AS11" s="672" t="s">
        <v>3</v>
      </c>
      <c r="AT11" s="673" t="s">
        <v>4</v>
      </c>
      <c r="AU11" s="260"/>
      <c r="AV11" s="15"/>
      <c r="AW11" s="15"/>
      <c r="AX11" s="15"/>
      <c r="AY11" s="15"/>
      <c r="AZ11" s="15"/>
      <c r="BA11" s="930"/>
    </row>
    <row r="12" spans="1:53" ht="5.25" customHeight="1">
      <c r="A12" s="32"/>
      <c r="B12" s="26"/>
      <c r="C12" s="126"/>
      <c r="D12" s="26"/>
      <c r="E12" s="126"/>
      <c r="F12" s="151"/>
      <c r="G12" s="179"/>
      <c r="H12" s="179"/>
      <c r="I12" s="26"/>
      <c r="J12" s="26"/>
      <c r="K12" s="127"/>
      <c r="L12" s="318"/>
      <c r="M12" s="317"/>
      <c r="N12" s="317"/>
      <c r="O12" s="319"/>
      <c r="P12" s="320"/>
      <c r="Q12" s="317"/>
      <c r="R12" s="317"/>
      <c r="S12" s="321"/>
      <c r="T12" s="320"/>
      <c r="U12" s="320"/>
      <c r="V12" s="317"/>
      <c r="W12" s="322"/>
      <c r="X12" s="323"/>
      <c r="Y12" s="323"/>
      <c r="Z12" s="323"/>
      <c r="AA12" s="322"/>
      <c r="AB12" s="317"/>
      <c r="AC12" s="317"/>
      <c r="AD12" s="317"/>
      <c r="AE12" s="319"/>
      <c r="AF12" s="323"/>
      <c r="AG12" s="323"/>
      <c r="AH12" s="323"/>
      <c r="AI12" s="127"/>
      <c r="AJ12" s="659"/>
      <c r="AK12" s="659"/>
      <c r="AL12" s="659"/>
      <c r="AM12" s="662"/>
      <c r="AN12" s="659"/>
      <c r="AO12" s="659"/>
      <c r="AP12" s="659"/>
      <c r="AQ12" s="662"/>
      <c r="AR12" s="659"/>
      <c r="AS12" s="659"/>
      <c r="AT12" s="659"/>
      <c r="AU12" s="662"/>
      <c r="AV12" s="128"/>
      <c r="AW12" s="128"/>
      <c r="AX12" s="128"/>
      <c r="AY12" s="26"/>
      <c r="AZ12" s="26"/>
      <c r="BA12" s="930"/>
    </row>
    <row r="13" spans="1:53">
      <c r="A13" s="32"/>
      <c r="B13" s="134"/>
      <c r="C13" s="143" t="s">
        <v>30</v>
      </c>
      <c r="D13" s="134"/>
      <c r="E13" s="135"/>
      <c r="F13" s="152"/>
      <c r="G13" s="180"/>
      <c r="H13" s="180"/>
      <c r="I13" s="134"/>
      <c r="J13" s="134"/>
      <c r="K13" s="308"/>
      <c r="L13" s="136"/>
      <c r="M13" s="134"/>
      <c r="N13" s="134"/>
      <c r="O13" s="308"/>
      <c r="P13" s="137"/>
      <c r="Q13" s="134"/>
      <c r="R13" s="134"/>
      <c r="S13" s="309"/>
      <c r="T13" s="137"/>
      <c r="U13" s="137"/>
      <c r="V13" s="134"/>
      <c r="W13" s="308"/>
      <c r="X13" s="134"/>
      <c r="Y13" s="134"/>
      <c r="Z13" s="134"/>
      <c r="AA13" s="308"/>
      <c r="AB13" s="134"/>
      <c r="AC13" s="134"/>
      <c r="AD13" s="134"/>
      <c r="AE13" s="308"/>
      <c r="AF13" s="134"/>
      <c r="AG13" s="134"/>
      <c r="AH13" s="134"/>
      <c r="AI13" s="308"/>
      <c r="AJ13" s="134"/>
      <c r="AK13" s="134"/>
      <c r="AL13" s="134"/>
      <c r="AM13" s="663"/>
      <c r="AN13" s="134"/>
      <c r="AO13" s="134"/>
      <c r="AP13" s="134"/>
      <c r="AQ13" s="663"/>
      <c r="AR13" s="134"/>
      <c r="AS13" s="134"/>
      <c r="AT13" s="134"/>
      <c r="AU13" s="663"/>
      <c r="AV13" s="138"/>
      <c r="AW13" s="138"/>
      <c r="AX13" s="138"/>
      <c r="AY13" s="134"/>
      <c r="AZ13" s="134"/>
      <c r="BA13" s="930"/>
    </row>
    <row r="14" spans="1:53" ht="16.5" customHeight="1">
      <c r="A14" s="32"/>
      <c r="B14" s="27"/>
      <c r="C14" s="36"/>
      <c r="D14" s="27"/>
      <c r="E14" s="36"/>
      <c r="F14" s="153"/>
      <c r="G14" s="181"/>
      <c r="H14" s="181" t="str">
        <f t="shared" ref="H14:H26" si="0">IF(G14="","",G14-AX14)</f>
        <v/>
      </c>
      <c r="I14" s="27"/>
      <c r="J14" s="27"/>
      <c r="K14" s="42"/>
      <c r="L14" s="27"/>
      <c r="M14" s="27"/>
      <c r="N14" s="27" t="str">
        <f>IF(L14="","",L14*M14)</f>
        <v/>
      </c>
      <c r="O14" s="42"/>
      <c r="P14" s="27"/>
      <c r="Q14" s="27"/>
      <c r="R14" s="27" t="str">
        <f>IF(P14="","",Q14*P14)</f>
        <v/>
      </c>
      <c r="S14" s="34"/>
      <c r="T14" s="27"/>
      <c r="U14" s="27"/>
      <c r="V14" s="16" t="str">
        <f t="shared" ref="V14:V115" si="1">IF(T14="","",U14*T14)</f>
        <v/>
      </c>
      <c r="W14" s="42"/>
      <c r="X14" s="27"/>
      <c r="Y14" s="27"/>
      <c r="Z14" s="27" t="str">
        <f t="shared" ref="Z14:Z115" si="2">IF(X14="","",Y14*X14)</f>
        <v/>
      </c>
      <c r="AA14" s="42"/>
      <c r="AB14" s="43"/>
      <c r="AC14" s="43"/>
      <c r="AD14" s="27" t="str">
        <f>IF(AB14="","",AC14*AB14)</f>
        <v/>
      </c>
      <c r="AE14" s="42"/>
      <c r="AF14" s="27"/>
      <c r="AG14" s="27"/>
      <c r="AH14" s="27" t="str">
        <f>IF(AF14="","",AG14*AF14)</f>
        <v/>
      </c>
      <c r="AI14" s="42"/>
      <c r="AJ14" s="43"/>
      <c r="AK14" s="43"/>
      <c r="AL14" s="43" t="str">
        <f t="shared" ref="AL14:AL77" si="3">IF(AJ14="","",AK14*AJ14)</f>
        <v/>
      </c>
      <c r="AM14" s="260"/>
      <c r="AN14" s="43"/>
      <c r="AO14" s="43"/>
      <c r="AP14" s="43" t="str">
        <f>IF(AN14="","",AO14*AN14)</f>
        <v/>
      </c>
      <c r="AQ14" s="260"/>
      <c r="AR14" s="43"/>
      <c r="AS14" s="43"/>
      <c r="AT14" s="43" t="str">
        <f>IF(AR14="","",AS14*AR14)</f>
        <v/>
      </c>
      <c r="AU14" s="260"/>
      <c r="AV14" s="35" t="str">
        <f>IF(B14="","",R14+V14+Z14+AH14+N14+AD14+AL14+AP14+AT14)</f>
        <v/>
      </c>
      <c r="AW14" s="35"/>
      <c r="AX14" s="35" t="str">
        <f>IF(AV14="","",AV14+AW14)</f>
        <v/>
      </c>
      <c r="AY14" s="27"/>
      <c r="AZ14" s="31"/>
      <c r="BA14" s="930"/>
    </row>
    <row r="15" spans="1:53" ht="16.5" customHeight="1">
      <c r="A15" s="32"/>
      <c r="B15" s="27"/>
      <c r="C15" s="36"/>
      <c r="D15" s="27"/>
      <c r="E15" s="36"/>
      <c r="F15" s="153" t="str">
        <f t="shared" ref="F15:F26" si="4">IF(E15="","",IF(E15="Oui",1,0))</f>
        <v/>
      </c>
      <c r="G15" s="181"/>
      <c r="H15" s="444" t="str">
        <f t="shared" si="0"/>
        <v/>
      </c>
      <c r="I15" s="27"/>
      <c r="J15" s="27"/>
      <c r="K15" s="42"/>
      <c r="L15" s="27"/>
      <c r="M15" s="27"/>
      <c r="N15" s="27" t="str">
        <f t="shared" ref="N15:N26" si="5">IF(L15="","",L15*M15)</f>
        <v/>
      </c>
      <c r="O15" s="42"/>
      <c r="P15" s="27"/>
      <c r="Q15" s="27"/>
      <c r="R15" s="27" t="str">
        <f t="shared" ref="R15:R26" si="6">IF(P15="","",Q15*P15)</f>
        <v/>
      </c>
      <c r="S15" s="34"/>
      <c r="T15" s="27"/>
      <c r="U15" s="27"/>
      <c r="V15" s="16" t="str">
        <f t="shared" si="1"/>
        <v/>
      </c>
      <c r="W15" s="42"/>
      <c r="X15" s="27"/>
      <c r="Y15" s="27"/>
      <c r="Z15" s="27" t="str">
        <f t="shared" si="2"/>
        <v/>
      </c>
      <c r="AA15" s="42"/>
      <c r="AB15" s="43"/>
      <c r="AC15" s="43"/>
      <c r="AD15" s="27" t="str">
        <f t="shared" ref="AD15:AD26" si="7">IF(AB15="","",AC15*AB15)</f>
        <v/>
      </c>
      <c r="AE15" s="42"/>
      <c r="AF15" s="27"/>
      <c r="AG15" s="27"/>
      <c r="AH15" s="27" t="str">
        <f t="shared" ref="AH15:AH26" si="8">IF(AF15="","",AG15*AF15)</f>
        <v/>
      </c>
      <c r="AI15" s="42"/>
      <c r="AJ15" s="43"/>
      <c r="AK15" s="43"/>
      <c r="AL15" s="43" t="str">
        <f t="shared" si="3"/>
        <v/>
      </c>
      <c r="AM15" s="260"/>
      <c r="AN15" s="43"/>
      <c r="AO15" s="43"/>
      <c r="AP15" s="43" t="str">
        <f t="shared" ref="AP15:AP78" si="9">IF(AN15="","",AO15*AN15)</f>
        <v/>
      </c>
      <c r="AQ15" s="260"/>
      <c r="AR15" s="43"/>
      <c r="AS15" s="43"/>
      <c r="AT15" s="43" t="str">
        <f t="shared" ref="AT15:AT78" si="10">IF(AR15="","",AS15*AR15)</f>
        <v/>
      </c>
      <c r="AU15" s="260"/>
      <c r="AV15" s="35" t="str">
        <f t="shared" ref="AV15:AV26" si="11">IF(B15="","",R15+V15+Z15+AH15+N15+AD15+AL15+AP15+AT15)</f>
        <v/>
      </c>
      <c r="AW15" s="35"/>
      <c r="AX15" s="35" t="str">
        <f t="shared" ref="AX15:AX25" si="12">IF(AV15="","",AV15+AW15)</f>
        <v/>
      </c>
      <c r="AY15" s="27"/>
      <c r="AZ15" s="31"/>
      <c r="BA15" s="930"/>
    </row>
    <row r="16" spans="1:53" ht="16.5" customHeight="1">
      <c r="A16" s="32"/>
      <c r="B16" s="27"/>
      <c r="C16" s="36"/>
      <c r="D16" s="27"/>
      <c r="E16" s="36"/>
      <c r="F16" s="153" t="str">
        <f t="shared" si="4"/>
        <v/>
      </c>
      <c r="G16" s="181"/>
      <c r="H16" s="444" t="str">
        <f t="shared" si="0"/>
        <v/>
      </c>
      <c r="I16" s="27"/>
      <c r="J16" s="27"/>
      <c r="K16" s="42"/>
      <c r="L16" s="27"/>
      <c r="M16" s="27"/>
      <c r="N16" s="27" t="str">
        <f t="shared" si="5"/>
        <v/>
      </c>
      <c r="O16" s="42"/>
      <c r="P16" s="27"/>
      <c r="Q16" s="27"/>
      <c r="R16" s="27" t="str">
        <f t="shared" si="6"/>
        <v/>
      </c>
      <c r="S16" s="34"/>
      <c r="T16" s="27"/>
      <c r="U16" s="27"/>
      <c r="V16" s="16" t="str">
        <f t="shared" si="1"/>
        <v/>
      </c>
      <c r="W16" s="42"/>
      <c r="X16" s="27"/>
      <c r="Y16" s="27"/>
      <c r="Z16" s="27" t="str">
        <f t="shared" si="2"/>
        <v/>
      </c>
      <c r="AA16" s="42"/>
      <c r="AB16" s="43"/>
      <c r="AC16" s="43"/>
      <c r="AD16" s="27" t="str">
        <f t="shared" si="7"/>
        <v/>
      </c>
      <c r="AE16" s="42"/>
      <c r="AF16" s="27"/>
      <c r="AG16" s="27"/>
      <c r="AH16" s="27" t="str">
        <f t="shared" si="8"/>
        <v/>
      </c>
      <c r="AI16" s="42"/>
      <c r="AJ16" s="43"/>
      <c r="AK16" s="43"/>
      <c r="AL16" s="43" t="str">
        <f t="shared" si="3"/>
        <v/>
      </c>
      <c r="AM16" s="260"/>
      <c r="AN16" s="43"/>
      <c r="AO16" s="43"/>
      <c r="AP16" s="43" t="str">
        <f t="shared" si="9"/>
        <v/>
      </c>
      <c r="AQ16" s="260"/>
      <c r="AR16" s="43"/>
      <c r="AS16" s="43"/>
      <c r="AT16" s="43" t="str">
        <f t="shared" si="10"/>
        <v/>
      </c>
      <c r="AU16" s="260"/>
      <c r="AV16" s="35" t="str">
        <f t="shared" si="11"/>
        <v/>
      </c>
      <c r="AW16" s="35"/>
      <c r="AX16" s="35" t="str">
        <f t="shared" si="12"/>
        <v/>
      </c>
      <c r="AY16" s="27"/>
      <c r="AZ16" s="31"/>
      <c r="BA16" s="930"/>
    </row>
    <row r="17" spans="1:53" ht="16.5" customHeight="1">
      <c r="A17" s="32"/>
      <c r="B17" s="27"/>
      <c r="C17" s="36"/>
      <c r="D17" s="27"/>
      <c r="E17" s="36"/>
      <c r="F17" s="153" t="str">
        <f t="shared" si="4"/>
        <v/>
      </c>
      <c r="G17" s="181"/>
      <c r="H17" s="444" t="str">
        <f t="shared" si="0"/>
        <v/>
      </c>
      <c r="I17" s="27"/>
      <c r="J17" s="27"/>
      <c r="K17" s="42"/>
      <c r="L17" s="27"/>
      <c r="M17" s="27"/>
      <c r="N17" s="27" t="str">
        <f t="shared" si="5"/>
        <v/>
      </c>
      <c r="O17" s="42"/>
      <c r="P17" s="27"/>
      <c r="Q17" s="27"/>
      <c r="R17" s="27" t="str">
        <f t="shared" si="6"/>
        <v/>
      </c>
      <c r="S17" s="34"/>
      <c r="T17" s="27"/>
      <c r="U17" s="27"/>
      <c r="V17" s="16" t="str">
        <f t="shared" si="1"/>
        <v/>
      </c>
      <c r="W17" s="42"/>
      <c r="X17" s="27"/>
      <c r="Y17" s="27"/>
      <c r="Z17" s="27" t="str">
        <f t="shared" si="2"/>
        <v/>
      </c>
      <c r="AA17" s="42"/>
      <c r="AB17" s="43"/>
      <c r="AC17" s="43"/>
      <c r="AD17" s="27" t="str">
        <f t="shared" si="7"/>
        <v/>
      </c>
      <c r="AE17" s="42"/>
      <c r="AF17" s="27"/>
      <c r="AG17" s="27"/>
      <c r="AH17" s="27" t="str">
        <f t="shared" si="8"/>
        <v/>
      </c>
      <c r="AI17" s="42"/>
      <c r="AJ17" s="43"/>
      <c r="AK17" s="43"/>
      <c r="AL17" s="43" t="str">
        <f t="shared" si="3"/>
        <v/>
      </c>
      <c r="AM17" s="260"/>
      <c r="AN17" s="43"/>
      <c r="AO17" s="43"/>
      <c r="AP17" s="43" t="str">
        <f t="shared" si="9"/>
        <v/>
      </c>
      <c r="AQ17" s="260"/>
      <c r="AR17" s="43"/>
      <c r="AS17" s="43"/>
      <c r="AT17" s="43" t="str">
        <f t="shared" si="10"/>
        <v/>
      </c>
      <c r="AU17" s="260"/>
      <c r="AV17" s="35" t="str">
        <f t="shared" si="11"/>
        <v/>
      </c>
      <c r="AW17" s="35"/>
      <c r="AX17" s="35" t="str">
        <f t="shared" si="12"/>
        <v/>
      </c>
      <c r="AY17" s="27"/>
      <c r="AZ17" s="31"/>
      <c r="BA17" s="930"/>
    </row>
    <row r="18" spans="1:53" ht="16.5" customHeight="1">
      <c r="A18" s="32"/>
      <c r="B18" s="27"/>
      <c r="C18" s="36"/>
      <c r="D18" s="27"/>
      <c r="E18" s="36"/>
      <c r="F18" s="153" t="str">
        <f t="shared" si="4"/>
        <v/>
      </c>
      <c r="G18" s="181"/>
      <c r="H18" s="444" t="str">
        <f t="shared" si="0"/>
        <v/>
      </c>
      <c r="I18" s="27"/>
      <c r="J18" s="27"/>
      <c r="K18" s="42"/>
      <c r="L18" s="27"/>
      <c r="M18" s="27"/>
      <c r="N18" s="27" t="str">
        <f t="shared" si="5"/>
        <v/>
      </c>
      <c r="O18" s="42"/>
      <c r="P18" s="27"/>
      <c r="Q18" s="27"/>
      <c r="R18" s="27" t="str">
        <f t="shared" si="6"/>
        <v/>
      </c>
      <c r="S18" s="34"/>
      <c r="T18" s="27"/>
      <c r="U18" s="27"/>
      <c r="V18" s="16" t="str">
        <f t="shared" si="1"/>
        <v/>
      </c>
      <c r="W18" s="42"/>
      <c r="X18" s="27"/>
      <c r="Y18" s="27"/>
      <c r="Z18" s="27" t="str">
        <f t="shared" si="2"/>
        <v/>
      </c>
      <c r="AA18" s="42"/>
      <c r="AB18" s="43"/>
      <c r="AC18" s="43"/>
      <c r="AD18" s="27" t="str">
        <f t="shared" si="7"/>
        <v/>
      </c>
      <c r="AE18" s="42"/>
      <c r="AF18" s="27"/>
      <c r="AG18" s="27"/>
      <c r="AH18" s="27" t="str">
        <f t="shared" si="8"/>
        <v/>
      </c>
      <c r="AI18" s="42"/>
      <c r="AJ18" s="43"/>
      <c r="AK18" s="43"/>
      <c r="AL18" s="43" t="str">
        <f t="shared" si="3"/>
        <v/>
      </c>
      <c r="AM18" s="260"/>
      <c r="AN18" s="43"/>
      <c r="AO18" s="43"/>
      <c r="AP18" s="43" t="str">
        <f t="shared" si="9"/>
        <v/>
      </c>
      <c r="AQ18" s="260"/>
      <c r="AR18" s="43"/>
      <c r="AS18" s="43"/>
      <c r="AT18" s="43" t="str">
        <f t="shared" si="10"/>
        <v/>
      </c>
      <c r="AU18" s="260"/>
      <c r="AV18" s="35" t="str">
        <f t="shared" si="11"/>
        <v/>
      </c>
      <c r="AW18" s="35"/>
      <c r="AX18" s="35" t="str">
        <f t="shared" si="12"/>
        <v/>
      </c>
      <c r="AY18" s="27"/>
      <c r="AZ18" s="31"/>
      <c r="BA18" s="930"/>
    </row>
    <row r="19" spans="1:53" ht="16.5" customHeight="1">
      <c r="A19" s="32"/>
      <c r="B19" s="27"/>
      <c r="C19" s="36"/>
      <c r="D19" s="27"/>
      <c r="E19" s="36"/>
      <c r="F19" s="153" t="str">
        <f t="shared" si="4"/>
        <v/>
      </c>
      <c r="G19" s="181"/>
      <c r="H19" s="444" t="str">
        <f t="shared" si="0"/>
        <v/>
      </c>
      <c r="I19" s="27"/>
      <c r="J19" s="27"/>
      <c r="K19" s="42"/>
      <c r="L19" s="27"/>
      <c r="M19" s="27"/>
      <c r="N19" s="27" t="str">
        <f t="shared" si="5"/>
        <v/>
      </c>
      <c r="O19" s="42"/>
      <c r="P19" s="27"/>
      <c r="Q19" s="27"/>
      <c r="R19" s="27" t="str">
        <f t="shared" si="6"/>
        <v/>
      </c>
      <c r="S19" s="34"/>
      <c r="T19" s="27"/>
      <c r="U19" s="27"/>
      <c r="V19" s="16" t="str">
        <f t="shared" si="1"/>
        <v/>
      </c>
      <c r="W19" s="42"/>
      <c r="X19" s="27"/>
      <c r="Y19" s="27"/>
      <c r="Z19" s="27" t="str">
        <f t="shared" si="2"/>
        <v/>
      </c>
      <c r="AA19" s="42"/>
      <c r="AB19" s="43"/>
      <c r="AC19" s="43"/>
      <c r="AD19" s="27" t="str">
        <f t="shared" si="7"/>
        <v/>
      </c>
      <c r="AE19" s="42"/>
      <c r="AF19" s="27"/>
      <c r="AG19" s="27"/>
      <c r="AH19" s="27" t="str">
        <f t="shared" si="8"/>
        <v/>
      </c>
      <c r="AI19" s="42"/>
      <c r="AJ19" s="43"/>
      <c r="AK19" s="43"/>
      <c r="AL19" s="43" t="str">
        <f t="shared" si="3"/>
        <v/>
      </c>
      <c r="AM19" s="260"/>
      <c r="AN19" s="43"/>
      <c r="AO19" s="43"/>
      <c r="AP19" s="43" t="str">
        <f t="shared" si="9"/>
        <v/>
      </c>
      <c r="AQ19" s="260"/>
      <c r="AR19" s="43"/>
      <c r="AS19" s="43"/>
      <c r="AT19" s="43" t="str">
        <f t="shared" si="10"/>
        <v/>
      </c>
      <c r="AU19" s="260"/>
      <c r="AV19" s="35" t="str">
        <f t="shared" si="11"/>
        <v/>
      </c>
      <c r="AW19" s="35"/>
      <c r="AX19" s="35" t="str">
        <f t="shared" si="12"/>
        <v/>
      </c>
      <c r="AY19" s="27"/>
      <c r="AZ19" s="31"/>
      <c r="BA19" s="930"/>
    </row>
    <row r="20" spans="1:53" ht="16.5" customHeight="1">
      <c r="A20" s="32"/>
      <c r="B20" s="27"/>
      <c r="C20" s="36"/>
      <c r="D20" s="27"/>
      <c r="E20" s="36"/>
      <c r="F20" s="153" t="str">
        <f t="shared" si="4"/>
        <v/>
      </c>
      <c r="G20" s="181"/>
      <c r="H20" s="444" t="str">
        <f t="shared" si="0"/>
        <v/>
      </c>
      <c r="I20" s="27"/>
      <c r="J20" s="27"/>
      <c r="K20" s="42"/>
      <c r="L20" s="27"/>
      <c r="M20" s="27"/>
      <c r="N20" s="27" t="str">
        <f t="shared" si="5"/>
        <v/>
      </c>
      <c r="O20" s="42"/>
      <c r="P20" s="27"/>
      <c r="Q20" s="27"/>
      <c r="R20" s="27" t="str">
        <f t="shared" si="6"/>
        <v/>
      </c>
      <c r="S20" s="34"/>
      <c r="T20" s="27"/>
      <c r="U20" s="27"/>
      <c r="V20" s="16" t="str">
        <f t="shared" si="1"/>
        <v/>
      </c>
      <c r="W20" s="42"/>
      <c r="X20" s="27"/>
      <c r="Y20" s="27"/>
      <c r="Z20" s="27" t="str">
        <f t="shared" si="2"/>
        <v/>
      </c>
      <c r="AA20" s="42"/>
      <c r="AB20" s="43"/>
      <c r="AC20" s="43"/>
      <c r="AD20" s="27" t="str">
        <f t="shared" si="7"/>
        <v/>
      </c>
      <c r="AE20" s="42"/>
      <c r="AF20" s="27"/>
      <c r="AG20" s="27"/>
      <c r="AH20" s="27" t="str">
        <f t="shared" si="8"/>
        <v/>
      </c>
      <c r="AI20" s="42"/>
      <c r="AJ20" s="43"/>
      <c r="AK20" s="43"/>
      <c r="AL20" s="43" t="str">
        <f t="shared" si="3"/>
        <v/>
      </c>
      <c r="AM20" s="260"/>
      <c r="AN20" s="43"/>
      <c r="AO20" s="43"/>
      <c r="AP20" s="43" t="str">
        <f t="shared" si="9"/>
        <v/>
      </c>
      <c r="AQ20" s="260"/>
      <c r="AR20" s="43"/>
      <c r="AS20" s="43"/>
      <c r="AT20" s="43" t="str">
        <f t="shared" si="10"/>
        <v/>
      </c>
      <c r="AU20" s="260"/>
      <c r="AV20" s="35" t="str">
        <f t="shared" si="11"/>
        <v/>
      </c>
      <c r="AW20" s="35"/>
      <c r="AX20" s="35" t="str">
        <f t="shared" si="12"/>
        <v/>
      </c>
      <c r="AY20" s="27"/>
      <c r="AZ20" s="31"/>
      <c r="BA20" s="930"/>
    </row>
    <row r="21" spans="1:53" ht="16.5" customHeight="1">
      <c r="A21" s="32"/>
      <c r="B21" s="27"/>
      <c r="C21" s="36"/>
      <c r="D21" s="27"/>
      <c r="E21" s="36"/>
      <c r="F21" s="153" t="str">
        <f t="shared" si="4"/>
        <v/>
      </c>
      <c r="G21" s="181"/>
      <c r="H21" s="444" t="str">
        <f t="shared" si="0"/>
        <v/>
      </c>
      <c r="I21" s="27"/>
      <c r="J21" s="27"/>
      <c r="K21" s="42"/>
      <c r="L21" s="27"/>
      <c r="M21" s="27"/>
      <c r="N21" s="27" t="str">
        <f t="shared" si="5"/>
        <v/>
      </c>
      <c r="O21" s="42"/>
      <c r="P21" s="27"/>
      <c r="Q21" s="27"/>
      <c r="R21" s="27" t="str">
        <f t="shared" si="6"/>
        <v/>
      </c>
      <c r="S21" s="34"/>
      <c r="T21" s="27"/>
      <c r="U21" s="27"/>
      <c r="V21" s="16" t="str">
        <f t="shared" si="1"/>
        <v/>
      </c>
      <c r="W21" s="42"/>
      <c r="X21" s="27"/>
      <c r="Y21" s="27"/>
      <c r="Z21" s="27" t="str">
        <f t="shared" si="2"/>
        <v/>
      </c>
      <c r="AA21" s="42"/>
      <c r="AB21" s="43"/>
      <c r="AC21" s="43"/>
      <c r="AD21" s="27" t="str">
        <f t="shared" si="7"/>
        <v/>
      </c>
      <c r="AE21" s="42"/>
      <c r="AF21" s="27"/>
      <c r="AG21" s="27"/>
      <c r="AH21" s="27" t="str">
        <f t="shared" si="8"/>
        <v/>
      </c>
      <c r="AI21" s="42"/>
      <c r="AJ21" s="43"/>
      <c r="AK21" s="43"/>
      <c r="AL21" s="43" t="str">
        <f t="shared" si="3"/>
        <v/>
      </c>
      <c r="AM21" s="260"/>
      <c r="AN21" s="43"/>
      <c r="AO21" s="43"/>
      <c r="AP21" s="43" t="str">
        <f t="shared" si="9"/>
        <v/>
      </c>
      <c r="AQ21" s="260"/>
      <c r="AR21" s="43"/>
      <c r="AS21" s="43"/>
      <c r="AT21" s="43" t="str">
        <f t="shared" si="10"/>
        <v/>
      </c>
      <c r="AU21" s="260"/>
      <c r="AV21" s="35" t="str">
        <f t="shared" si="11"/>
        <v/>
      </c>
      <c r="AW21" s="35"/>
      <c r="AX21" s="35" t="str">
        <f t="shared" si="12"/>
        <v/>
      </c>
      <c r="AY21" s="27"/>
      <c r="AZ21" s="31"/>
      <c r="BA21" s="930"/>
    </row>
    <row r="22" spans="1:53" ht="16.5" customHeight="1">
      <c r="A22" s="32"/>
      <c r="B22" s="27"/>
      <c r="C22" s="36"/>
      <c r="D22" s="27"/>
      <c r="E22" s="36"/>
      <c r="F22" s="153" t="str">
        <f t="shared" si="4"/>
        <v/>
      </c>
      <c r="G22" s="181"/>
      <c r="H22" s="444" t="str">
        <f t="shared" si="0"/>
        <v/>
      </c>
      <c r="I22" s="27"/>
      <c r="J22" s="27"/>
      <c r="K22" s="42"/>
      <c r="L22" s="27"/>
      <c r="M22" s="27"/>
      <c r="N22" s="27" t="str">
        <f t="shared" si="5"/>
        <v/>
      </c>
      <c r="O22" s="42"/>
      <c r="P22" s="27"/>
      <c r="Q22" s="27"/>
      <c r="R22" s="27" t="str">
        <f t="shared" si="6"/>
        <v/>
      </c>
      <c r="S22" s="34"/>
      <c r="T22" s="27"/>
      <c r="U22" s="27"/>
      <c r="V22" s="16" t="str">
        <f t="shared" si="1"/>
        <v/>
      </c>
      <c r="W22" s="42"/>
      <c r="X22" s="27"/>
      <c r="Y22" s="27"/>
      <c r="Z22" s="27" t="str">
        <f t="shared" si="2"/>
        <v/>
      </c>
      <c r="AA22" s="42"/>
      <c r="AB22" s="43"/>
      <c r="AC22" s="43"/>
      <c r="AD22" s="27" t="str">
        <f t="shared" si="7"/>
        <v/>
      </c>
      <c r="AE22" s="42"/>
      <c r="AF22" s="27"/>
      <c r="AG22" s="27"/>
      <c r="AH22" s="27" t="str">
        <f t="shared" si="8"/>
        <v/>
      </c>
      <c r="AI22" s="42"/>
      <c r="AJ22" s="43"/>
      <c r="AK22" s="43"/>
      <c r="AL22" s="43" t="str">
        <f t="shared" si="3"/>
        <v/>
      </c>
      <c r="AM22" s="260"/>
      <c r="AN22" s="43"/>
      <c r="AO22" s="43"/>
      <c r="AP22" s="43" t="str">
        <f t="shared" si="9"/>
        <v/>
      </c>
      <c r="AQ22" s="260"/>
      <c r="AR22" s="43"/>
      <c r="AS22" s="43"/>
      <c r="AT22" s="43" t="str">
        <f t="shared" si="10"/>
        <v/>
      </c>
      <c r="AU22" s="260"/>
      <c r="AV22" s="35" t="str">
        <f t="shared" si="11"/>
        <v/>
      </c>
      <c r="AW22" s="35"/>
      <c r="AX22" s="35" t="str">
        <f t="shared" si="12"/>
        <v/>
      </c>
      <c r="AY22" s="27"/>
      <c r="AZ22" s="31"/>
      <c r="BA22" s="930"/>
    </row>
    <row r="23" spans="1:53" ht="16.5" customHeight="1">
      <c r="A23" s="32"/>
      <c r="B23" s="27"/>
      <c r="C23" s="36"/>
      <c r="D23" s="27"/>
      <c r="E23" s="36"/>
      <c r="F23" s="153" t="str">
        <f t="shared" si="4"/>
        <v/>
      </c>
      <c r="G23" s="181"/>
      <c r="H23" s="444" t="str">
        <f t="shared" si="0"/>
        <v/>
      </c>
      <c r="I23" s="27"/>
      <c r="J23" s="27"/>
      <c r="K23" s="42"/>
      <c r="L23" s="27"/>
      <c r="M23" s="27"/>
      <c r="N23" s="27" t="str">
        <f t="shared" si="5"/>
        <v/>
      </c>
      <c r="O23" s="42"/>
      <c r="P23" s="27"/>
      <c r="Q23" s="27"/>
      <c r="R23" s="27" t="str">
        <f t="shared" si="6"/>
        <v/>
      </c>
      <c r="S23" s="34"/>
      <c r="T23" s="27"/>
      <c r="U23" s="27"/>
      <c r="V23" s="16" t="str">
        <f t="shared" si="1"/>
        <v/>
      </c>
      <c r="W23" s="42"/>
      <c r="X23" s="27"/>
      <c r="Y23" s="27"/>
      <c r="Z23" s="27" t="str">
        <f t="shared" si="2"/>
        <v/>
      </c>
      <c r="AA23" s="42"/>
      <c r="AB23" s="43"/>
      <c r="AC23" s="43"/>
      <c r="AD23" s="27" t="str">
        <f t="shared" si="7"/>
        <v/>
      </c>
      <c r="AE23" s="42"/>
      <c r="AF23" s="27"/>
      <c r="AG23" s="27"/>
      <c r="AH23" s="27" t="str">
        <f t="shared" si="8"/>
        <v/>
      </c>
      <c r="AI23" s="42"/>
      <c r="AJ23" s="43"/>
      <c r="AK23" s="43"/>
      <c r="AL23" s="43" t="str">
        <f t="shared" si="3"/>
        <v/>
      </c>
      <c r="AM23" s="260"/>
      <c r="AN23" s="43"/>
      <c r="AO23" s="43"/>
      <c r="AP23" s="43" t="str">
        <f t="shared" si="9"/>
        <v/>
      </c>
      <c r="AQ23" s="260"/>
      <c r="AR23" s="43"/>
      <c r="AS23" s="43"/>
      <c r="AT23" s="43" t="str">
        <f t="shared" si="10"/>
        <v/>
      </c>
      <c r="AU23" s="260"/>
      <c r="AV23" s="35" t="str">
        <f t="shared" si="11"/>
        <v/>
      </c>
      <c r="AW23" s="35"/>
      <c r="AX23" s="35" t="str">
        <f t="shared" si="12"/>
        <v/>
      </c>
      <c r="AY23" s="27"/>
      <c r="AZ23" s="31"/>
      <c r="BA23" s="930"/>
    </row>
    <row r="24" spans="1:53">
      <c r="A24" s="32"/>
      <c r="B24" s="16"/>
      <c r="C24" s="17"/>
      <c r="D24" s="16"/>
      <c r="E24" s="36"/>
      <c r="F24" s="153" t="str">
        <f t="shared" si="4"/>
        <v/>
      </c>
      <c r="G24" s="182"/>
      <c r="H24" s="444" t="str">
        <f t="shared" si="0"/>
        <v/>
      </c>
      <c r="I24" s="16"/>
      <c r="J24" s="16"/>
      <c r="K24" s="41"/>
      <c r="L24" s="16"/>
      <c r="M24" s="16"/>
      <c r="N24" s="27" t="str">
        <f t="shared" si="5"/>
        <v/>
      </c>
      <c r="O24" s="41"/>
      <c r="P24" s="16"/>
      <c r="Q24" s="16"/>
      <c r="R24" s="27" t="str">
        <f t="shared" si="6"/>
        <v/>
      </c>
      <c r="S24" s="9"/>
      <c r="T24" s="16"/>
      <c r="U24" s="16"/>
      <c r="V24" s="16" t="str">
        <f t="shared" si="1"/>
        <v/>
      </c>
      <c r="W24" s="41"/>
      <c r="X24" s="16"/>
      <c r="Y24" s="16"/>
      <c r="Z24" s="27" t="str">
        <f t="shared" si="2"/>
        <v/>
      </c>
      <c r="AA24" s="41"/>
      <c r="AB24" s="28"/>
      <c r="AC24" s="28"/>
      <c r="AD24" s="27" t="str">
        <f t="shared" si="7"/>
        <v/>
      </c>
      <c r="AE24" s="42"/>
      <c r="AF24" s="16"/>
      <c r="AG24" s="16"/>
      <c r="AH24" s="27" t="str">
        <f t="shared" si="8"/>
        <v/>
      </c>
      <c r="AI24" s="42"/>
      <c r="AJ24" s="43"/>
      <c r="AK24" s="43"/>
      <c r="AL24" s="43" t="str">
        <f t="shared" si="3"/>
        <v/>
      </c>
      <c r="AM24" s="260"/>
      <c r="AN24" s="43"/>
      <c r="AO24" s="43"/>
      <c r="AP24" s="43" t="str">
        <f t="shared" si="9"/>
        <v/>
      </c>
      <c r="AQ24" s="260"/>
      <c r="AR24" s="43"/>
      <c r="AS24" s="43"/>
      <c r="AT24" s="43" t="str">
        <f t="shared" si="10"/>
        <v/>
      </c>
      <c r="AU24" s="260"/>
      <c r="AV24" s="35" t="str">
        <f t="shared" si="11"/>
        <v/>
      </c>
      <c r="AW24" s="35"/>
      <c r="AX24" s="35" t="str">
        <f t="shared" si="12"/>
        <v/>
      </c>
      <c r="AY24" s="16"/>
      <c r="AZ24" s="16"/>
      <c r="BA24" s="930"/>
    </row>
    <row r="25" spans="1:53">
      <c r="A25" s="32"/>
      <c r="B25" s="16"/>
      <c r="C25" s="17"/>
      <c r="D25" s="16"/>
      <c r="E25" s="36"/>
      <c r="F25" s="153" t="str">
        <f t="shared" si="4"/>
        <v/>
      </c>
      <c r="G25" s="182"/>
      <c r="H25" s="444" t="str">
        <f t="shared" si="0"/>
        <v/>
      </c>
      <c r="I25" s="16"/>
      <c r="J25" s="16"/>
      <c r="K25" s="41"/>
      <c r="L25" s="16"/>
      <c r="M25" s="16"/>
      <c r="N25" s="27" t="str">
        <f t="shared" si="5"/>
        <v/>
      </c>
      <c r="O25" s="41"/>
      <c r="P25" s="16"/>
      <c r="Q25" s="16"/>
      <c r="R25" s="27" t="str">
        <f t="shared" si="6"/>
        <v/>
      </c>
      <c r="S25" s="9"/>
      <c r="T25" s="16"/>
      <c r="U25" s="16"/>
      <c r="V25" s="16" t="str">
        <f t="shared" si="1"/>
        <v/>
      </c>
      <c r="W25" s="41"/>
      <c r="X25" s="16"/>
      <c r="Y25" s="16"/>
      <c r="Z25" s="27" t="str">
        <f t="shared" si="2"/>
        <v/>
      </c>
      <c r="AA25" s="41"/>
      <c r="AB25" s="28"/>
      <c r="AC25" s="28"/>
      <c r="AD25" s="27" t="str">
        <f t="shared" si="7"/>
        <v/>
      </c>
      <c r="AE25" s="42"/>
      <c r="AF25" s="16"/>
      <c r="AG25" s="16"/>
      <c r="AH25" s="27" t="str">
        <f t="shared" si="8"/>
        <v/>
      </c>
      <c r="AI25" s="42"/>
      <c r="AJ25" s="43"/>
      <c r="AK25" s="43"/>
      <c r="AL25" s="43" t="str">
        <f t="shared" si="3"/>
        <v/>
      </c>
      <c r="AM25" s="260"/>
      <c r="AN25" s="43"/>
      <c r="AO25" s="43"/>
      <c r="AP25" s="43" t="str">
        <f t="shared" si="9"/>
        <v/>
      </c>
      <c r="AQ25" s="260"/>
      <c r="AR25" s="43"/>
      <c r="AS25" s="43"/>
      <c r="AT25" s="43" t="str">
        <f t="shared" si="10"/>
        <v/>
      </c>
      <c r="AU25" s="260"/>
      <c r="AV25" s="35" t="str">
        <f t="shared" si="11"/>
        <v/>
      </c>
      <c r="AW25" s="35"/>
      <c r="AX25" s="35" t="str">
        <f t="shared" si="12"/>
        <v/>
      </c>
      <c r="AY25" s="16"/>
      <c r="AZ25" s="16"/>
      <c r="BA25" s="930"/>
    </row>
    <row r="26" spans="1:53">
      <c r="A26" s="32"/>
      <c r="B26" s="16"/>
      <c r="C26" s="17"/>
      <c r="D26" s="16"/>
      <c r="E26" s="36"/>
      <c r="F26" s="153" t="str">
        <f t="shared" si="4"/>
        <v/>
      </c>
      <c r="G26" s="182"/>
      <c r="H26" s="444" t="str">
        <f t="shared" si="0"/>
        <v/>
      </c>
      <c r="I26" s="16"/>
      <c r="J26" s="16"/>
      <c r="K26" s="41"/>
      <c r="L26" s="16"/>
      <c r="M26" s="16"/>
      <c r="N26" s="27" t="str">
        <f t="shared" si="5"/>
        <v/>
      </c>
      <c r="O26" s="41"/>
      <c r="P26" s="16"/>
      <c r="Q26" s="16"/>
      <c r="R26" s="27" t="str">
        <f t="shared" si="6"/>
        <v/>
      </c>
      <c r="S26" s="9"/>
      <c r="T26" s="16"/>
      <c r="U26" s="16"/>
      <c r="V26" s="16" t="str">
        <f t="shared" si="1"/>
        <v/>
      </c>
      <c r="W26" s="41"/>
      <c r="X26" s="16"/>
      <c r="Y26" s="16"/>
      <c r="Z26" s="27" t="str">
        <f t="shared" si="2"/>
        <v/>
      </c>
      <c r="AA26" s="41"/>
      <c r="AB26" s="28"/>
      <c r="AC26" s="28"/>
      <c r="AD26" s="27" t="str">
        <f t="shared" si="7"/>
        <v/>
      </c>
      <c r="AE26" s="42"/>
      <c r="AF26" s="16"/>
      <c r="AG26" s="16"/>
      <c r="AH26" s="27" t="str">
        <f t="shared" si="8"/>
        <v/>
      </c>
      <c r="AI26" s="42"/>
      <c r="AJ26" s="43"/>
      <c r="AK26" s="43"/>
      <c r="AL26" s="43" t="str">
        <f t="shared" si="3"/>
        <v/>
      </c>
      <c r="AM26" s="260"/>
      <c r="AN26" s="43"/>
      <c r="AO26" s="43"/>
      <c r="AP26" s="43" t="str">
        <f t="shared" si="9"/>
        <v/>
      </c>
      <c r="AQ26" s="260"/>
      <c r="AR26" s="43"/>
      <c r="AS26" s="43"/>
      <c r="AT26" s="43" t="str">
        <f t="shared" si="10"/>
        <v/>
      </c>
      <c r="AU26" s="260"/>
      <c r="AV26" s="35" t="str">
        <f t="shared" si="11"/>
        <v/>
      </c>
      <c r="AW26" s="35"/>
      <c r="AX26" s="35" t="str">
        <f>IF(AV26="","",AV26+AW26)</f>
        <v/>
      </c>
      <c r="AY26" s="16"/>
      <c r="AZ26" s="16"/>
      <c r="BA26" s="930"/>
    </row>
    <row r="27" spans="1:53">
      <c r="A27" s="32"/>
      <c r="B27" s="37"/>
      <c r="C27" s="129"/>
      <c r="D27" s="37"/>
      <c r="E27" s="6"/>
      <c r="F27" s="156">
        <f>SUM(F14:F26)</f>
        <v>0</v>
      </c>
      <c r="G27" s="183"/>
      <c r="H27" s="187">
        <f>SUM(H14:H26)</f>
        <v>0</v>
      </c>
      <c r="I27" s="37"/>
      <c r="J27" s="37"/>
      <c r="K27" s="41"/>
      <c r="L27" s="37">
        <f>SUM(L14:L26)</f>
        <v>0</v>
      </c>
      <c r="M27" s="37"/>
      <c r="N27" s="7"/>
      <c r="O27" s="41"/>
      <c r="P27" s="37">
        <f>SUM(P14:P26)</f>
        <v>0</v>
      </c>
      <c r="Q27" s="37"/>
      <c r="R27" s="7"/>
      <c r="S27" s="9"/>
      <c r="T27" s="37">
        <f>SUM(T14:T26)</f>
        <v>0</v>
      </c>
      <c r="U27" s="37"/>
      <c r="V27" s="37"/>
      <c r="W27" s="41"/>
      <c r="X27" s="37">
        <f>SUM(X14:X26)</f>
        <v>0</v>
      </c>
      <c r="Y27" s="37"/>
      <c r="Z27" s="7"/>
      <c r="AA27" s="41"/>
      <c r="AB27" s="37">
        <f>SUM(AB14:AB26)</f>
        <v>0</v>
      </c>
      <c r="AC27" s="37"/>
      <c r="AD27" s="7"/>
      <c r="AE27" s="42"/>
      <c r="AF27" s="37">
        <f>SUM(AF14:AF26)</f>
        <v>0</v>
      </c>
      <c r="AG27" s="37"/>
      <c r="AH27" s="7"/>
      <c r="AI27" s="42"/>
      <c r="AJ27" s="7">
        <f>SUM(AJ14:AJ26)</f>
        <v>0</v>
      </c>
      <c r="AK27" s="7"/>
      <c r="AL27" s="7"/>
      <c r="AM27" s="260"/>
      <c r="AN27" s="7">
        <f>SUM(AN14:AN26)</f>
        <v>0</v>
      </c>
      <c r="AO27" s="7"/>
      <c r="AP27" s="7"/>
      <c r="AQ27" s="260"/>
      <c r="AR27" s="7">
        <f>SUM(AR14:AR26)</f>
        <v>0</v>
      </c>
      <c r="AS27" s="7"/>
      <c r="AT27" s="7"/>
      <c r="AU27" s="260"/>
      <c r="AV27" s="130"/>
      <c r="AW27" s="130"/>
      <c r="AX27" s="164">
        <f>SUM(AX14:AX26)</f>
        <v>0</v>
      </c>
      <c r="AY27" s="37"/>
      <c r="AZ27" s="37"/>
      <c r="BA27" s="930"/>
    </row>
    <row r="28" spans="1:53">
      <c r="A28" s="32"/>
      <c r="B28" s="139"/>
      <c r="C28" s="144" t="s">
        <v>31</v>
      </c>
      <c r="D28" s="139"/>
      <c r="E28" s="14"/>
      <c r="F28" s="154"/>
      <c r="G28" s="184"/>
      <c r="H28" s="188"/>
      <c r="I28" s="139"/>
      <c r="J28" s="139"/>
      <c r="K28" s="41"/>
      <c r="L28" s="139"/>
      <c r="M28" s="139"/>
      <c r="N28" s="141"/>
      <c r="O28" s="41"/>
      <c r="P28" s="139"/>
      <c r="Q28" s="139"/>
      <c r="R28" s="141"/>
      <c r="S28" s="9"/>
      <c r="T28" s="139"/>
      <c r="U28" s="139"/>
      <c r="V28" s="139"/>
      <c r="W28" s="41"/>
      <c r="X28" s="139"/>
      <c r="Y28" s="139"/>
      <c r="Z28" s="141"/>
      <c r="AA28" s="41"/>
      <c r="AB28" s="139"/>
      <c r="AC28" s="139"/>
      <c r="AD28" s="141"/>
      <c r="AE28" s="42"/>
      <c r="AF28" s="139"/>
      <c r="AG28" s="139"/>
      <c r="AH28" s="141"/>
      <c r="AI28" s="42"/>
      <c r="AJ28" s="141"/>
      <c r="AK28" s="141"/>
      <c r="AL28" s="141" t="str">
        <f t="shared" si="3"/>
        <v/>
      </c>
      <c r="AM28" s="260"/>
      <c r="AN28" s="141"/>
      <c r="AO28" s="141"/>
      <c r="AP28" s="141" t="str">
        <f t="shared" si="9"/>
        <v/>
      </c>
      <c r="AQ28" s="260"/>
      <c r="AR28" s="141"/>
      <c r="AS28" s="141"/>
      <c r="AT28" s="141" t="str">
        <f t="shared" si="10"/>
        <v/>
      </c>
      <c r="AU28" s="260"/>
      <c r="AV28" s="142"/>
      <c r="AW28" s="142"/>
      <c r="AX28" s="142"/>
      <c r="AY28" s="139"/>
      <c r="AZ28" s="139"/>
      <c r="BA28" s="930"/>
    </row>
    <row r="29" spans="1:53">
      <c r="A29" s="32"/>
      <c r="B29" s="16"/>
      <c r="C29" s="17"/>
      <c r="D29" s="16"/>
      <c r="E29" s="36"/>
      <c r="F29" s="153" t="str">
        <f>IF(E29="","",IF(E29="Oui",1,0))</f>
        <v/>
      </c>
      <c r="G29" s="182"/>
      <c r="H29" s="442" t="str">
        <f t="shared" ref="H29:H42" si="13">IF(G29="","",G29-AX29)</f>
        <v/>
      </c>
      <c r="I29" s="16"/>
      <c r="J29" s="16"/>
      <c r="K29" s="41"/>
      <c r="L29" s="16"/>
      <c r="M29" s="16"/>
      <c r="N29" s="27" t="str">
        <f t="shared" ref="N29:N116" si="14">IF(L29="","",L29*M29)</f>
        <v/>
      </c>
      <c r="O29" s="41"/>
      <c r="P29" s="16"/>
      <c r="Q29" s="16"/>
      <c r="R29" s="27" t="str">
        <f t="shared" ref="R29:R116" si="15">IF(P29="","",Q29*P29)</f>
        <v/>
      </c>
      <c r="S29" s="9"/>
      <c r="T29" s="16"/>
      <c r="U29" s="16"/>
      <c r="V29" s="16" t="str">
        <f t="shared" si="1"/>
        <v/>
      </c>
      <c r="W29" s="41"/>
      <c r="X29" s="16"/>
      <c r="Y29" s="16"/>
      <c r="Z29" s="27" t="str">
        <f t="shared" si="2"/>
        <v/>
      </c>
      <c r="AA29" s="41"/>
      <c r="AB29" s="28"/>
      <c r="AC29" s="28"/>
      <c r="AD29" s="27" t="str">
        <f t="shared" ref="AD29:AD116" si="16">IF(AB29="","",AC29*AB29)</f>
        <v/>
      </c>
      <c r="AE29" s="42"/>
      <c r="AF29" s="16"/>
      <c r="AG29" s="16"/>
      <c r="AH29" s="27" t="str">
        <f t="shared" ref="AH29:AH116" si="17">IF(AF29="","",AG29*AF29)</f>
        <v/>
      </c>
      <c r="AI29" s="42"/>
      <c r="AJ29" s="43"/>
      <c r="AK29" s="43"/>
      <c r="AL29" s="43" t="str">
        <f t="shared" si="3"/>
        <v/>
      </c>
      <c r="AM29" s="260"/>
      <c r="AN29" s="43"/>
      <c r="AO29" s="43"/>
      <c r="AP29" s="43" t="str">
        <f t="shared" si="9"/>
        <v/>
      </c>
      <c r="AQ29" s="260"/>
      <c r="AR29" s="43"/>
      <c r="AS29" s="43"/>
      <c r="AT29" s="43" t="str">
        <f t="shared" si="10"/>
        <v/>
      </c>
      <c r="AU29" s="260"/>
      <c r="AV29" s="35" t="str">
        <f>IF(B29="","",R29+V29+Z29+AH29+N29+AD29+AL29+AP29+AT29)</f>
        <v/>
      </c>
      <c r="AW29" s="35"/>
      <c r="AX29" s="35" t="str">
        <f t="shared" ref="AX29:AX194" si="18">IF(AV29="","",AV29+AW29)</f>
        <v/>
      </c>
      <c r="AY29" s="16"/>
      <c r="AZ29" s="16"/>
      <c r="BA29" s="930"/>
    </row>
    <row r="30" spans="1:53">
      <c r="A30" s="32"/>
      <c r="B30" s="16"/>
      <c r="C30" s="17"/>
      <c r="D30" s="16"/>
      <c r="E30" s="36"/>
      <c r="F30" s="153"/>
      <c r="G30" s="182"/>
      <c r="H30" s="442" t="str">
        <f t="shared" si="13"/>
        <v/>
      </c>
      <c r="I30" s="16"/>
      <c r="J30" s="16"/>
      <c r="K30" s="41"/>
      <c r="L30" s="16"/>
      <c r="M30" s="16"/>
      <c r="N30" s="27" t="str">
        <f t="shared" si="14"/>
        <v/>
      </c>
      <c r="O30" s="41"/>
      <c r="P30" s="16"/>
      <c r="Q30" s="16"/>
      <c r="R30" s="27" t="str">
        <f t="shared" si="15"/>
        <v/>
      </c>
      <c r="S30" s="9"/>
      <c r="T30" s="16"/>
      <c r="U30" s="16"/>
      <c r="V30" s="16" t="str">
        <f t="shared" si="1"/>
        <v/>
      </c>
      <c r="W30" s="41"/>
      <c r="X30" s="16"/>
      <c r="Y30" s="16"/>
      <c r="Z30" s="27" t="str">
        <f t="shared" si="2"/>
        <v/>
      </c>
      <c r="AA30" s="41"/>
      <c r="AB30" s="28"/>
      <c r="AC30" s="28"/>
      <c r="AD30" s="27" t="str">
        <f t="shared" si="16"/>
        <v/>
      </c>
      <c r="AE30" s="42"/>
      <c r="AF30" s="16"/>
      <c r="AG30" s="16"/>
      <c r="AH30" s="27" t="str">
        <f t="shared" si="17"/>
        <v/>
      </c>
      <c r="AI30" s="42"/>
      <c r="AJ30" s="43"/>
      <c r="AK30" s="43"/>
      <c r="AL30" s="43" t="str">
        <f t="shared" si="3"/>
        <v/>
      </c>
      <c r="AM30" s="260"/>
      <c r="AN30" s="43"/>
      <c r="AO30" s="43"/>
      <c r="AP30" s="43" t="str">
        <f t="shared" si="9"/>
        <v/>
      </c>
      <c r="AQ30" s="260"/>
      <c r="AR30" s="43"/>
      <c r="AS30" s="43"/>
      <c r="AT30" s="43" t="str">
        <f t="shared" si="10"/>
        <v/>
      </c>
      <c r="AU30" s="260"/>
      <c r="AV30" s="35" t="str">
        <f t="shared" ref="AV30:AV42" si="19">IF(B30="","",R30+V30+Z30+AH30+N30+AD30+AL30+AP30+AT30)</f>
        <v/>
      </c>
      <c r="AW30" s="35"/>
      <c r="AX30" s="35" t="str">
        <f t="shared" si="18"/>
        <v/>
      </c>
      <c r="AY30" s="16"/>
      <c r="AZ30" s="16"/>
      <c r="BA30" s="930"/>
    </row>
    <row r="31" spans="1:53">
      <c r="A31" s="32"/>
      <c r="B31" s="16"/>
      <c r="C31" s="17"/>
      <c r="D31" s="16"/>
      <c r="E31" s="36"/>
      <c r="F31" s="153"/>
      <c r="G31" s="182"/>
      <c r="H31" s="442" t="str">
        <f t="shared" si="13"/>
        <v/>
      </c>
      <c r="I31" s="16"/>
      <c r="J31" s="16"/>
      <c r="K31" s="41"/>
      <c r="L31" s="16"/>
      <c r="M31" s="16"/>
      <c r="N31" s="27" t="str">
        <f t="shared" si="14"/>
        <v/>
      </c>
      <c r="O31" s="41"/>
      <c r="P31" s="16"/>
      <c r="Q31" s="16"/>
      <c r="R31" s="27" t="str">
        <f t="shared" si="15"/>
        <v/>
      </c>
      <c r="S31" s="9"/>
      <c r="T31" s="16"/>
      <c r="U31" s="16"/>
      <c r="V31" s="16" t="str">
        <f t="shared" si="1"/>
        <v/>
      </c>
      <c r="W31" s="41"/>
      <c r="X31" s="16"/>
      <c r="Y31" s="16"/>
      <c r="Z31" s="27" t="str">
        <f t="shared" si="2"/>
        <v/>
      </c>
      <c r="AA31" s="41"/>
      <c r="AB31" s="28"/>
      <c r="AC31" s="28"/>
      <c r="AD31" s="27" t="str">
        <f t="shared" si="16"/>
        <v/>
      </c>
      <c r="AE31" s="42"/>
      <c r="AF31" s="16"/>
      <c r="AG31" s="16"/>
      <c r="AH31" s="27" t="str">
        <f t="shared" si="17"/>
        <v/>
      </c>
      <c r="AI31" s="42"/>
      <c r="AJ31" s="43"/>
      <c r="AK31" s="43"/>
      <c r="AL31" s="43" t="str">
        <f t="shared" si="3"/>
        <v/>
      </c>
      <c r="AM31" s="260"/>
      <c r="AN31" s="43"/>
      <c r="AO31" s="43"/>
      <c r="AP31" s="43" t="str">
        <f t="shared" si="9"/>
        <v/>
      </c>
      <c r="AQ31" s="260"/>
      <c r="AR31" s="43"/>
      <c r="AS31" s="43"/>
      <c r="AT31" s="43" t="str">
        <f t="shared" si="10"/>
        <v/>
      </c>
      <c r="AU31" s="260"/>
      <c r="AV31" s="35" t="str">
        <f t="shared" si="19"/>
        <v/>
      </c>
      <c r="AW31" s="35"/>
      <c r="AX31" s="35" t="str">
        <f t="shared" si="18"/>
        <v/>
      </c>
      <c r="AY31" s="16"/>
      <c r="AZ31" s="16"/>
      <c r="BA31" s="930"/>
    </row>
    <row r="32" spans="1:53">
      <c r="A32" s="32"/>
      <c r="B32" s="16"/>
      <c r="C32" s="17"/>
      <c r="D32" s="16"/>
      <c r="E32" s="36"/>
      <c r="F32" s="153"/>
      <c r="G32" s="182"/>
      <c r="H32" s="442" t="str">
        <f t="shared" si="13"/>
        <v/>
      </c>
      <c r="I32" s="16"/>
      <c r="J32" s="16"/>
      <c r="K32" s="41"/>
      <c r="L32" s="16"/>
      <c r="M32" s="16"/>
      <c r="N32" s="27" t="str">
        <f t="shared" si="14"/>
        <v/>
      </c>
      <c r="O32" s="41"/>
      <c r="P32" s="16"/>
      <c r="Q32" s="16"/>
      <c r="R32" s="27" t="str">
        <f t="shared" si="15"/>
        <v/>
      </c>
      <c r="S32" s="9"/>
      <c r="T32" s="16"/>
      <c r="U32" s="16"/>
      <c r="V32" s="16" t="str">
        <f t="shared" si="1"/>
        <v/>
      </c>
      <c r="W32" s="41"/>
      <c r="X32" s="16"/>
      <c r="Y32" s="16"/>
      <c r="Z32" s="27" t="str">
        <f t="shared" si="2"/>
        <v/>
      </c>
      <c r="AA32" s="41"/>
      <c r="AB32" s="28"/>
      <c r="AC32" s="28"/>
      <c r="AD32" s="27" t="str">
        <f t="shared" si="16"/>
        <v/>
      </c>
      <c r="AE32" s="42"/>
      <c r="AF32" s="16"/>
      <c r="AG32" s="16"/>
      <c r="AH32" s="27" t="str">
        <f t="shared" si="17"/>
        <v/>
      </c>
      <c r="AI32" s="42"/>
      <c r="AJ32" s="43"/>
      <c r="AK32" s="43"/>
      <c r="AL32" s="43" t="str">
        <f t="shared" si="3"/>
        <v/>
      </c>
      <c r="AM32" s="260"/>
      <c r="AN32" s="43"/>
      <c r="AO32" s="43"/>
      <c r="AP32" s="43" t="str">
        <f t="shared" si="9"/>
        <v/>
      </c>
      <c r="AQ32" s="260"/>
      <c r="AR32" s="43"/>
      <c r="AS32" s="43"/>
      <c r="AT32" s="43" t="str">
        <f t="shared" si="10"/>
        <v/>
      </c>
      <c r="AU32" s="260"/>
      <c r="AV32" s="35" t="str">
        <f t="shared" si="19"/>
        <v/>
      </c>
      <c r="AW32" s="35"/>
      <c r="AX32" s="35" t="str">
        <f t="shared" si="18"/>
        <v/>
      </c>
      <c r="AY32" s="16"/>
      <c r="AZ32" s="16"/>
      <c r="BA32" s="930"/>
    </row>
    <row r="33" spans="1:53">
      <c r="A33" s="32"/>
      <c r="B33" s="16"/>
      <c r="C33" s="17"/>
      <c r="D33" s="16"/>
      <c r="E33" s="36"/>
      <c r="F33" s="153" t="str">
        <f t="shared" ref="F33:F42" si="20">IF(E33="","",IF(E33="Oui",1,0))</f>
        <v/>
      </c>
      <c r="G33" s="182"/>
      <c r="H33" s="442" t="str">
        <f t="shared" si="13"/>
        <v/>
      </c>
      <c r="I33" s="16"/>
      <c r="J33" s="16"/>
      <c r="K33" s="41"/>
      <c r="L33" s="16"/>
      <c r="M33" s="16"/>
      <c r="N33" s="27" t="str">
        <f t="shared" si="14"/>
        <v/>
      </c>
      <c r="O33" s="41"/>
      <c r="P33" s="16"/>
      <c r="Q33" s="16"/>
      <c r="R33" s="27" t="str">
        <f t="shared" si="15"/>
        <v/>
      </c>
      <c r="S33" s="9"/>
      <c r="T33" s="16"/>
      <c r="U33" s="16"/>
      <c r="V33" s="16" t="str">
        <f t="shared" si="1"/>
        <v/>
      </c>
      <c r="W33" s="41"/>
      <c r="X33" s="16"/>
      <c r="Y33" s="16"/>
      <c r="Z33" s="27" t="str">
        <f t="shared" si="2"/>
        <v/>
      </c>
      <c r="AA33" s="41"/>
      <c r="AB33" s="28"/>
      <c r="AC33" s="28"/>
      <c r="AD33" s="27" t="str">
        <f t="shared" si="16"/>
        <v/>
      </c>
      <c r="AE33" s="42"/>
      <c r="AF33" s="16"/>
      <c r="AG33" s="16"/>
      <c r="AH33" s="27" t="str">
        <f t="shared" si="17"/>
        <v/>
      </c>
      <c r="AI33" s="42"/>
      <c r="AJ33" s="43"/>
      <c r="AK33" s="43"/>
      <c r="AL33" s="43" t="str">
        <f t="shared" si="3"/>
        <v/>
      </c>
      <c r="AM33" s="260"/>
      <c r="AN33" s="43"/>
      <c r="AO33" s="43"/>
      <c r="AP33" s="43" t="str">
        <f t="shared" si="9"/>
        <v/>
      </c>
      <c r="AQ33" s="260"/>
      <c r="AR33" s="43"/>
      <c r="AS33" s="43"/>
      <c r="AT33" s="43" t="str">
        <f t="shared" si="10"/>
        <v/>
      </c>
      <c r="AU33" s="260"/>
      <c r="AV33" s="35" t="str">
        <f t="shared" si="19"/>
        <v/>
      </c>
      <c r="AW33" s="35"/>
      <c r="AX33" s="35" t="str">
        <f t="shared" si="18"/>
        <v/>
      </c>
      <c r="AY33" s="16"/>
      <c r="AZ33" s="16"/>
      <c r="BA33" s="930"/>
    </row>
    <row r="34" spans="1:53">
      <c r="A34" s="32"/>
      <c r="B34" s="16"/>
      <c r="C34" s="17"/>
      <c r="D34" s="16"/>
      <c r="E34" s="36"/>
      <c r="F34" s="153" t="str">
        <f t="shared" si="20"/>
        <v/>
      </c>
      <c r="G34" s="182"/>
      <c r="H34" s="442" t="str">
        <f t="shared" si="13"/>
        <v/>
      </c>
      <c r="I34" s="16"/>
      <c r="J34" s="16"/>
      <c r="K34" s="41"/>
      <c r="L34" s="16"/>
      <c r="M34" s="16"/>
      <c r="N34" s="27" t="str">
        <f t="shared" si="14"/>
        <v/>
      </c>
      <c r="O34" s="41"/>
      <c r="P34" s="16"/>
      <c r="Q34" s="16"/>
      <c r="R34" s="27" t="str">
        <f t="shared" si="15"/>
        <v/>
      </c>
      <c r="S34" s="9"/>
      <c r="T34" s="16"/>
      <c r="U34" s="16"/>
      <c r="V34" s="16" t="str">
        <f t="shared" si="1"/>
        <v/>
      </c>
      <c r="W34" s="41"/>
      <c r="X34" s="16"/>
      <c r="Y34" s="16"/>
      <c r="Z34" s="27" t="str">
        <f t="shared" si="2"/>
        <v/>
      </c>
      <c r="AA34" s="41"/>
      <c r="AB34" s="28"/>
      <c r="AC34" s="28"/>
      <c r="AD34" s="27" t="str">
        <f t="shared" si="16"/>
        <v/>
      </c>
      <c r="AE34" s="42"/>
      <c r="AF34" s="16"/>
      <c r="AG34" s="16"/>
      <c r="AH34" s="27" t="str">
        <f t="shared" si="17"/>
        <v/>
      </c>
      <c r="AI34" s="42"/>
      <c r="AJ34" s="43"/>
      <c r="AK34" s="43"/>
      <c r="AL34" s="43" t="str">
        <f t="shared" si="3"/>
        <v/>
      </c>
      <c r="AM34" s="260"/>
      <c r="AN34" s="43"/>
      <c r="AO34" s="43"/>
      <c r="AP34" s="43" t="str">
        <f t="shared" si="9"/>
        <v/>
      </c>
      <c r="AQ34" s="260"/>
      <c r="AR34" s="43"/>
      <c r="AS34" s="43"/>
      <c r="AT34" s="43" t="str">
        <f t="shared" si="10"/>
        <v/>
      </c>
      <c r="AU34" s="260"/>
      <c r="AV34" s="35" t="str">
        <f t="shared" si="19"/>
        <v/>
      </c>
      <c r="AW34" s="35"/>
      <c r="AX34" s="35" t="str">
        <f t="shared" si="18"/>
        <v/>
      </c>
      <c r="AY34" s="16"/>
      <c r="AZ34" s="16"/>
      <c r="BA34" s="930"/>
    </row>
    <row r="35" spans="1:53">
      <c r="A35" s="32"/>
      <c r="B35" s="16"/>
      <c r="C35" s="17"/>
      <c r="D35" s="16"/>
      <c r="E35" s="36"/>
      <c r="F35" s="153" t="str">
        <f t="shared" si="20"/>
        <v/>
      </c>
      <c r="G35" s="182"/>
      <c r="H35" s="442" t="str">
        <f t="shared" si="13"/>
        <v/>
      </c>
      <c r="I35" s="16"/>
      <c r="J35" s="16"/>
      <c r="K35" s="41"/>
      <c r="L35" s="16"/>
      <c r="M35" s="16"/>
      <c r="N35" s="27" t="str">
        <f t="shared" si="14"/>
        <v/>
      </c>
      <c r="O35" s="41"/>
      <c r="P35" s="16"/>
      <c r="Q35" s="16"/>
      <c r="R35" s="27" t="str">
        <f t="shared" si="15"/>
        <v/>
      </c>
      <c r="S35" s="9"/>
      <c r="T35" s="16"/>
      <c r="U35" s="16"/>
      <c r="V35" s="16" t="str">
        <f t="shared" si="1"/>
        <v/>
      </c>
      <c r="W35" s="41"/>
      <c r="X35" s="16"/>
      <c r="Y35" s="16"/>
      <c r="Z35" s="27" t="str">
        <f t="shared" si="2"/>
        <v/>
      </c>
      <c r="AA35" s="41"/>
      <c r="AB35" s="28"/>
      <c r="AC35" s="28"/>
      <c r="AD35" s="27" t="str">
        <f t="shared" si="16"/>
        <v/>
      </c>
      <c r="AE35" s="42"/>
      <c r="AF35" s="16"/>
      <c r="AG35" s="16"/>
      <c r="AH35" s="27" t="str">
        <f t="shared" si="17"/>
        <v/>
      </c>
      <c r="AI35" s="42"/>
      <c r="AJ35" s="43"/>
      <c r="AK35" s="43"/>
      <c r="AL35" s="43" t="str">
        <f t="shared" si="3"/>
        <v/>
      </c>
      <c r="AM35" s="260"/>
      <c r="AN35" s="43"/>
      <c r="AO35" s="43"/>
      <c r="AP35" s="43" t="str">
        <f t="shared" si="9"/>
        <v/>
      </c>
      <c r="AQ35" s="260"/>
      <c r="AR35" s="43"/>
      <c r="AS35" s="43"/>
      <c r="AT35" s="43" t="str">
        <f t="shared" si="10"/>
        <v/>
      </c>
      <c r="AU35" s="260"/>
      <c r="AV35" s="35" t="str">
        <f t="shared" si="19"/>
        <v/>
      </c>
      <c r="AW35" s="35"/>
      <c r="AX35" s="35" t="str">
        <f t="shared" si="18"/>
        <v/>
      </c>
      <c r="AY35" s="16"/>
      <c r="AZ35" s="16"/>
      <c r="BA35" s="930"/>
    </row>
    <row r="36" spans="1:53">
      <c r="A36" s="32"/>
      <c r="B36" s="16"/>
      <c r="C36" s="17"/>
      <c r="D36" s="16"/>
      <c r="E36" s="36"/>
      <c r="F36" s="153" t="str">
        <f t="shared" si="20"/>
        <v/>
      </c>
      <c r="G36" s="182"/>
      <c r="H36" s="442" t="str">
        <f t="shared" si="13"/>
        <v/>
      </c>
      <c r="I36" s="16"/>
      <c r="J36" s="16"/>
      <c r="K36" s="41"/>
      <c r="L36" s="16"/>
      <c r="M36" s="16"/>
      <c r="N36" s="27" t="str">
        <f t="shared" si="14"/>
        <v/>
      </c>
      <c r="O36" s="41"/>
      <c r="P36" s="16"/>
      <c r="Q36" s="16"/>
      <c r="R36" s="27" t="str">
        <f t="shared" si="15"/>
        <v/>
      </c>
      <c r="S36" s="9"/>
      <c r="T36" s="16"/>
      <c r="U36" s="16"/>
      <c r="V36" s="16" t="str">
        <f t="shared" si="1"/>
        <v/>
      </c>
      <c r="W36" s="41"/>
      <c r="X36" s="16"/>
      <c r="Y36" s="16"/>
      <c r="Z36" s="27" t="str">
        <f t="shared" si="2"/>
        <v/>
      </c>
      <c r="AA36" s="41"/>
      <c r="AB36" s="28"/>
      <c r="AC36" s="28"/>
      <c r="AD36" s="27" t="str">
        <f t="shared" si="16"/>
        <v/>
      </c>
      <c r="AE36" s="42"/>
      <c r="AF36" s="16"/>
      <c r="AG36" s="16"/>
      <c r="AH36" s="27" t="str">
        <f t="shared" si="17"/>
        <v/>
      </c>
      <c r="AI36" s="42"/>
      <c r="AJ36" s="43"/>
      <c r="AK36" s="43"/>
      <c r="AL36" s="43" t="str">
        <f t="shared" si="3"/>
        <v/>
      </c>
      <c r="AM36" s="260"/>
      <c r="AN36" s="43"/>
      <c r="AO36" s="43"/>
      <c r="AP36" s="43" t="str">
        <f t="shared" si="9"/>
        <v/>
      </c>
      <c r="AQ36" s="260"/>
      <c r="AR36" s="43"/>
      <c r="AS36" s="43"/>
      <c r="AT36" s="43" t="str">
        <f t="shared" si="10"/>
        <v/>
      </c>
      <c r="AU36" s="260"/>
      <c r="AV36" s="35" t="str">
        <f t="shared" si="19"/>
        <v/>
      </c>
      <c r="AW36" s="35"/>
      <c r="AX36" s="35" t="str">
        <f t="shared" si="18"/>
        <v/>
      </c>
      <c r="AY36" s="16"/>
      <c r="AZ36" s="16"/>
      <c r="BA36" s="930"/>
    </row>
    <row r="37" spans="1:53">
      <c r="A37" s="32"/>
      <c r="B37" s="16"/>
      <c r="C37" s="17"/>
      <c r="D37" s="16"/>
      <c r="E37" s="36"/>
      <c r="F37" s="153" t="str">
        <f t="shared" si="20"/>
        <v/>
      </c>
      <c r="G37" s="182"/>
      <c r="H37" s="442" t="str">
        <f t="shared" si="13"/>
        <v/>
      </c>
      <c r="I37" s="16"/>
      <c r="J37" s="16"/>
      <c r="K37" s="41"/>
      <c r="L37" s="16"/>
      <c r="M37" s="16"/>
      <c r="N37" s="27" t="str">
        <f t="shared" si="14"/>
        <v/>
      </c>
      <c r="O37" s="41"/>
      <c r="P37" s="16"/>
      <c r="Q37" s="16"/>
      <c r="R37" s="27" t="str">
        <f t="shared" si="15"/>
        <v/>
      </c>
      <c r="S37" s="9"/>
      <c r="T37" s="16"/>
      <c r="U37" s="16"/>
      <c r="V37" s="16" t="str">
        <f t="shared" si="1"/>
        <v/>
      </c>
      <c r="W37" s="41"/>
      <c r="X37" s="16"/>
      <c r="Y37" s="16"/>
      <c r="Z37" s="27" t="str">
        <f t="shared" si="2"/>
        <v/>
      </c>
      <c r="AA37" s="41"/>
      <c r="AB37" s="28"/>
      <c r="AC37" s="28"/>
      <c r="AD37" s="27" t="str">
        <f t="shared" si="16"/>
        <v/>
      </c>
      <c r="AE37" s="42"/>
      <c r="AF37" s="16"/>
      <c r="AG37" s="16"/>
      <c r="AH37" s="27" t="str">
        <f t="shared" si="17"/>
        <v/>
      </c>
      <c r="AI37" s="42"/>
      <c r="AJ37" s="43"/>
      <c r="AK37" s="43"/>
      <c r="AL37" s="43" t="str">
        <f t="shared" si="3"/>
        <v/>
      </c>
      <c r="AM37" s="260"/>
      <c r="AN37" s="43"/>
      <c r="AO37" s="43"/>
      <c r="AP37" s="43" t="str">
        <f t="shared" si="9"/>
        <v/>
      </c>
      <c r="AQ37" s="260"/>
      <c r="AR37" s="43"/>
      <c r="AS37" s="43"/>
      <c r="AT37" s="43" t="str">
        <f t="shared" si="10"/>
        <v/>
      </c>
      <c r="AU37" s="260"/>
      <c r="AV37" s="35" t="str">
        <f t="shared" si="19"/>
        <v/>
      </c>
      <c r="AW37" s="35"/>
      <c r="AX37" s="35" t="str">
        <f t="shared" si="18"/>
        <v/>
      </c>
      <c r="AY37" s="16"/>
      <c r="AZ37" s="16"/>
      <c r="BA37" s="930"/>
    </row>
    <row r="38" spans="1:53">
      <c r="A38" s="32"/>
      <c r="B38" s="16"/>
      <c r="C38" s="17"/>
      <c r="D38" s="16"/>
      <c r="E38" s="36"/>
      <c r="F38" s="153" t="str">
        <f t="shared" si="20"/>
        <v/>
      </c>
      <c r="G38" s="182"/>
      <c r="H38" s="442" t="str">
        <f t="shared" si="13"/>
        <v/>
      </c>
      <c r="I38" s="16"/>
      <c r="J38" s="16"/>
      <c r="K38" s="41"/>
      <c r="L38" s="16"/>
      <c r="M38" s="16"/>
      <c r="N38" s="27" t="str">
        <f t="shared" si="14"/>
        <v/>
      </c>
      <c r="O38" s="41"/>
      <c r="P38" s="16"/>
      <c r="Q38" s="16"/>
      <c r="R38" s="27" t="str">
        <f t="shared" si="15"/>
        <v/>
      </c>
      <c r="S38" s="9"/>
      <c r="T38" s="16"/>
      <c r="U38" s="16"/>
      <c r="V38" s="16" t="str">
        <f t="shared" si="1"/>
        <v/>
      </c>
      <c r="W38" s="41"/>
      <c r="X38" s="16"/>
      <c r="Y38" s="16"/>
      <c r="Z38" s="27" t="str">
        <f t="shared" si="2"/>
        <v/>
      </c>
      <c r="AA38" s="41"/>
      <c r="AB38" s="28"/>
      <c r="AC38" s="28"/>
      <c r="AD38" s="27" t="str">
        <f t="shared" si="16"/>
        <v/>
      </c>
      <c r="AE38" s="42"/>
      <c r="AF38" s="16"/>
      <c r="AG38" s="16"/>
      <c r="AH38" s="27" t="str">
        <f t="shared" si="17"/>
        <v/>
      </c>
      <c r="AI38" s="42"/>
      <c r="AJ38" s="43"/>
      <c r="AK38" s="43"/>
      <c r="AL38" s="43" t="str">
        <f t="shared" si="3"/>
        <v/>
      </c>
      <c r="AM38" s="260"/>
      <c r="AN38" s="43"/>
      <c r="AO38" s="43"/>
      <c r="AP38" s="43" t="str">
        <f t="shared" si="9"/>
        <v/>
      </c>
      <c r="AQ38" s="260"/>
      <c r="AR38" s="43"/>
      <c r="AS38" s="43"/>
      <c r="AT38" s="43" t="str">
        <f t="shared" si="10"/>
        <v/>
      </c>
      <c r="AU38" s="260"/>
      <c r="AV38" s="35" t="str">
        <f t="shared" si="19"/>
        <v/>
      </c>
      <c r="AW38" s="35"/>
      <c r="AX38" s="35" t="str">
        <f t="shared" si="18"/>
        <v/>
      </c>
      <c r="AY38" s="16"/>
      <c r="AZ38" s="16"/>
      <c r="BA38" s="930"/>
    </row>
    <row r="39" spans="1:53">
      <c r="A39" s="32"/>
      <c r="B39" s="16"/>
      <c r="C39" s="17"/>
      <c r="D39" s="16"/>
      <c r="E39" s="36"/>
      <c r="F39" s="153" t="str">
        <f t="shared" si="20"/>
        <v/>
      </c>
      <c r="G39" s="182"/>
      <c r="H39" s="442" t="str">
        <f t="shared" si="13"/>
        <v/>
      </c>
      <c r="I39" s="16"/>
      <c r="J39" s="16"/>
      <c r="K39" s="41"/>
      <c r="L39" s="16"/>
      <c r="M39" s="16"/>
      <c r="N39" s="27" t="str">
        <f t="shared" si="14"/>
        <v/>
      </c>
      <c r="O39" s="41"/>
      <c r="P39" s="16"/>
      <c r="Q39" s="16"/>
      <c r="R39" s="27" t="str">
        <f t="shared" si="15"/>
        <v/>
      </c>
      <c r="S39" s="9"/>
      <c r="T39" s="16"/>
      <c r="U39" s="16"/>
      <c r="V39" s="16" t="str">
        <f t="shared" si="1"/>
        <v/>
      </c>
      <c r="W39" s="41"/>
      <c r="X39" s="16"/>
      <c r="Y39" s="16"/>
      <c r="Z39" s="27" t="str">
        <f t="shared" si="2"/>
        <v/>
      </c>
      <c r="AA39" s="41"/>
      <c r="AB39" s="28"/>
      <c r="AC39" s="28"/>
      <c r="AD39" s="27" t="str">
        <f t="shared" si="16"/>
        <v/>
      </c>
      <c r="AE39" s="42"/>
      <c r="AF39" s="16"/>
      <c r="AG39" s="16"/>
      <c r="AH39" s="27" t="str">
        <f t="shared" si="17"/>
        <v/>
      </c>
      <c r="AI39" s="42"/>
      <c r="AJ39" s="43"/>
      <c r="AK39" s="43"/>
      <c r="AL39" s="43" t="str">
        <f t="shared" si="3"/>
        <v/>
      </c>
      <c r="AM39" s="260"/>
      <c r="AN39" s="43"/>
      <c r="AO39" s="43"/>
      <c r="AP39" s="43" t="str">
        <f t="shared" si="9"/>
        <v/>
      </c>
      <c r="AQ39" s="260"/>
      <c r="AR39" s="43"/>
      <c r="AS39" s="43"/>
      <c r="AT39" s="43" t="str">
        <f t="shared" si="10"/>
        <v/>
      </c>
      <c r="AU39" s="260"/>
      <c r="AV39" s="35" t="str">
        <f t="shared" si="19"/>
        <v/>
      </c>
      <c r="AW39" s="35"/>
      <c r="AX39" s="35" t="str">
        <f t="shared" si="18"/>
        <v/>
      </c>
      <c r="AY39" s="16"/>
      <c r="AZ39" s="16"/>
      <c r="BA39" s="930"/>
    </row>
    <row r="40" spans="1:53">
      <c r="A40" s="32"/>
      <c r="B40" s="16"/>
      <c r="C40" s="17"/>
      <c r="D40" s="16"/>
      <c r="E40" s="36"/>
      <c r="F40" s="153" t="str">
        <f t="shared" si="20"/>
        <v/>
      </c>
      <c r="G40" s="182"/>
      <c r="H40" s="442" t="str">
        <f t="shared" si="13"/>
        <v/>
      </c>
      <c r="I40" s="16"/>
      <c r="J40" s="16"/>
      <c r="K40" s="41"/>
      <c r="L40" s="16"/>
      <c r="M40" s="16"/>
      <c r="N40" s="27" t="str">
        <f t="shared" si="14"/>
        <v/>
      </c>
      <c r="O40" s="41"/>
      <c r="P40" s="16"/>
      <c r="Q40" s="16"/>
      <c r="R40" s="27" t="str">
        <f t="shared" si="15"/>
        <v/>
      </c>
      <c r="S40" s="9"/>
      <c r="T40" s="16"/>
      <c r="U40" s="16"/>
      <c r="V40" s="16" t="str">
        <f t="shared" si="1"/>
        <v/>
      </c>
      <c r="W40" s="41"/>
      <c r="X40" s="16"/>
      <c r="Y40" s="16"/>
      <c r="Z40" s="27" t="str">
        <f t="shared" si="2"/>
        <v/>
      </c>
      <c r="AA40" s="41"/>
      <c r="AB40" s="28"/>
      <c r="AC40" s="28"/>
      <c r="AD40" s="27" t="str">
        <f t="shared" si="16"/>
        <v/>
      </c>
      <c r="AE40" s="42"/>
      <c r="AF40" s="16"/>
      <c r="AG40" s="16"/>
      <c r="AH40" s="27" t="str">
        <f t="shared" si="17"/>
        <v/>
      </c>
      <c r="AI40" s="42"/>
      <c r="AJ40" s="43"/>
      <c r="AK40" s="43"/>
      <c r="AL40" s="43" t="str">
        <f t="shared" si="3"/>
        <v/>
      </c>
      <c r="AM40" s="260"/>
      <c r="AN40" s="43"/>
      <c r="AO40" s="43"/>
      <c r="AP40" s="43" t="str">
        <f t="shared" si="9"/>
        <v/>
      </c>
      <c r="AQ40" s="260"/>
      <c r="AR40" s="43"/>
      <c r="AS40" s="43"/>
      <c r="AT40" s="43" t="str">
        <f t="shared" si="10"/>
        <v/>
      </c>
      <c r="AU40" s="260"/>
      <c r="AV40" s="35" t="str">
        <f t="shared" si="19"/>
        <v/>
      </c>
      <c r="AW40" s="35"/>
      <c r="AX40" s="35" t="str">
        <f t="shared" si="18"/>
        <v/>
      </c>
      <c r="AY40" s="16"/>
      <c r="AZ40" s="16"/>
      <c r="BA40" s="930"/>
    </row>
    <row r="41" spans="1:53">
      <c r="A41" s="32"/>
      <c r="B41" s="16"/>
      <c r="C41" s="17"/>
      <c r="D41" s="16"/>
      <c r="E41" s="36"/>
      <c r="F41" s="153" t="str">
        <f t="shared" si="20"/>
        <v/>
      </c>
      <c r="G41" s="182"/>
      <c r="H41" s="442" t="str">
        <f t="shared" si="13"/>
        <v/>
      </c>
      <c r="I41" s="16"/>
      <c r="J41" s="16"/>
      <c r="K41" s="41"/>
      <c r="L41" s="16"/>
      <c r="M41" s="16"/>
      <c r="N41" s="27" t="str">
        <f t="shared" si="14"/>
        <v/>
      </c>
      <c r="O41" s="41"/>
      <c r="P41" s="16"/>
      <c r="Q41" s="16"/>
      <c r="R41" s="27" t="str">
        <f t="shared" si="15"/>
        <v/>
      </c>
      <c r="S41" s="9"/>
      <c r="T41" s="16"/>
      <c r="U41" s="16"/>
      <c r="V41" s="16" t="str">
        <f t="shared" si="1"/>
        <v/>
      </c>
      <c r="W41" s="41"/>
      <c r="X41" s="16"/>
      <c r="Y41" s="16"/>
      <c r="Z41" s="27" t="str">
        <f t="shared" si="2"/>
        <v/>
      </c>
      <c r="AA41" s="41"/>
      <c r="AB41" s="28"/>
      <c r="AC41" s="28"/>
      <c r="AD41" s="27" t="str">
        <f t="shared" si="16"/>
        <v/>
      </c>
      <c r="AE41" s="42"/>
      <c r="AF41" s="16"/>
      <c r="AG41" s="16"/>
      <c r="AH41" s="27" t="str">
        <f t="shared" si="17"/>
        <v/>
      </c>
      <c r="AI41" s="42"/>
      <c r="AJ41" s="43"/>
      <c r="AK41" s="43"/>
      <c r="AL41" s="43" t="str">
        <f t="shared" si="3"/>
        <v/>
      </c>
      <c r="AM41" s="260"/>
      <c r="AN41" s="43"/>
      <c r="AO41" s="43"/>
      <c r="AP41" s="43" t="str">
        <f t="shared" si="9"/>
        <v/>
      </c>
      <c r="AQ41" s="260"/>
      <c r="AR41" s="43"/>
      <c r="AS41" s="43"/>
      <c r="AT41" s="43" t="str">
        <f t="shared" si="10"/>
        <v/>
      </c>
      <c r="AU41" s="260"/>
      <c r="AV41" s="35" t="str">
        <f t="shared" si="19"/>
        <v/>
      </c>
      <c r="AW41" s="35"/>
      <c r="AX41" s="35" t="str">
        <f t="shared" si="18"/>
        <v/>
      </c>
      <c r="AY41" s="16"/>
      <c r="AZ41" s="16"/>
      <c r="BA41" s="930"/>
    </row>
    <row r="42" spans="1:53">
      <c r="A42" s="32"/>
      <c r="B42" s="16"/>
      <c r="C42" s="17"/>
      <c r="D42" s="16"/>
      <c r="E42" s="36"/>
      <c r="F42" s="153" t="str">
        <f t="shared" si="20"/>
        <v/>
      </c>
      <c r="G42" s="182"/>
      <c r="H42" s="442" t="str">
        <f t="shared" si="13"/>
        <v/>
      </c>
      <c r="I42" s="16"/>
      <c r="J42" s="16"/>
      <c r="K42" s="41"/>
      <c r="L42" s="16"/>
      <c r="M42" s="16"/>
      <c r="N42" s="27" t="str">
        <f t="shared" si="14"/>
        <v/>
      </c>
      <c r="O42" s="41"/>
      <c r="P42" s="16"/>
      <c r="Q42" s="16"/>
      <c r="R42" s="27" t="str">
        <f t="shared" si="15"/>
        <v/>
      </c>
      <c r="S42" s="9"/>
      <c r="T42" s="16"/>
      <c r="U42" s="16"/>
      <c r="V42" s="16" t="str">
        <f t="shared" si="1"/>
        <v/>
      </c>
      <c r="W42" s="41"/>
      <c r="X42" s="16"/>
      <c r="Y42" s="16"/>
      <c r="Z42" s="27" t="str">
        <f t="shared" si="2"/>
        <v/>
      </c>
      <c r="AA42" s="41"/>
      <c r="AB42" s="28"/>
      <c r="AC42" s="28"/>
      <c r="AD42" s="27" t="str">
        <f t="shared" si="16"/>
        <v/>
      </c>
      <c r="AE42" s="42"/>
      <c r="AF42" s="16"/>
      <c r="AG42" s="16"/>
      <c r="AH42" s="27" t="str">
        <f t="shared" si="17"/>
        <v/>
      </c>
      <c r="AI42" s="42"/>
      <c r="AJ42" s="43"/>
      <c r="AK42" s="43"/>
      <c r="AL42" s="43" t="str">
        <f t="shared" si="3"/>
        <v/>
      </c>
      <c r="AM42" s="260"/>
      <c r="AN42" s="43"/>
      <c r="AO42" s="43"/>
      <c r="AP42" s="43" t="str">
        <f t="shared" si="9"/>
        <v/>
      </c>
      <c r="AQ42" s="260"/>
      <c r="AR42" s="43"/>
      <c r="AS42" s="43"/>
      <c r="AT42" s="43" t="str">
        <f t="shared" si="10"/>
        <v/>
      </c>
      <c r="AU42" s="260"/>
      <c r="AV42" s="35" t="str">
        <f t="shared" si="19"/>
        <v/>
      </c>
      <c r="AW42" s="35"/>
      <c r="AX42" s="35" t="str">
        <f t="shared" si="18"/>
        <v/>
      </c>
      <c r="AY42" s="16"/>
      <c r="AZ42" s="16"/>
      <c r="BA42" s="930"/>
    </row>
    <row r="43" spans="1:53">
      <c r="A43" s="32"/>
      <c r="B43" s="37"/>
      <c r="C43" s="129"/>
      <c r="D43" s="37"/>
      <c r="E43" s="6"/>
      <c r="F43" s="156">
        <f>SUM(F29:F42)</f>
        <v>0</v>
      </c>
      <c r="G43" s="183"/>
      <c r="H43" s="187">
        <f>SUM(H29:H42)</f>
        <v>0</v>
      </c>
      <c r="I43" s="37"/>
      <c r="J43" s="37"/>
      <c r="K43" s="41"/>
      <c r="L43" s="37">
        <f>SUM(L29:L42)</f>
        <v>0</v>
      </c>
      <c r="M43" s="37"/>
      <c r="N43" s="7"/>
      <c r="O43" s="41"/>
      <c r="P43" s="37">
        <f>SUM(P29:P42)</f>
        <v>0</v>
      </c>
      <c r="Q43" s="37"/>
      <c r="R43" s="7"/>
      <c r="S43" s="9"/>
      <c r="T43" s="37">
        <f>SUM(T29:T42)</f>
        <v>0</v>
      </c>
      <c r="U43" s="37"/>
      <c r="V43" s="37"/>
      <c r="W43" s="41"/>
      <c r="X43" s="37">
        <f>SUM(X30:X42)</f>
        <v>0</v>
      </c>
      <c r="Y43" s="37"/>
      <c r="Z43" s="7"/>
      <c r="AA43" s="41"/>
      <c r="AB43" s="37">
        <f>SUM(AB30:AB42)</f>
        <v>0</v>
      </c>
      <c r="AC43" s="37"/>
      <c r="AD43" s="7"/>
      <c r="AE43" s="42"/>
      <c r="AF43" s="37">
        <f>SUM(AF30:AF42)</f>
        <v>0</v>
      </c>
      <c r="AG43" s="37"/>
      <c r="AH43" s="7"/>
      <c r="AI43" s="42"/>
      <c r="AJ43" s="7">
        <f>SUM(AJ30:AJ42)</f>
        <v>0</v>
      </c>
      <c r="AK43" s="7"/>
      <c r="AL43" s="7">
        <f t="shared" si="3"/>
        <v>0</v>
      </c>
      <c r="AM43" s="260"/>
      <c r="AN43" s="7">
        <f>SUM(AN30:AN42)</f>
        <v>0</v>
      </c>
      <c r="AO43" s="7"/>
      <c r="AP43" s="7"/>
      <c r="AQ43" s="260"/>
      <c r="AR43" s="7">
        <f>SUM(AR30:AR42)</f>
        <v>0</v>
      </c>
      <c r="AS43" s="7"/>
      <c r="AT43" s="7"/>
      <c r="AU43" s="260"/>
      <c r="AV43" s="130"/>
      <c r="AW43" s="130"/>
      <c r="AX43" s="164">
        <f>SUM(AX29:AX42)</f>
        <v>0</v>
      </c>
      <c r="AY43" s="37"/>
      <c r="AZ43" s="37"/>
      <c r="BA43" s="930"/>
    </row>
    <row r="44" spans="1:53">
      <c r="A44" s="32"/>
      <c r="B44" s="139"/>
      <c r="C44" s="144" t="s">
        <v>32</v>
      </c>
      <c r="D44" s="139"/>
      <c r="E44" s="14"/>
      <c r="F44" s="154"/>
      <c r="G44" s="184"/>
      <c r="H44" s="188"/>
      <c r="I44" s="139"/>
      <c r="J44" s="139"/>
      <c r="K44" s="41"/>
      <c r="L44" s="139"/>
      <c r="M44" s="139"/>
      <c r="N44" s="141"/>
      <c r="O44" s="41"/>
      <c r="P44" s="139"/>
      <c r="Q44" s="139"/>
      <c r="R44" s="141"/>
      <c r="S44" s="9"/>
      <c r="T44" s="139"/>
      <c r="U44" s="139"/>
      <c r="V44" s="139"/>
      <c r="W44" s="41"/>
      <c r="X44" s="139"/>
      <c r="Y44" s="139"/>
      <c r="Z44" s="141"/>
      <c r="AA44" s="41"/>
      <c r="AB44" s="139"/>
      <c r="AC44" s="139"/>
      <c r="AD44" s="141"/>
      <c r="AE44" s="42"/>
      <c r="AF44" s="139"/>
      <c r="AG44" s="139"/>
      <c r="AH44" s="141"/>
      <c r="AI44" s="42"/>
      <c r="AJ44" s="141"/>
      <c r="AK44" s="141"/>
      <c r="AL44" s="141" t="str">
        <f t="shared" si="3"/>
        <v/>
      </c>
      <c r="AM44" s="260"/>
      <c r="AN44" s="141"/>
      <c r="AO44" s="141"/>
      <c r="AP44" s="141" t="str">
        <f t="shared" si="9"/>
        <v/>
      </c>
      <c r="AQ44" s="260"/>
      <c r="AR44" s="141"/>
      <c r="AS44" s="141"/>
      <c r="AT44" s="141" t="str">
        <f t="shared" si="10"/>
        <v/>
      </c>
      <c r="AU44" s="260"/>
      <c r="AV44" s="142"/>
      <c r="AW44" s="142"/>
      <c r="AX44" s="142"/>
      <c r="AY44" s="139"/>
      <c r="AZ44" s="139"/>
      <c r="BA44" s="930"/>
    </row>
    <row r="45" spans="1:53">
      <c r="A45" s="32"/>
      <c r="B45" s="16"/>
      <c r="C45" s="17"/>
      <c r="D45" s="16"/>
      <c r="E45" s="36"/>
      <c r="F45" s="153" t="str">
        <f>IF(E45="","",IF(E45="Oui",1,0))</f>
        <v/>
      </c>
      <c r="G45" s="182"/>
      <c r="H45" s="442" t="str">
        <f t="shared" ref="H45:H59" si="21">IF(G45="","",G45-AX45)</f>
        <v/>
      </c>
      <c r="I45" s="16"/>
      <c r="J45" s="16"/>
      <c r="K45" s="41"/>
      <c r="L45" s="16"/>
      <c r="M45" s="16"/>
      <c r="N45" s="27" t="str">
        <f t="shared" si="14"/>
        <v/>
      </c>
      <c r="O45" s="41"/>
      <c r="P45" s="16"/>
      <c r="Q45" s="16"/>
      <c r="R45" s="27" t="str">
        <f t="shared" si="15"/>
        <v/>
      </c>
      <c r="S45" s="9"/>
      <c r="T45" s="16"/>
      <c r="U45" s="16"/>
      <c r="V45" s="16" t="str">
        <f t="shared" si="1"/>
        <v/>
      </c>
      <c r="W45" s="41"/>
      <c r="X45" s="16"/>
      <c r="Y45" s="16"/>
      <c r="Z45" s="27" t="str">
        <f t="shared" si="2"/>
        <v/>
      </c>
      <c r="AA45" s="41"/>
      <c r="AB45" s="28"/>
      <c r="AC45" s="28"/>
      <c r="AD45" s="27" t="str">
        <f t="shared" si="16"/>
        <v/>
      </c>
      <c r="AE45" s="42"/>
      <c r="AF45" s="16"/>
      <c r="AG45" s="16"/>
      <c r="AH45" s="27" t="str">
        <f t="shared" si="17"/>
        <v/>
      </c>
      <c r="AI45" s="42"/>
      <c r="AJ45" s="43"/>
      <c r="AK45" s="43"/>
      <c r="AL45" s="43" t="str">
        <f t="shared" si="3"/>
        <v/>
      </c>
      <c r="AM45" s="260"/>
      <c r="AN45" s="43"/>
      <c r="AO45" s="43"/>
      <c r="AP45" s="43" t="str">
        <f t="shared" si="9"/>
        <v/>
      </c>
      <c r="AQ45" s="260"/>
      <c r="AR45" s="43"/>
      <c r="AS45" s="43"/>
      <c r="AT45" s="43" t="str">
        <f t="shared" si="10"/>
        <v/>
      </c>
      <c r="AU45" s="260"/>
      <c r="AV45" s="35" t="str">
        <f t="shared" ref="AV45:AV59" si="22">IF(B45="","",R45+V45+Z45+AH45+N45+AD45+AL45+AP45+AT45)</f>
        <v/>
      </c>
      <c r="AW45" s="35"/>
      <c r="AX45" s="35" t="str">
        <f t="shared" si="18"/>
        <v/>
      </c>
      <c r="AY45" s="16"/>
      <c r="AZ45" s="16"/>
      <c r="BA45" s="930"/>
    </row>
    <row r="46" spans="1:53">
      <c r="A46" s="32"/>
      <c r="B46" s="16"/>
      <c r="C46" s="17"/>
      <c r="D46" s="16"/>
      <c r="E46" s="36"/>
      <c r="F46" s="153" t="str">
        <f t="shared" ref="F46:F59" si="23">IF(E46="","",IF(E46="Oui",1,0))</f>
        <v/>
      </c>
      <c r="G46" s="182"/>
      <c r="H46" s="442" t="str">
        <f t="shared" si="21"/>
        <v/>
      </c>
      <c r="I46" s="16"/>
      <c r="J46" s="16"/>
      <c r="K46" s="41"/>
      <c r="L46" s="16"/>
      <c r="M46" s="16"/>
      <c r="N46" s="27" t="str">
        <f t="shared" si="14"/>
        <v/>
      </c>
      <c r="O46" s="41"/>
      <c r="P46" s="16"/>
      <c r="Q46" s="16"/>
      <c r="R46" s="27" t="str">
        <f t="shared" si="15"/>
        <v/>
      </c>
      <c r="S46" s="9"/>
      <c r="T46" s="16"/>
      <c r="U46" s="16"/>
      <c r="V46" s="16" t="str">
        <f t="shared" si="1"/>
        <v/>
      </c>
      <c r="W46" s="41"/>
      <c r="X46" s="16"/>
      <c r="Y46" s="16"/>
      <c r="Z46" s="27" t="str">
        <f t="shared" si="2"/>
        <v/>
      </c>
      <c r="AA46" s="41"/>
      <c r="AB46" s="28"/>
      <c r="AC46" s="28"/>
      <c r="AD46" s="27" t="str">
        <f t="shared" si="16"/>
        <v/>
      </c>
      <c r="AE46" s="42"/>
      <c r="AF46" s="16"/>
      <c r="AG46" s="16"/>
      <c r="AH46" s="27" t="str">
        <f t="shared" si="17"/>
        <v/>
      </c>
      <c r="AI46" s="42"/>
      <c r="AJ46" s="43"/>
      <c r="AK46" s="43"/>
      <c r="AL46" s="43" t="str">
        <f t="shared" si="3"/>
        <v/>
      </c>
      <c r="AM46" s="260"/>
      <c r="AN46" s="43"/>
      <c r="AO46" s="43"/>
      <c r="AP46" s="43" t="str">
        <f t="shared" si="9"/>
        <v/>
      </c>
      <c r="AQ46" s="260"/>
      <c r="AR46" s="43"/>
      <c r="AS46" s="43"/>
      <c r="AT46" s="43" t="str">
        <f t="shared" si="10"/>
        <v/>
      </c>
      <c r="AU46" s="260"/>
      <c r="AV46" s="35" t="str">
        <f t="shared" si="22"/>
        <v/>
      </c>
      <c r="AW46" s="35"/>
      <c r="AX46" s="35" t="str">
        <f t="shared" si="18"/>
        <v/>
      </c>
      <c r="AY46" s="16"/>
      <c r="AZ46" s="16"/>
      <c r="BA46" s="930"/>
    </row>
    <row r="47" spans="1:53">
      <c r="A47" s="32"/>
      <c r="B47" s="16"/>
      <c r="C47" s="17"/>
      <c r="D47" s="16"/>
      <c r="E47" s="36"/>
      <c r="F47" s="153" t="str">
        <f t="shared" si="23"/>
        <v/>
      </c>
      <c r="G47" s="182"/>
      <c r="H47" s="442" t="str">
        <f t="shared" si="21"/>
        <v/>
      </c>
      <c r="I47" s="16"/>
      <c r="J47" s="16"/>
      <c r="K47" s="41"/>
      <c r="L47" s="16"/>
      <c r="M47" s="16"/>
      <c r="N47" s="27" t="str">
        <f t="shared" si="14"/>
        <v/>
      </c>
      <c r="O47" s="41"/>
      <c r="P47" s="16"/>
      <c r="Q47" s="16"/>
      <c r="R47" s="27" t="str">
        <f t="shared" si="15"/>
        <v/>
      </c>
      <c r="S47" s="9"/>
      <c r="T47" s="16"/>
      <c r="U47" s="16"/>
      <c r="V47" s="16" t="str">
        <f t="shared" si="1"/>
        <v/>
      </c>
      <c r="W47" s="41"/>
      <c r="X47" s="16"/>
      <c r="Y47" s="16"/>
      <c r="Z47" s="27" t="str">
        <f t="shared" si="2"/>
        <v/>
      </c>
      <c r="AA47" s="41"/>
      <c r="AB47" s="28"/>
      <c r="AC47" s="28"/>
      <c r="AD47" s="27" t="str">
        <f t="shared" si="16"/>
        <v/>
      </c>
      <c r="AE47" s="42"/>
      <c r="AF47" s="16"/>
      <c r="AG47" s="16"/>
      <c r="AH47" s="27" t="str">
        <f t="shared" si="17"/>
        <v/>
      </c>
      <c r="AI47" s="42"/>
      <c r="AJ47" s="43"/>
      <c r="AK47" s="43"/>
      <c r="AL47" s="43" t="str">
        <f t="shared" si="3"/>
        <v/>
      </c>
      <c r="AM47" s="260"/>
      <c r="AN47" s="43"/>
      <c r="AO47" s="43"/>
      <c r="AP47" s="43" t="str">
        <f t="shared" si="9"/>
        <v/>
      </c>
      <c r="AQ47" s="260"/>
      <c r="AR47" s="43"/>
      <c r="AS47" s="43"/>
      <c r="AT47" s="43" t="str">
        <f t="shared" si="10"/>
        <v/>
      </c>
      <c r="AU47" s="260"/>
      <c r="AV47" s="35" t="str">
        <f t="shared" si="22"/>
        <v/>
      </c>
      <c r="AW47" s="35"/>
      <c r="AX47" s="35" t="str">
        <f t="shared" si="18"/>
        <v/>
      </c>
      <c r="AY47" s="16"/>
      <c r="AZ47" s="16"/>
      <c r="BA47" s="930"/>
    </row>
    <row r="48" spans="1:53">
      <c r="A48" s="32"/>
      <c r="B48" s="16"/>
      <c r="C48" s="17"/>
      <c r="D48" s="16"/>
      <c r="E48" s="36"/>
      <c r="F48" s="153" t="str">
        <f t="shared" si="23"/>
        <v/>
      </c>
      <c r="G48" s="182"/>
      <c r="H48" s="442" t="str">
        <f t="shared" si="21"/>
        <v/>
      </c>
      <c r="I48" s="16"/>
      <c r="J48" s="16"/>
      <c r="K48" s="41"/>
      <c r="L48" s="16"/>
      <c r="M48" s="16"/>
      <c r="N48" s="27" t="str">
        <f t="shared" si="14"/>
        <v/>
      </c>
      <c r="O48" s="41"/>
      <c r="P48" s="16"/>
      <c r="Q48" s="16"/>
      <c r="R48" s="27" t="str">
        <f t="shared" si="15"/>
        <v/>
      </c>
      <c r="S48" s="9"/>
      <c r="T48" s="16"/>
      <c r="U48" s="16"/>
      <c r="V48" s="16" t="str">
        <f t="shared" si="1"/>
        <v/>
      </c>
      <c r="W48" s="41"/>
      <c r="X48" s="16"/>
      <c r="Y48" s="16"/>
      <c r="Z48" s="27" t="str">
        <f t="shared" si="2"/>
        <v/>
      </c>
      <c r="AA48" s="41"/>
      <c r="AB48" s="28"/>
      <c r="AC48" s="28"/>
      <c r="AD48" s="27" t="str">
        <f t="shared" si="16"/>
        <v/>
      </c>
      <c r="AE48" s="42"/>
      <c r="AF48" s="16"/>
      <c r="AG48" s="16"/>
      <c r="AH48" s="27" t="str">
        <f t="shared" si="17"/>
        <v/>
      </c>
      <c r="AI48" s="42"/>
      <c r="AJ48" s="43"/>
      <c r="AK48" s="43"/>
      <c r="AL48" s="43" t="str">
        <f t="shared" si="3"/>
        <v/>
      </c>
      <c r="AM48" s="260"/>
      <c r="AN48" s="43"/>
      <c r="AO48" s="43"/>
      <c r="AP48" s="43" t="str">
        <f t="shared" si="9"/>
        <v/>
      </c>
      <c r="AQ48" s="260"/>
      <c r="AR48" s="43"/>
      <c r="AS48" s="43"/>
      <c r="AT48" s="43" t="str">
        <f t="shared" si="10"/>
        <v/>
      </c>
      <c r="AU48" s="260"/>
      <c r="AV48" s="35" t="str">
        <f t="shared" si="22"/>
        <v/>
      </c>
      <c r="AW48" s="35"/>
      <c r="AX48" s="35" t="str">
        <f t="shared" si="18"/>
        <v/>
      </c>
      <c r="AY48" s="16"/>
      <c r="AZ48" s="16"/>
      <c r="BA48" s="930"/>
    </row>
    <row r="49" spans="1:53">
      <c r="A49" s="32"/>
      <c r="B49" s="16"/>
      <c r="C49" s="17"/>
      <c r="D49" s="16"/>
      <c r="E49" s="36"/>
      <c r="F49" s="153" t="str">
        <f t="shared" si="23"/>
        <v/>
      </c>
      <c r="G49" s="182"/>
      <c r="H49" s="442" t="str">
        <f t="shared" si="21"/>
        <v/>
      </c>
      <c r="I49" s="16"/>
      <c r="J49" s="16"/>
      <c r="K49" s="41"/>
      <c r="L49" s="16"/>
      <c r="M49" s="16"/>
      <c r="N49" s="27" t="str">
        <f t="shared" si="14"/>
        <v/>
      </c>
      <c r="O49" s="41"/>
      <c r="P49" s="16"/>
      <c r="Q49" s="16"/>
      <c r="R49" s="27" t="str">
        <f t="shared" si="15"/>
        <v/>
      </c>
      <c r="S49" s="9"/>
      <c r="T49" s="16"/>
      <c r="U49" s="16"/>
      <c r="V49" s="16" t="str">
        <f t="shared" si="1"/>
        <v/>
      </c>
      <c r="W49" s="41"/>
      <c r="X49" s="16"/>
      <c r="Y49" s="16"/>
      <c r="Z49" s="27" t="str">
        <f t="shared" si="2"/>
        <v/>
      </c>
      <c r="AA49" s="41"/>
      <c r="AB49" s="28"/>
      <c r="AC49" s="28"/>
      <c r="AD49" s="27" t="str">
        <f t="shared" si="16"/>
        <v/>
      </c>
      <c r="AE49" s="42"/>
      <c r="AF49" s="16"/>
      <c r="AG49" s="16"/>
      <c r="AH49" s="27" t="str">
        <f t="shared" si="17"/>
        <v/>
      </c>
      <c r="AI49" s="42"/>
      <c r="AJ49" s="43"/>
      <c r="AK49" s="43"/>
      <c r="AL49" s="43" t="str">
        <f t="shared" si="3"/>
        <v/>
      </c>
      <c r="AM49" s="260"/>
      <c r="AN49" s="43"/>
      <c r="AO49" s="43"/>
      <c r="AP49" s="43" t="str">
        <f t="shared" si="9"/>
        <v/>
      </c>
      <c r="AQ49" s="260"/>
      <c r="AR49" s="43"/>
      <c r="AS49" s="43"/>
      <c r="AT49" s="43" t="str">
        <f t="shared" si="10"/>
        <v/>
      </c>
      <c r="AU49" s="260"/>
      <c r="AV49" s="35" t="str">
        <f t="shared" si="22"/>
        <v/>
      </c>
      <c r="AW49" s="35"/>
      <c r="AX49" s="35" t="str">
        <f t="shared" si="18"/>
        <v/>
      </c>
      <c r="AY49" s="16"/>
      <c r="AZ49" s="16"/>
      <c r="BA49" s="930"/>
    </row>
    <row r="50" spans="1:53">
      <c r="A50" s="32"/>
      <c r="B50" s="16"/>
      <c r="C50" s="17"/>
      <c r="D50" s="16"/>
      <c r="E50" s="36"/>
      <c r="F50" s="153" t="str">
        <f t="shared" si="23"/>
        <v/>
      </c>
      <c r="G50" s="182"/>
      <c r="H50" s="442" t="str">
        <f t="shared" si="21"/>
        <v/>
      </c>
      <c r="I50" s="16"/>
      <c r="J50" s="16"/>
      <c r="K50" s="41"/>
      <c r="L50" s="16"/>
      <c r="M50" s="16"/>
      <c r="N50" s="27" t="str">
        <f t="shared" si="14"/>
        <v/>
      </c>
      <c r="O50" s="41"/>
      <c r="P50" s="16"/>
      <c r="Q50" s="16"/>
      <c r="R50" s="27" t="str">
        <f t="shared" si="15"/>
        <v/>
      </c>
      <c r="S50" s="9"/>
      <c r="T50" s="16"/>
      <c r="U50" s="16"/>
      <c r="V50" s="16" t="str">
        <f t="shared" si="1"/>
        <v/>
      </c>
      <c r="W50" s="41"/>
      <c r="X50" s="16"/>
      <c r="Y50" s="16"/>
      <c r="Z50" s="27" t="str">
        <f t="shared" si="2"/>
        <v/>
      </c>
      <c r="AA50" s="41"/>
      <c r="AB50" s="28"/>
      <c r="AC50" s="28"/>
      <c r="AD50" s="27" t="str">
        <f t="shared" si="16"/>
        <v/>
      </c>
      <c r="AE50" s="42"/>
      <c r="AF50" s="16"/>
      <c r="AG50" s="16"/>
      <c r="AH50" s="27" t="str">
        <f t="shared" si="17"/>
        <v/>
      </c>
      <c r="AI50" s="42"/>
      <c r="AJ50" s="43"/>
      <c r="AK50" s="43"/>
      <c r="AL50" s="43" t="str">
        <f t="shared" si="3"/>
        <v/>
      </c>
      <c r="AM50" s="260"/>
      <c r="AN50" s="43"/>
      <c r="AO50" s="43"/>
      <c r="AP50" s="43" t="str">
        <f t="shared" si="9"/>
        <v/>
      </c>
      <c r="AQ50" s="260"/>
      <c r="AR50" s="43"/>
      <c r="AS50" s="43"/>
      <c r="AT50" s="43" t="str">
        <f t="shared" si="10"/>
        <v/>
      </c>
      <c r="AU50" s="260"/>
      <c r="AV50" s="35" t="str">
        <f t="shared" si="22"/>
        <v/>
      </c>
      <c r="AW50" s="35"/>
      <c r="AX50" s="35" t="str">
        <f t="shared" si="18"/>
        <v/>
      </c>
      <c r="AY50" s="16"/>
      <c r="AZ50" s="16"/>
      <c r="BA50" s="930"/>
    </row>
    <row r="51" spans="1:53">
      <c r="A51" s="32"/>
      <c r="B51" s="16"/>
      <c r="C51" s="17"/>
      <c r="D51" s="16"/>
      <c r="E51" s="36"/>
      <c r="F51" s="153" t="str">
        <f t="shared" si="23"/>
        <v/>
      </c>
      <c r="G51" s="182"/>
      <c r="H51" s="442" t="str">
        <f t="shared" si="21"/>
        <v/>
      </c>
      <c r="I51" s="16"/>
      <c r="J51" s="16"/>
      <c r="K51" s="41"/>
      <c r="L51" s="16"/>
      <c r="M51" s="16"/>
      <c r="N51" s="27" t="str">
        <f t="shared" si="14"/>
        <v/>
      </c>
      <c r="O51" s="41"/>
      <c r="P51" s="16"/>
      <c r="Q51" s="16"/>
      <c r="R51" s="27" t="str">
        <f t="shared" si="15"/>
        <v/>
      </c>
      <c r="S51" s="9"/>
      <c r="T51" s="16"/>
      <c r="U51" s="16"/>
      <c r="V51" s="16" t="str">
        <f t="shared" si="1"/>
        <v/>
      </c>
      <c r="W51" s="41"/>
      <c r="X51" s="16"/>
      <c r="Y51" s="16"/>
      <c r="Z51" s="27" t="str">
        <f t="shared" si="2"/>
        <v/>
      </c>
      <c r="AA51" s="41"/>
      <c r="AB51" s="28"/>
      <c r="AC51" s="28"/>
      <c r="AD51" s="27" t="str">
        <f t="shared" si="16"/>
        <v/>
      </c>
      <c r="AE51" s="42"/>
      <c r="AF51" s="16"/>
      <c r="AG51" s="16"/>
      <c r="AH51" s="27" t="str">
        <f t="shared" si="17"/>
        <v/>
      </c>
      <c r="AI51" s="42"/>
      <c r="AJ51" s="43"/>
      <c r="AK51" s="43"/>
      <c r="AL51" s="43" t="str">
        <f t="shared" si="3"/>
        <v/>
      </c>
      <c r="AM51" s="260"/>
      <c r="AN51" s="43"/>
      <c r="AO51" s="43"/>
      <c r="AP51" s="43" t="str">
        <f t="shared" si="9"/>
        <v/>
      </c>
      <c r="AQ51" s="260"/>
      <c r="AR51" s="43"/>
      <c r="AS51" s="43"/>
      <c r="AT51" s="43" t="str">
        <f t="shared" si="10"/>
        <v/>
      </c>
      <c r="AU51" s="260"/>
      <c r="AV51" s="35" t="str">
        <f t="shared" si="22"/>
        <v/>
      </c>
      <c r="AW51" s="35"/>
      <c r="AX51" s="35" t="str">
        <f t="shared" si="18"/>
        <v/>
      </c>
      <c r="AY51" s="16"/>
      <c r="AZ51" s="16"/>
      <c r="BA51" s="930"/>
    </row>
    <row r="52" spans="1:53">
      <c r="A52" s="32"/>
      <c r="B52" s="16"/>
      <c r="C52" s="17"/>
      <c r="D52" s="16"/>
      <c r="E52" s="36"/>
      <c r="F52" s="153" t="str">
        <f t="shared" si="23"/>
        <v/>
      </c>
      <c r="G52" s="182"/>
      <c r="H52" s="442" t="str">
        <f t="shared" si="21"/>
        <v/>
      </c>
      <c r="I52" s="16"/>
      <c r="J52" s="16"/>
      <c r="K52" s="41"/>
      <c r="L52" s="16"/>
      <c r="M52" s="16"/>
      <c r="N52" s="27" t="str">
        <f t="shared" si="14"/>
        <v/>
      </c>
      <c r="O52" s="41"/>
      <c r="P52" s="16"/>
      <c r="Q52" s="16"/>
      <c r="R52" s="27" t="str">
        <f t="shared" si="15"/>
        <v/>
      </c>
      <c r="S52" s="9"/>
      <c r="T52" s="16"/>
      <c r="U52" s="16"/>
      <c r="V52" s="16" t="str">
        <f t="shared" si="1"/>
        <v/>
      </c>
      <c r="W52" s="41"/>
      <c r="X52" s="16"/>
      <c r="Y52" s="16"/>
      <c r="Z52" s="27" t="str">
        <f t="shared" si="2"/>
        <v/>
      </c>
      <c r="AA52" s="41"/>
      <c r="AB52" s="28"/>
      <c r="AC52" s="28"/>
      <c r="AD52" s="27" t="str">
        <f t="shared" si="16"/>
        <v/>
      </c>
      <c r="AE52" s="42"/>
      <c r="AF52" s="16"/>
      <c r="AG52" s="16"/>
      <c r="AH52" s="27" t="str">
        <f t="shared" si="17"/>
        <v/>
      </c>
      <c r="AI52" s="42"/>
      <c r="AJ52" s="43"/>
      <c r="AK52" s="43"/>
      <c r="AL52" s="43" t="str">
        <f t="shared" si="3"/>
        <v/>
      </c>
      <c r="AM52" s="260"/>
      <c r="AN52" s="43"/>
      <c r="AO52" s="43"/>
      <c r="AP52" s="43" t="str">
        <f t="shared" si="9"/>
        <v/>
      </c>
      <c r="AQ52" s="260"/>
      <c r="AR52" s="43"/>
      <c r="AS52" s="43"/>
      <c r="AT52" s="43" t="str">
        <f t="shared" si="10"/>
        <v/>
      </c>
      <c r="AU52" s="260"/>
      <c r="AV52" s="35" t="str">
        <f t="shared" si="22"/>
        <v/>
      </c>
      <c r="AW52" s="35"/>
      <c r="AX52" s="35" t="str">
        <f t="shared" si="18"/>
        <v/>
      </c>
      <c r="AY52" s="16"/>
      <c r="AZ52" s="16"/>
      <c r="BA52" s="930"/>
    </row>
    <row r="53" spans="1:53">
      <c r="A53" s="32"/>
      <c r="B53" s="16"/>
      <c r="C53" s="17"/>
      <c r="D53" s="16"/>
      <c r="E53" s="36"/>
      <c r="F53" s="153" t="str">
        <f t="shared" si="23"/>
        <v/>
      </c>
      <c r="G53" s="182"/>
      <c r="H53" s="442" t="str">
        <f t="shared" si="21"/>
        <v/>
      </c>
      <c r="I53" s="16"/>
      <c r="J53" s="16"/>
      <c r="K53" s="41"/>
      <c r="L53" s="16"/>
      <c r="M53" s="16"/>
      <c r="N53" s="27" t="str">
        <f t="shared" si="14"/>
        <v/>
      </c>
      <c r="O53" s="41"/>
      <c r="P53" s="16"/>
      <c r="Q53" s="16"/>
      <c r="R53" s="27" t="str">
        <f t="shared" si="15"/>
        <v/>
      </c>
      <c r="S53" s="9"/>
      <c r="T53" s="16"/>
      <c r="U53" s="16"/>
      <c r="V53" s="16" t="str">
        <f t="shared" si="1"/>
        <v/>
      </c>
      <c r="W53" s="41"/>
      <c r="X53" s="16"/>
      <c r="Y53" s="16"/>
      <c r="Z53" s="27" t="str">
        <f t="shared" si="2"/>
        <v/>
      </c>
      <c r="AA53" s="41"/>
      <c r="AB53" s="28"/>
      <c r="AC53" s="28"/>
      <c r="AD53" s="27" t="str">
        <f t="shared" si="16"/>
        <v/>
      </c>
      <c r="AE53" s="42"/>
      <c r="AF53" s="16"/>
      <c r="AG53" s="16"/>
      <c r="AH53" s="27" t="str">
        <f t="shared" si="17"/>
        <v/>
      </c>
      <c r="AI53" s="42"/>
      <c r="AJ53" s="43"/>
      <c r="AK53" s="43"/>
      <c r="AL53" s="43" t="str">
        <f t="shared" si="3"/>
        <v/>
      </c>
      <c r="AM53" s="260"/>
      <c r="AN53" s="43"/>
      <c r="AO53" s="43"/>
      <c r="AP53" s="43" t="str">
        <f t="shared" si="9"/>
        <v/>
      </c>
      <c r="AQ53" s="260"/>
      <c r="AR53" s="43"/>
      <c r="AS53" s="43"/>
      <c r="AT53" s="43" t="str">
        <f t="shared" si="10"/>
        <v/>
      </c>
      <c r="AU53" s="260"/>
      <c r="AV53" s="35" t="str">
        <f t="shared" si="22"/>
        <v/>
      </c>
      <c r="AW53" s="35"/>
      <c r="AX53" s="35" t="str">
        <f t="shared" si="18"/>
        <v/>
      </c>
      <c r="AY53" s="16"/>
      <c r="AZ53" s="16"/>
      <c r="BA53" s="930"/>
    </row>
    <row r="54" spans="1:53">
      <c r="A54" s="32"/>
      <c r="B54" s="16"/>
      <c r="C54" s="17"/>
      <c r="D54" s="16"/>
      <c r="E54" s="36"/>
      <c r="F54" s="153" t="str">
        <f t="shared" si="23"/>
        <v/>
      </c>
      <c r="G54" s="182"/>
      <c r="H54" s="442" t="str">
        <f t="shared" si="21"/>
        <v/>
      </c>
      <c r="I54" s="16"/>
      <c r="J54" s="16"/>
      <c r="K54" s="41"/>
      <c r="L54" s="16"/>
      <c r="M54" s="16"/>
      <c r="N54" s="27" t="str">
        <f t="shared" si="14"/>
        <v/>
      </c>
      <c r="O54" s="41"/>
      <c r="P54" s="16"/>
      <c r="Q54" s="16"/>
      <c r="R54" s="27" t="str">
        <f t="shared" si="15"/>
        <v/>
      </c>
      <c r="S54" s="9"/>
      <c r="T54" s="16"/>
      <c r="U54" s="16"/>
      <c r="V54" s="16" t="str">
        <f t="shared" si="1"/>
        <v/>
      </c>
      <c r="W54" s="41"/>
      <c r="X54" s="16"/>
      <c r="Y54" s="16"/>
      <c r="Z54" s="27" t="str">
        <f t="shared" si="2"/>
        <v/>
      </c>
      <c r="AA54" s="41"/>
      <c r="AB54" s="28"/>
      <c r="AC54" s="28"/>
      <c r="AD54" s="27" t="str">
        <f t="shared" si="16"/>
        <v/>
      </c>
      <c r="AE54" s="42"/>
      <c r="AF54" s="16"/>
      <c r="AG54" s="16"/>
      <c r="AH54" s="27" t="str">
        <f t="shared" si="17"/>
        <v/>
      </c>
      <c r="AI54" s="42"/>
      <c r="AJ54" s="43"/>
      <c r="AK54" s="43"/>
      <c r="AL54" s="43" t="str">
        <f t="shared" si="3"/>
        <v/>
      </c>
      <c r="AM54" s="260"/>
      <c r="AN54" s="43"/>
      <c r="AO54" s="43"/>
      <c r="AP54" s="43" t="str">
        <f t="shared" si="9"/>
        <v/>
      </c>
      <c r="AQ54" s="260"/>
      <c r="AR54" s="43"/>
      <c r="AS54" s="43"/>
      <c r="AT54" s="43" t="str">
        <f t="shared" si="10"/>
        <v/>
      </c>
      <c r="AU54" s="260"/>
      <c r="AV54" s="35" t="str">
        <f t="shared" si="22"/>
        <v/>
      </c>
      <c r="AW54" s="35"/>
      <c r="AX54" s="35" t="str">
        <f t="shared" si="18"/>
        <v/>
      </c>
      <c r="AY54" s="16"/>
      <c r="AZ54" s="16"/>
      <c r="BA54" s="930"/>
    </row>
    <row r="55" spans="1:53">
      <c r="A55" s="32"/>
      <c r="B55" s="16"/>
      <c r="C55" s="17"/>
      <c r="D55" s="16"/>
      <c r="E55" s="36"/>
      <c r="F55" s="153" t="str">
        <f t="shared" si="23"/>
        <v/>
      </c>
      <c r="G55" s="182"/>
      <c r="H55" s="442" t="str">
        <f t="shared" si="21"/>
        <v/>
      </c>
      <c r="I55" s="16"/>
      <c r="J55" s="16"/>
      <c r="K55" s="41"/>
      <c r="L55" s="16"/>
      <c r="M55" s="16"/>
      <c r="N55" s="27" t="str">
        <f t="shared" si="14"/>
        <v/>
      </c>
      <c r="O55" s="41"/>
      <c r="P55" s="16"/>
      <c r="Q55" s="16"/>
      <c r="R55" s="27" t="str">
        <f t="shared" si="15"/>
        <v/>
      </c>
      <c r="S55" s="9"/>
      <c r="T55" s="16"/>
      <c r="U55" s="16"/>
      <c r="V55" s="16" t="str">
        <f t="shared" si="1"/>
        <v/>
      </c>
      <c r="W55" s="41"/>
      <c r="X55" s="16"/>
      <c r="Y55" s="16"/>
      <c r="Z55" s="27" t="str">
        <f t="shared" si="2"/>
        <v/>
      </c>
      <c r="AA55" s="41"/>
      <c r="AB55" s="28"/>
      <c r="AC55" s="28"/>
      <c r="AD55" s="27" t="str">
        <f t="shared" si="16"/>
        <v/>
      </c>
      <c r="AE55" s="42"/>
      <c r="AF55" s="16"/>
      <c r="AG55" s="16"/>
      <c r="AH55" s="27" t="str">
        <f t="shared" si="17"/>
        <v/>
      </c>
      <c r="AI55" s="42"/>
      <c r="AJ55" s="43"/>
      <c r="AK55" s="43"/>
      <c r="AL55" s="43" t="str">
        <f t="shared" si="3"/>
        <v/>
      </c>
      <c r="AM55" s="260"/>
      <c r="AN55" s="43"/>
      <c r="AO55" s="43"/>
      <c r="AP55" s="43" t="str">
        <f t="shared" si="9"/>
        <v/>
      </c>
      <c r="AQ55" s="260"/>
      <c r="AR55" s="43"/>
      <c r="AS55" s="43"/>
      <c r="AT55" s="43" t="str">
        <f t="shared" si="10"/>
        <v/>
      </c>
      <c r="AU55" s="260"/>
      <c r="AV55" s="35" t="str">
        <f t="shared" si="22"/>
        <v/>
      </c>
      <c r="AW55" s="35"/>
      <c r="AX55" s="35" t="str">
        <f t="shared" si="18"/>
        <v/>
      </c>
      <c r="AY55" s="16"/>
      <c r="AZ55" s="16"/>
      <c r="BA55" s="930"/>
    </row>
    <row r="56" spans="1:53">
      <c r="A56" s="32"/>
      <c r="B56" s="16"/>
      <c r="C56" s="17"/>
      <c r="D56" s="16"/>
      <c r="E56" s="36"/>
      <c r="F56" s="153" t="str">
        <f t="shared" si="23"/>
        <v/>
      </c>
      <c r="G56" s="182"/>
      <c r="H56" s="442" t="str">
        <f t="shared" si="21"/>
        <v/>
      </c>
      <c r="I56" s="16"/>
      <c r="J56" s="16"/>
      <c r="K56" s="41"/>
      <c r="L56" s="16"/>
      <c r="M56" s="16"/>
      <c r="N56" s="27" t="str">
        <f t="shared" si="14"/>
        <v/>
      </c>
      <c r="O56" s="41"/>
      <c r="P56" s="16"/>
      <c r="Q56" s="16"/>
      <c r="R56" s="27" t="str">
        <f t="shared" si="15"/>
        <v/>
      </c>
      <c r="S56" s="9"/>
      <c r="T56" s="16"/>
      <c r="U56" s="16"/>
      <c r="V56" s="16" t="str">
        <f t="shared" si="1"/>
        <v/>
      </c>
      <c r="W56" s="41"/>
      <c r="X56" s="16"/>
      <c r="Y56" s="16"/>
      <c r="Z56" s="27" t="str">
        <f t="shared" si="2"/>
        <v/>
      </c>
      <c r="AA56" s="41"/>
      <c r="AB56" s="28"/>
      <c r="AC56" s="28"/>
      <c r="AD56" s="27" t="str">
        <f t="shared" si="16"/>
        <v/>
      </c>
      <c r="AE56" s="42"/>
      <c r="AF56" s="16"/>
      <c r="AG56" s="16"/>
      <c r="AH56" s="27" t="str">
        <f t="shared" si="17"/>
        <v/>
      </c>
      <c r="AI56" s="42"/>
      <c r="AJ56" s="43"/>
      <c r="AK56" s="43"/>
      <c r="AL56" s="43" t="str">
        <f t="shared" si="3"/>
        <v/>
      </c>
      <c r="AM56" s="260"/>
      <c r="AN56" s="43"/>
      <c r="AO56" s="43"/>
      <c r="AP56" s="43" t="str">
        <f t="shared" si="9"/>
        <v/>
      </c>
      <c r="AQ56" s="260"/>
      <c r="AR56" s="43"/>
      <c r="AS56" s="43"/>
      <c r="AT56" s="43" t="str">
        <f t="shared" si="10"/>
        <v/>
      </c>
      <c r="AU56" s="260"/>
      <c r="AV56" s="35" t="str">
        <f t="shared" si="22"/>
        <v/>
      </c>
      <c r="AW56" s="35"/>
      <c r="AX56" s="35" t="str">
        <f t="shared" si="18"/>
        <v/>
      </c>
      <c r="AY56" s="16"/>
      <c r="AZ56" s="16"/>
      <c r="BA56" s="930"/>
    </row>
    <row r="57" spans="1:53">
      <c r="A57" s="32"/>
      <c r="B57" s="16"/>
      <c r="C57" s="17"/>
      <c r="D57" s="16"/>
      <c r="E57" s="36"/>
      <c r="F57" s="153" t="str">
        <f t="shared" si="23"/>
        <v/>
      </c>
      <c r="G57" s="182"/>
      <c r="H57" s="442" t="str">
        <f t="shared" si="21"/>
        <v/>
      </c>
      <c r="I57" s="16"/>
      <c r="J57" s="16"/>
      <c r="K57" s="41"/>
      <c r="L57" s="16"/>
      <c r="M57" s="16"/>
      <c r="N57" s="27" t="str">
        <f t="shared" si="14"/>
        <v/>
      </c>
      <c r="O57" s="41"/>
      <c r="P57" s="16"/>
      <c r="Q57" s="16"/>
      <c r="R57" s="27" t="str">
        <f t="shared" si="15"/>
        <v/>
      </c>
      <c r="S57" s="9"/>
      <c r="T57" s="16"/>
      <c r="U57" s="16"/>
      <c r="V57" s="16" t="str">
        <f t="shared" si="1"/>
        <v/>
      </c>
      <c r="W57" s="41"/>
      <c r="X57" s="16"/>
      <c r="Y57" s="16"/>
      <c r="Z57" s="27" t="str">
        <f t="shared" si="2"/>
        <v/>
      </c>
      <c r="AA57" s="41"/>
      <c r="AB57" s="28"/>
      <c r="AC57" s="28"/>
      <c r="AD57" s="27" t="str">
        <f t="shared" si="16"/>
        <v/>
      </c>
      <c r="AE57" s="42"/>
      <c r="AF57" s="16"/>
      <c r="AG57" s="16"/>
      <c r="AH57" s="27" t="str">
        <f t="shared" si="17"/>
        <v/>
      </c>
      <c r="AI57" s="42"/>
      <c r="AJ57" s="43"/>
      <c r="AK57" s="43"/>
      <c r="AL57" s="43" t="str">
        <f t="shared" si="3"/>
        <v/>
      </c>
      <c r="AM57" s="260"/>
      <c r="AN57" s="43"/>
      <c r="AO57" s="43"/>
      <c r="AP57" s="43" t="str">
        <f t="shared" si="9"/>
        <v/>
      </c>
      <c r="AQ57" s="260"/>
      <c r="AR57" s="43"/>
      <c r="AS57" s="43"/>
      <c r="AT57" s="43" t="str">
        <f t="shared" si="10"/>
        <v/>
      </c>
      <c r="AU57" s="260"/>
      <c r="AV57" s="35" t="str">
        <f t="shared" si="22"/>
        <v/>
      </c>
      <c r="AW57" s="35"/>
      <c r="AX57" s="35" t="str">
        <f t="shared" si="18"/>
        <v/>
      </c>
      <c r="AY57" s="16"/>
      <c r="AZ57" s="16"/>
      <c r="BA57" s="930"/>
    </row>
    <row r="58" spans="1:53">
      <c r="A58" s="32"/>
      <c r="B58" s="16"/>
      <c r="C58" s="17"/>
      <c r="D58" s="16"/>
      <c r="E58" s="36"/>
      <c r="F58" s="153" t="str">
        <f t="shared" si="23"/>
        <v/>
      </c>
      <c r="G58" s="182"/>
      <c r="H58" s="442" t="str">
        <f t="shared" si="21"/>
        <v/>
      </c>
      <c r="I58" s="16"/>
      <c r="J58" s="16"/>
      <c r="K58" s="41"/>
      <c r="L58" s="16"/>
      <c r="M58" s="16"/>
      <c r="N58" s="27" t="str">
        <f t="shared" si="14"/>
        <v/>
      </c>
      <c r="O58" s="41"/>
      <c r="P58" s="16"/>
      <c r="Q58" s="16"/>
      <c r="R58" s="27" t="str">
        <f t="shared" si="15"/>
        <v/>
      </c>
      <c r="S58" s="9"/>
      <c r="T58" s="16"/>
      <c r="U58" s="16"/>
      <c r="V58" s="16" t="str">
        <f t="shared" si="1"/>
        <v/>
      </c>
      <c r="W58" s="41"/>
      <c r="X58" s="16"/>
      <c r="Y58" s="16"/>
      <c r="Z58" s="27" t="str">
        <f t="shared" si="2"/>
        <v/>
      </c>
      <c r="AA58" s="41"/>
      <c r="AB58" s="28"/>
      <c r="AC58" s="28"/>
      <c r="AD58" s="27" t="str">
        <f t="shared" si="16"/>
        <v/>
      </c>
      <c r="AE58" s="42"/>
      <c r="AF58" s="16"/>
      <c r="AG58" s="16"/>
      <c r="AH58" s="27" t="str">
        <f t="shared" si="17"/>
        <v/>
      </c>
      <c r="AI58" s="42"/>
      <c r="AJ58" s="43"/>
      <c r="AK58" s="43"/>
      <c r="AL58" s="43" t="str">
        <f t="shared" si="3"/>
        <v/>
      </c>
      <c r="AM58" s="260"/>
      <c r="AN58" s="43"/>
      <c r="AO58" s="43"/>
      <c r="AP58" s="43" t="str">
        <f t="shared" si="9"/>
        <v/>
      </c>
      <c r="AQ58" s="260"/>
      <c r="AR58" s="43"/>
      <c r="AS58" s="43"/>
      <c r="AT58" s="43" t="str">
        <f t="shared" si="10"/>
        <v/>
      </c>
      <c r="AU58" s="260"/>
      <c r="AV58" s="35" t="str">
        <f t="shared" si="22"/>
        <v/>
      </c>
      <c r="AW58" s="35"/>
      <c r="AX58" s="35" t="str">
        <f t="shared" si="18"/>
        <v/>
      </c>
      <c r="AY58" s="16"/>
      <c r="AZ58" s="16"/>
      <c r="BA58" s="930"/>
    </row>
    <row r="59" spans="1:53">
      <c r="A59" s="32"/>
      <c r="B59" s="16"/>
      <c r="C59" s="17"/>
      <c r="D59" s="16"/>
      <c r="E59" s="36"/>
      <c r="F59" s="153" t="str">
        <f t="shared" si="23"/>
        <v/>
      </c>
      <c r="G59" s="182"/>
      <c r="H59" s="442" t="str">
        <f t="shared" si="21"/>
        <v/>
      </c>
      <c r="I59" s="16"/>
      <c r="J59" s="16"/>
      <c r="K59" s="41"/>
      <c r="L59" s="16"/>
      <c r="M59" s="16"/>
      <c r="N59" s="27" t="str">
        <f t="shared" si="14"/>
        <v/>
      </c>
      <c r="O59" s="41"/>
      <c r="P59" s="16"/>
      <c r="Q59" s="16"/>
      <c r="R59" s="27" t="str">
        <f t="shared" si="15"/>
        <v/>
      </c>
      <c r="S59" s="9"/>
      <c r="T59" s="16"/>
      <c r="U59" s="16"/>
      <c r="V59" s="16" t="str">
        <f t="shared" si="1"/>
        <v/>
      </c>
      <c r="W59" s="41"/>
      <c r="X59" s="16"/>
      <c r="Y59" s="16"/>
      <c r="Z59" s="27" t="str">
        <f t="shared" si="2"/>
        <v/>
      </c>
      <c r="AA59" s="41"/>
      <c r="AB59" s="28"/>
      <c r="AC59" s="28"/>
      <c r="AD59" s="27" t="str">
        <f t="shared" si="16"/>
        <v/>
      </c>
      <c r="AE59" s="42"/>
      <c r="AF59" s="16"/>
      <c r="AG59" s="16"/>
      <c r="AH59" s="27" t="str">
        <f t="shared" si="17"/>
        <v/>
      </c>
      <c r="AI59" s="42"/>
      <c r="AJ59" s="43"/>
      <c r="AK59" s="43"/>
      <c r="AL59" s="43" t="str">
        <f t="shared" si="3"/>
        <v/>
      </c>
      <c r="AM59" s="260"/>
      <c r="AN59" s="43"/>
      <c r="AO59" s="43"/>
      <c r="AP59" s="43" t="str">
        <f t="shared" si="9"/>
        <v/>
      </c>
      <c r="AQ59" s="260"/>
      <c r="AR59" s="43"/>
      <c r="AS59" s="43"/>
      <c r="AT59" s="43" t="str">
        <f t="shared" si="10"/>
        <v/>
      </c>
      <c r="AU59" s="260"/>
      <c r="AV59" s="35" t="str">
        <f t="shared" si="22"/>
        <v/>
      </c>
      <c r="AW59" s="35"/>
      <c r="AX59" s="35" t="str">
        <f t="shared" si="18"/>
        <v/>
      </c>
      <c r="AY59" s="16"/>
      <c r="AZ59" s="16"/>
      <c r="BA59" s="930"/>
    </row>
    <row r="60" spans="1:53">
      <c r="A60" s="32"/>
      <c r="B60" s="37"/>
      <c r="C60" s="129"/>
      <c r="D60" s="37"/>
      <c r="E60" s="6"/>
      <c r="F60" s="156">
        <f>SUM(F45:F59)</f>
        <v>0</v>
      </c>
      <c r="G60" s="183"/>
      <c r="H60" s="187">
        <f>SUM(H45:H59)</f>
        <v>0</v>
      </c>
      <c r="I60" s="37"/>
      <c r="J60" s="37"/>
      <c r="K60" s="41"/>
      <c r="L60" s="37">
        <f>SUM(L45:L59)</f>
        <v>0</v>
      </c>
      <c r="M60" s="37"/>
      <c r="N60" s="7"/>
      <c r="O60" s="41"/>
      <c r="P60" s="37">
        <f>SUM(P45:P59)</f>
        <v>0</v>
      </c>
      <c r="Q60" s="37"/>
      <c r="R60" s="7"/>
      <c r="S60" s="9"/>
      <c r="T60" s="37">
        <f>SUM(T45:T59)</f>
        <v>0</v>
      </c>
      <c r="U60" s="37"/>
      <c r="V60" s="37"/>
      <c r="W60" s="41"/>
      <c r="X60" s="37">
        <f>SUM(X45:X59)</f>
        <v>0</v>
      </c>
      <c r="Y60" s="37"/>
      <c r="Z60" s="7"/>
      <c r="AA60" s="41"/>
      <c r="AB60" s="37">
        <f>SUM(AB45:AB59)</f>
        <v>0</v>
      </c>
      <c r="AC60" s="37"/>
      <c r="AD60" s="7"/>
      <c r="AE60" s="42"/>
      <c r="AF60" s="37">
        <f>SUM(AF45:AF59)</f>
        <v>0</v>
      </c>
      <c r="AG60" s="37"/>
      <c r="AH60" s="7"/>
      <c r="AI60" s="42"/>
      <c r="AJ60" s="7">
        <f>SUM(AJ45:AJ59)</f>
        <v>0</v>
      </c>
      <c r="AK60" s="7"/>
      <c r="AL60" s="7"/>
      <c r="AM60" s="260"/>
      <c r="AN60" s="7">
        <f>SUM(AN45:AN59)</f>
        <v>0</v>
      </c>
      <c r="AO60" s="7"/>
      <c r="AP60" s="7"/>
      <c r="AQ60" s="260"/>
      <c r="AR60" s="7">
        <f>SUM(AR45:AR59)</f>
        <v>0</v>
      </c>
      <c r="AS60" s="7"/>
      <c r="AT60" s="7"/>
      <c r="AU60" s="260"/>
      <c r="AV60" s="130"/>
      <c r="AW60" s="130"/>
      <c r="AX60" s="164">
        <f>SUM(AX45:AX59)</f>
        <v>0</v>
      </c>
      <c r="AY60" s="37"/>
      <c r="AZ60" s="37"/>
      <c r="BA60" s="930"/>
    </row>
    <row r="61" spans="1:53">
      <c r="A61" s="32"/>
      <c r="B61" s="139"/>
      <c r="C61" s="144" t="s">
        <v>33</v>
      </c>
      <c r="D61" s="139"/>
      <c r="E61" s="14"/>
      <c r="F61" s="154"/>
      <c r="G61" s="184"/>
      <c r="H61" s="188"/>
      <c r="I61" s="139"/>
      <c r="J61" s="139"/>
      <c r="K61" s="41"/>
      <c r="L61" s="139"/>
      <c r="M61" s="139"/>
      <c r="N61" s="141"/>
      <c r="O61" s="41"/>
      <c r="P61" s="139"/>
      <c r="Q61" s="139"/>
      <c r="R61" s="141"/>
      <c r="S61" s="9"/>
      <c r="T61" s="139"/>
      <c r="U61" s="139"/>
      <c r="V61" s="139"/>
      <c r="W61" s="41"/>
      <c r="X61" s="139"/>
      <c r="Y61" s="139"/>
      <c r="Z61" s="141"/>
      <c r="AA61" s="41"/>
      <c r="AB61" s="139"/>
      <c r="AC61" s="139"/>
      <c r="AD61" s="141"/>
      <c r="AE61" s="42"/>
      <c r="AF61" s="139"/>
      <c r="AG61" s="139"/>
      <c r="AH61" s="141"/>
      <c r="AI61" s="42"/>
      <c r="AJ61" s="141"/>
      <c r="AK61" s="141"/>
      <c r="AL61" s="141" t="str">
        <f t="shared" si="3"/>
        <v/>
      </c>
      <c r="AM61" s="260"/>
      <c r="AN61" s="141"/>
      <c r="AO61" s="141"/>
      <c r="AP61" s="141" t="str">
        <f t="shared" si="9"/>
        <v/>
      </c>
      <c r="AQ61" s="260"/>
      <c r="AR61" s="141"/>
      <c r="AS61" s="141"/>
      <c r="AT61" s="141" t="str">
        <f t="shared" si="10"/>
        <v/>
      </c>
      <c r="AU61" s="260"/>
      <c r="AV61" s="142"/>
      <c r="AW61" s="142"/>
      <c r="AX61" s="142"/>
      <c r="AY61" s="139"/>
      <c r="AZ61" s="139"/>
      <c r="BA61" s="930"/>
    </row>
    <row r="62" spans="1:53">
      <c r="A62" s="32"/>
      <c r="B62" s="16"/>
      <c r="C62" s="17"/>
      <c r="D62" s="16"/>
      <c r="E62" s="36"/>
      <c r="F62" s="153" t="str">
        <f>IF(E62="","",IF(E62="Oui",1,0))</f>
        <v/>
      </c>
      <c r="G62" s="182"/>
      <c r="H62" s="442" t="str">
        <f t="shared" ref="H62:H75" si="24">IF(G62="","",G62-AX62)</f>
        <v/>
      </c>
      <c r="I62" s="16"/>
      <c r="J62" s="16"/>
      <c r="K62" s="41"/>
      <c r="L62" s="16"/>
      <c r="M62" s="16"/>
      <c r="N62" s="27" t="str">
        <f t="shared" si="14"/>
        <v/>
      </c>
      <c r="O62" s="41"/>
      <c r="P62" s="16"/>
      <c r="Q62" s="16"/>
      <c r="R62" s="27" t="str">
        <f t="shared" si="15"/>
        <v/>
      </c>
      <c r="S62" s="9"/>
      <c r="T62" s="16"/>
      <c r="U62" s="16"/>
      <c r="V62" s="16" t="str">
        <f t="shared" si="1"/>
        <v/>
      </c>
      <c r="W62" s="41"/>
      <c r="X62" s="16"/>
      <c r="Y62" s="16"/>
      <c r="Z62" s="27" t="str">
        <f t="shared" si="2"/>
        <v/>
      </c>
      <c r="AA62" s="41"/>
      <c r="AB62" s="28"/>
      <c r="AC62" s="28"/>
      <c r="AD62" s="27" t="str">
        <f t="shared" si="16"/>
        <v/>
      </c>
      <c r="AE62" s="42"/>
      <c r="AF62" s="16"/>
      <c r="AG62" s="16"/>
      <c r="AH62" s="27" t="str">
        <f t="shared" si="17"/>
        <v/>
      </c>
      <c r="AI62" s="42"/>
      <c r="AJ62" s="43"/>
      <c r="AK62" s="43"/>
      <c r="AL62" s="43" t="str">
        <f t="shared" si="3"/>
        <v/>
      </c>
      <c r="AM62" s="260"/>
      <c r="AN62" s="43"/>
      <c r="AO62" s="43"/>
      <c r="AP62" s="43" t="str">
        <f t="shared" si="9"/>
        <v/>
      </c>
      <c r="AQ62" s="260"/>
      <c r="AR62" s="43"/>
      <c r="AS62" s="43"/>
      <c r="AT62" s="43" t="str">
        <f t="shared" si="10"/>
        <v/>
      </c>
      <c r="AU62" s="260"/>
      <c r="AV62" s="35" t="str">
        <f t="shared" ref="AV62:AV75" si="25">IF(B62="","",R62+V62+Z62+AH62+N62+AD62+AL62+AP62+AT62)</f>
        <v/>
      </c>
      <c r="AW62" s="35"/>
      <c r="AX62" s="35" t="str">
        <f t="shared" si="18"/>
        <v/>
      </c>
      <c r="AY62" s="16"/>
      <c r="AZ62" s="16"/>
      <c r="BA62" s="930"/>
    </row>
    <row r="63" spans="1:53">
      <c r="A63" s="32"/>
      <c r="B63" s="16"/>
      <c r="C63" s="17"/>
      <c r="D63" s="16"/>
      <c r="E63" s="36"/>
      <c r="F63" s="153" t="str">
        <f t="shared" ref="F63:F75" si="26">IF(E63="","",IF(E63="Oui",1,0))</f>
        <v/>
      </c>
      <c r="G63" s="182"/>
      <c r="H63" s="442" t="str">
        <f t="shared" si="24"/>
        <v/>
      </c>
      <c r="I63" s="16"/>
      <c r="J63" s="16"/>
      <c r="K63" s="41"/>
      <c r="L63" s="16"/>
      <c r="M63" s="16"/>
      <c r="N63" s="27" t="str">
        <f t="shared" si="14"/>
        <v/>
      </c>
      <c r="O63" s="41"/>
      <c r="P63" s="16"/>
      <c r="Q63" s="16"/>
      <c r="R63" s="27" t="str">
        <f t="shared" si="15"/>
        <v/>
      </c>
      <c r="S63" s="9"/>
      <c r="T63" s="16"/>
      <c r="U63" s="16"/>
      <c r="V63" s="16" t="str">
        <f t="shared" si="1"/>
        <v/>
      </c>
      <c r="W63" s="41"/>
      <c r="X63" s="16"/>
      <c r="Y63" s="16"/>
      <c r="Z63" s="27" t="str">
        <f t="shared" si="2"/>
        <v/>
      </c>
      <c r="AA63" s="41"/>
      <c r="AB63" s="28"/>
      <c r="AC63" s="28"/>
      <c r="AD63" s="27" t="str">
        <f t="shared" si="16"/>
        <v/>
      </c>
      <c r="AE63" s="42"/>
      <c r="AF63" s="16"/>
      <c r="AG63" s="16"/>
      <c r="AH63" s="27" t="str">
        <f t="shared" si="17"/>
        <v/>
      </c>
      <c r="AI63" s="42"/>
      <c r="AJ63" s="43"/>
      <c r="AK63" s="43"/>
      <c r="AL63" s="43" t="str">
        <f t="shared" si="3"/>
        <v/>
      </c>
      <c r="AM63" s="260"/>
      <c r="AN63" s="43"/>
      <c r="AO63" s="43"/>
      <c r="AP63" s="43" t="str">
        <f t="shared" si="9"/>
        <v/>
      </c>
      <c r="AQ63" s="260"/>
      <c r="AR63" s="43"/>
      <c r="AS63" s="43"/>
      <c r="AT63" s="43" t="str">
        <f t="shared" si="10"/>
        <v/>
      </c>
      <c r="AU63" s="260"/>
      <c r="AV63" s="35" t="str">
        <f t="shared" si="25"/>
        <v/>
      </c>
      <c r="AW63" s="35"/>
      <c r="AX63" s="35" t="str">
        <f t="shared" si="18"/>
        <v/>
      </c>
      <c r="AY63" s="16"/>
      <c r="AZ63" s="16"/>
      <c r="BA63" s="930"/>
    </row>
    <row r="64" spans="1:53">
      <c r="A64" s="32"/>
      <c r="B64" s="16"/>
      <c r="C64" s="17"/>
      <c r="D64" s="16"/>
      <c r="E64" s="17"/>
      <c r="F64" s="153" t="str">
        <f t="shared" si="26"/>
        <v/>
      </c>
      <c r="G64" s="182"/>
      <c r="H64" s="442" t="str">
        <f t="shared" si="24"/>
        <v/>
      </c>
      <c r="I64" s="16"/>
      <c r="J64" s="16"/>
      <c r="K64" s="41"/>
      <c r="L64" s="16"/>
      <c r="M64" s="16"/>
      <c r="N64" s="27" t="str">
        <f t="shared" si="14"/>
        <v/>
      </c>
      <c r="O64" s="41"/>
      <c r="P64" s="16"/>
      <c r="Q64" s="16"/>
      <c r="R64" s="27" t="str">
        <f t="shared" si="15"/>
        <v/>
      </c>
      <c r="S64" s="9"/>
      <c r="T64" s="16"/>
      <c r="U64" s="16"/>
      <c r="V64" s="16" t="str">
        <f t="shared" si="1"/>
        <v/>
      </c>
      <c r="W64" s="41"/>
      <c r="X64" s="16"/>
      <c r="Y64" s="16"/>
      <c r="Z64" s="27" t="str">
        <f t="shared" si="2"/>
        <v/>
      </c>
      <c r="AA64" s="41"/>
      <c r="AB64" s="28"/>
      <c r="AC64" s="28"/>
      <c r="AD64" s="27" t="str">
        <f t="shared" si="16"/>
        <v/>
      </c>
      <c r="AE64" s="42"/>
      <c r="AF64" s="16"/>
      <c r="AG64" s="16"/>
      <c r="AH64" s="27" t="str">
        <f t="shared" si="17"/>
        <v/>
      </c>
      <c r="AI64" s="42"/>
      <c r="AJ64" s="43"/>
      <c r="AK64" s="43"/>
      <c r="AL64" s="43" t="str">
        <f t="shared" si="3"/>
        <v/>
      </c>
      <c r="AM64" s="260"/>
      <c r="AN64" s="43"/>
      <c r="AO64" s="43"/>
      <c r="AP64" s="43" t="str">
        <f t="shared" si="9"/>
        <v/>
      </c>
      <c r="AQ64" s="260"/>
      <c r="AR64" s="43"/>
      <c r="AS64" s="43"/>
      <c r="AT64" s="43" t="str">
        <f t="shared" si="10"/>
        <v/>
      </c>
      <c r="AU64" s="260"/>
      <c r="AV64" s="35" t="str">
        <f t="shared" si="25"/>
        <v/>
      </c>
      <c r="AW64" s="35"/>
      <c r="AX64" s="35" t="str">
        <f t="shared" si="18"/>
        <v/>
      </c>
      <c r="AY64" s="16"/>
      <c r="AZ64" s="16"/>
      <c r="BA64" s="930"/>
    </row>
    <row r="65" spans="1:53">
      <c r="A65" s="32"/>
      <c r="B65" s="16"/>
      <c r="C65" s="17"/>
      <c r="D65" s="16"/>
      <c r="E65" s="17"/>
      <c r="F65" s="153" t="str">
        <f t="shared" si="26"/>
        <v/>
      </c>
      <c r="G65" s="182"/>
      <c r="H65" s="442" t="str">
        <f t="shared" si="24"/>
        <v/>
      </c>
      <c r="I65" s="16"/>
      <c r="J65" s="16"/>
      <c r="K65" s="41"/>
      <c r="L65" s="16"/>
      <c r="M65" s="16"/>
      <c r="N65" s="27" t="str">
        <f t="shared" si="14"/>
        <v/>
      </c>
      <c r="O65" s="41"/>
      <c r="P65" s="16"/>
      <c r="Q65" s="16"/>
      <c r="R65" s="27" t="str">
        <f t="shared" si="15"/>
        <v/>
      </c>
      <c r="S65" s="9"/>
      <c r="T65" s="16"/>
      <c r="U65" s="16"/>
      <c r="V65" s="16" t="str">
        <f t="shared" si="1"/>
        <v/>
      </c>
      <c r="W65" s="41"/>
      <c r="X65" s="16"/>
      <c r="Y65" s="16"/>
      <c r="Z65" s="27" t="str">
        <f t="shared" si="2"/>
        <v/>
      </c>
      <c r="AA65" s="41"/>
      <c r="AB65" s="28"/>
      <c r="AC65" s="28"/>
      <c r="AD65" s="27" t="str">
        <f t="shared" si="16"/>
        <v/>
      </c>
      <c r="AE65" s="42"/>
      <c r="AF65" s="16"/>
      <c r="AG65" s="16"/>
      <c r="AH65" s="27" t="str">
        <f t="shared" si="17"/>
        <v/>
      </c>
      <c r="AI65" s="42"/>
      <c r="AJ65" s="43"/>
      <c r="AK65" s="43"/>
      <c r="AL65" s="43" t="str">
        <f t="shared" si="3"/>
        <v/>
      </c>
      <c r="AM65" s="260"/>
      <c r="AN65" s="43"/>
      <c r="AO65" s="43"/>
      <c r="AP65" s="43" t="str">
        <f t="shared" si="9"/>
        <v/>
      </c>
      <c r="AQ65" s="260"/>
      <c r="AR65" s="43"/>
      <c r="AS65" s="43"/>
      <c r="AT65" s="43" t="str">
        <f t="shared" si="10"/>
        <v/>
      </c>
      <c r="AU65" s="260"/>
      <c r="AV65" s="35" t="str">
        <f t="shared" si="25"/>
        <v/>
      </c>
      <c r="AW65" s="35"/>
      <c r="AX65" s="35" t="str">
        <f t="shared" si="18"/>
        <v/>
      </c>
      <c r="AY65" s="16"/>
      <c r="AZ65" s="16"/>
      <c r="BA65" s="930"/>
    </row>
    <row r="66" spans="1:53">
      <c r="A66" s="32"/>
      <c r="B66" s="16"/>
      <c r="C66" s="17"/>
      <c r="D66" s="16"/>
      <c r="E66" s="17"/>
      <c r="F66" s="153" t="str">
        <f t="shared" si="26"/>
        <v/>
      </c>
      <c r="G66" s="182"/>
      <c r="H66" s="442" t="str">
        <f t="shared" si="24"/>
        <v/>
      </c>
      <c r="I66" s="16"/>
      <c r="J66" s="16"/>
      <c r="K66" s="41"/>
      <c r="L66" s="16"/>
      <c r="M66" s="16"/>
      <c r="N66" s="27" t="str">
        <f t="shared" si="14"/>
        <v/>
      </c>
      <c r="O66" s="41"/>
      <c r="P66" s="16"/>
      <c r="Q66" s="16"/>
      <c r="R66" s="27" t="str">
        <f t="shared" si="15"/>
        <v/>
      </c>
      <c r="S66" s="9"/>
      <c r="T66" s="16"/>
      <c r="U66" s="16"/>
      <c r="V66" s="16" t="str">
        <f t="shared" si="1"/>
        <v/>
      </c>
      <c r="W66" s="41"/>
      <c r="X66" s="16"/>
      <c r="Y66" s="16"/>
      <c r="Z66" s="27" t="str">
        <f t="shared" si="2"/>
        <v/>
      </c>
      <c r="AA66" s="41"/>
      <c r="AB66" s="28"/>
      <c r="AC66" s="28"/>
      <c r="AD66" s="27" t="str">
        <f t="shared" si="16"/>
        <v/>
      </c>
      <c r="AE66" s="42"/>
      <c r="AF66" s="16"/>
      <c r="AG66" s="16"/>
      <c r="AH66" s="27" t="str">
        <f t="shared" si="17"/>
        <v/>
      </c>
      <c r="AI66" s="42"/>
      <c r="AJ66" s="43"/>
      <c r="AK66" s="43"/>
      <c r="AL66" s="43" t="str">
        <f t="shared" si="3"/>
        <v/>
      </c>
      <c r="AM66" s="260"/>
      <c r="AN66" s="43"/>
      <c r="AO66" s="43"/>
      <c r="AP66" s="43" t="str">
        <f t="shared" si="9"/>
        <v/>
      </c>
      <c r="AQ66" s="260"/>
      <c r="AR66" s="43"/>
      <c r="AS66" s="43"/>
      <c r="AT66" s="43" t="str">
        <f t="shared" si="10"/>
        <v/>
      </c>
      <c r="AU66" s="260"/>
      <c r="AV66" s="35" t="str">
        <f t="shared" si="25"/>
        <v/>
      </c>
      <c r="AW66" s="35"/>
      <c r="AX66" s="35" t="str">
        <f t="shared" si="18"/>
        <v/>
      </c>
      <c r="AY66" s="16"/>
      <c r="AZ66" s="16"/>
      <c r="BA66" s="930"/>
    </row>
    <row r="67" spans="1:53">
      <c r="A67" s="32"/>
      <c r="B67" s="16"/>
      <c r="C67" s="17"/>
      <c r="D67" s="16"/>
      <c r="E67" s="17"/>
      <c r="F67" s="153" t="str">
        <f t="shared" si="26"/>
        <v/>
      </c>
      <c r="G67" s="182"/>
      <c r="H67" s="442" t="str">
        <f t="shared" si="24"/>
        <v/>
      </c>
      <c r="I67" s="16"/>
      <c r="J67" s="16"/>
      <c r="K67" s="41"/>
      <c r="L67" s="16"/>
      <c r="M67" s="16"/>
      <c r="N67" s="27" t="str">
        <f t="shared" si="14"/>
        <v/>
      </c>
      <c r="O67" s="41"/>
      <c r="P67" s="16"/>
      <c r="Q67" s="16"/>
      <c r="R67" s="27" t="str">
        <f t="shared" si="15"/>
        <v/>
      </c>
      <c r="S67" s="9"/>
      <c r="T67" s="16"/>
      <c r="U67" s="16"/>
      <c r="V67" s="16" t="str">
        <f t="shared" si="1"/>
        <v/>
      </c>
      <c r="W67" s="41"/>
      <c r="X67" s="16"/>
      <c r="Y67" s="16"/>
      <c r="Z67" s="27" t="str">
        <f t="shared" si="2"/>
        <v/>
      </c>
      <c r="AA67" s="41"/>
      <c r="AB67" s="28"/>
      <c r="AC67" s="28"/>
      <c r="AD67" s="27" t="str">
        <f t="shared" si="16"/>
        <v/>
      </c>
      <c r="AE67" s="42"/>
      <c r="AF67" s="16"/>
      <c r="AG67" s="16"/>
      <c r="AH67" s="27" t="str">
        <f t="shared" si="17"/>
        <v/>
      </c>
      <c r="AI67" s="42"/>
      <c r="AJ67" s="43"/>
      <c r="AK67" s="43"/>
      <c r="AL67" s="43" t="str">
        <f t="shared" si="3"/>
        <v/>
      </c>
      <c r="AM67" s="260"/>
      <c r="AN67" s="43"/>
      <c r="AO67" s="43"/>
      <c r="AP67" s="43" t="str">
        <f t="shared" si="9"/>
        <v/>
      </c>
      <c r="AQ67" s="260"/>
      <c r="AR67" s="43"/>
      <c r="AS67" s="43"/>
      <c r="AT67" s="43" t="str">
        <f t="shared" si="10"/>
        <v/>
      </c>
      <c r="AU67" s="260"/>
      <c r="AV67" s="35" t="str">
        <f t="shared" si="25"/>
        <v/>
      </c>
      <c r="AW67" s="35"/>
      <c r="AX67" s="35" t="str">
        <f t="shared" si="18"/>
        <v/>
      </c>
      <c r="AY67" s="16"/>
      <c r="AZ67" s="16"/>
      <c r="BA67" s="930"/>
    </row>
    <row r="68" spans="1:53">
      <c r="A68" s="32"/>
      <c r="B68" s="16"/>
      <c r="C68" s="17"/>
      <c r="D68" s="16"/>
      <c r="E68" s="17"/>
      <c r="F68" s="153" t="str">
        <f t="shared" si="26"/>
        <v/>
      </c>
      <c r="G68" s="182"/>
      <c r="H68" s="442" t="str">
        <f t="shared" si="24"/>
        <v/>
      </c>
      <c r="I68" s="16"/>
      <c r="J68" s="16"/>
      <c r="K68" s="41"/>
      <c r="L68" s="16"/>
      <c r="M68" s="16"/>
      <c r="N68" s="27" t="str">
        <f t="shared" si="14"/>
        <v/>
      </c>
      <c r="O68" s="41"/>
      <c r="P68" s="16"/>
      <c r="Q68" s="16"/>
      <c r="R68" s="27" t="str">
        <f t="shared" si="15"/>
        <v/>
      </c>
      <c r="S68" s="9"/>
      <c r="T68" s="16"/>
      <c r="U68" s="16"/>
      <c r="V68" s="16" t="str">
        <f t="shared" si="1"/>
        <v/>
      </c>
      <c r="W68" s="41"/>
      <c r="X68" s="16"/>
      <c r="Y68" s="16"/>
      <c r="Z68" s="27" t="str">
        <f t="shared" si="2"/>
        <v/>
      </c>
      <c r="AA68" s="41"/>
      <c r="AB68" s="28"/>
      <c r="AC68" s="28"/>
      <c r="AD68" s="27" t="str">
        <f t="shared" si="16"/>
        <v/>
      </c>
      <c r="AE68" s="42"/>
      <c r="AF68" s="16"/>
      <c r="AG68" s="16"/>
      <c r="AH68" s="27" t="str">
        <f t="shared" si="17"/>
        <v/>
      </c>
      <c r="AI68" s="42"/>
      <c r="AJ68" s="43"/>
      <c r="AK68" s="43"/>
      <c r="AL68" s="43" t="str">
        <f t="shared" si="3"/>
        <v/>
      </c>
      <c r="AM68" s="260"/>
      <c r="AN68" s="43"/>
      <c r="AO68" s="43"/>
      <c r="AP68" s="43" t="str">
        <f t="shared" si="9"/>
        <v/>
      </c>
      <c r="AQ68" s="260"/>
      <c r="AR68" s="43"/>
      <c r="AS68" s="43"/>
      <c r="AT68" s="43" t="str">
        <f t="shared" si="10"/>
        <v/>
      </c>
      <c r="AU68" s="260"/>
      <c r="AV68" s="35" t="str">
        <f t="shared" si="25"/>
        <v/>
      </c>
      <c r="AW68" s="35"/>
      <c r="AX68" s="35" t="str">
        <f t="shared" si="18"/>
        <v/>
      </c>
      <c r="AY68" s="16"/>
      <c r="AZ68" s="16"/>
      <c r="BA68" s="930"/>
    </row>
    <row r="69" spans="1:53">
      <c r="A69" s="32"/>
      <c r="B69" s="16"/>
      <c r="C69" s="17"/>
      <c r="D69" s="16"/>
      <c r="E69" s="17"/>
      <c r="F69" s="153" t="str">
        <f t="shared" si="26"/>
        <v/>
      </c>
      <c r="G69" s="182"/>
      <c r="H69" s="442" t="str">
        <f t="shared" si="24"/>
        <v/>
      </c>
      <c r="I69" s="16"/>
      <c r="J69" s="16"/>
      <c r="K69" s="41"/>
      <c r="L69" s="16"/>
      <c r="M69" s="16"/>
      <c r="N69" s="27" t="str">
        <f t="shared" si="14"/>
        <v/>
      </c>
      <c r="O69" s="41"/>
      <c r="P69" s="16"/>
      <c r="Q69" s="16"/>
      <c r="R69" s="27" t="str">
        <f t="shared" si="15"/>
        <v/>
      </c>
      <c r="S69" s="9"/>
      <c r="T69" s="16"/>
      <c r="U69" s="16"/>
      <c r="V69" s="16" t="str">
        <f t="shared" si="1"/>
        <v/>
      </c>
      <c r="W69" s="41"/>
      <c r="X69" s="16"/>
      <c r="Y69" s="16"/>
      <c r="Z69" s="27" t="str">
        <f t="shared" si="2"/>
        <v/>
      </c>
      <c r="AA69" s="41"/>
      <c r="AB69" s="28"/>
      <c r="AC69" s="28"/>
      <c r="AD69" s="27" t="str">
        <f t="shared" si="16"/>
        <v/>
      </c>
      <c r="AE69" s="42"/>
      <c r="AF69" s="16"/>
      <c r="AG69" s="16"/>
      <c r="AH69" s="27" t="str">
        <f t="shared" si="17"/>
        <v/>
      </c>
      <c r="AI69" s="42"/>
      <c r="AJ69" s="43"/>
      <c r="AK69" s="43"/>
      <c r="AL69" s="43" t="str">
        <f t="shared" si="3"/>
        <v/>
      </c>
      <c r="AM69" s="260"/>
      <c r="AN69" s="43"/>
      <c r="AO69" s="43"/>
      <c r="AP69" s="43" t="str">
        <f t="shared" si="9"/>
        <v/>
      </c>
      <c r="AQ69" s="260"/>
      <c r="AR69" s="43"/>
      <c r="AS69" s="43"/>
      <c r="AT69" s="43" t="str">
        <f t="shared" si="10"/>
        <v/>
      </c>
      <c r="AU69" s="260"/>
      <c r="AV69" s="35" t="str">
        <f t="shared" si="25"/>
        <v/>
      </c>
      <c r="AW69" s="35"/>
      <c r="AX69" s="35" t="str">
        <f t="shared" si="18"/>
        <v/>
      </c>
      <c r="AY69" s="16"/>
      <c r="AZ69" s="16"/>
      <c r="BA69" s="930"/>
    </row>
    <row r="70" spans="1:53">
      <c r="A70" s="32"/>
      <c r="B70" s="16"/>
      <c r="C70" s="17"/>
      <c r="D70" s="16"/>
      <c r="E70" s="17"/>
      <c r="F70" s="153" t="str">
        <f t="shared" si="26"/>
        <v/>
      </c>
      <c r="G70" s="182"/>
      <c r="H70" s="442" t="str">
        <f t="shared" si="24"/>
        <v/>
      </c>
      <c r="I70" s="16"/>
      <c r="J70" s="16"/>
      <c r="K70" s="41"/>
      <c r="L70" s="16"/>
      <c r="M70" s="16"/>
      <c r="N70" s="27" t="str">
        <f t="shared" si="14"/>
        <v/>
      </c>
      <c r="O70" s="41"/>
      <c r="P70" s="16"/>
      <c r="Q70" s="16"/>
      <c r="R70" s="27" t="str">
        <f t="shared" si="15"/>
        <v/>
      </c>
      <c r="S70" s="9"/>
      <c r="T70" s="16"/>
      <c r="U70" s="16"/>
      <c r="V70" s="16" t="str">
        <f t="shared" si="1"/>
        <v/>
      </c>
      <c r="W70" s="41"/>
      <c r="X70" s="16"/>
      <c r="Y70" s="16"/>
      <c r="Z70" s="27" t="str">
        <f t="shared" si="2"/>
        <v/>
      </c>
      <c r="AA70" s="41"/>
      <c r="AB70" s="28"/>
      <c r="AC70" s="28"/>
      <c r="AD70" s="27" t="str">
        <f t="shared" si="16"/>
        <v/>
      </c>
      <c r="AE70" s="42"/>
      <c r="AF70" s="16"/>
      <c r="AG70" s="16"/>
      <c r="AH70" s="27" t="str">
        <f t="shared" si="17"/>
        <v/>
      </c>
      <c r="AI70" s="42"/>
      <c r="AJ70" s="43"/>
      <c r="AK70" s="43"/>
      <c r="AL70" s="43" t="str">
        <f t="shared" si="3"/>
        <v/>
      </c>
      <c r="AM70" s="260"/>
      <c r="AN70" s="43"/>
      <c r="AO70" s="43"/>
      <c r="AP70" s="43" t="str">
        <f t="shared" si="9"/>
        <v/>
      </c>
      <c r="AQ70" s="260"/>
      <c r="AR70" s="43"/>
      <c r="AS70" s="43"/>
      <c r="AT70" s="43" t="str">
        <f t="shared" si="10"/>
        <v/>
      </c>
      <c r="AU70" s="260"/>
      <c r="AV70" s="35" t="str">
        <f t="shared" si="25"/>
        <v/>
      </c>
      <c r="AW70" s="35"/>
      <c r="AX70" s="35" t="str">
        <f t="shared" si="18"/>
        <v/>
      </c>
      <c r="AY70" s="16"/>
      <c r="AZ70" s="16"/>
      <c r="BA70" s="930"/>
    </row>
    <row r="71" spans="1:53">
      <c r="A71" s="32"/>
      <c r="B71" s="16"/>
      <c r="C71" s="17"/>
      <c r="D71" s="16"/>
      <c r="E71" s="17"/>
      <c r="F71" s="153" t="str">
        <f t="shared" si="26"/>
        <v/>
      </c>
      <c r="G71" s="182"/>
      <c r="H71" s="442" t="str">
        <f t="shared" si="24"/>
        <v/>
      </c>
      <c r="I71" s="16"/>
      <c r="J71" s="16"/>
      <c r="K71" s="41"/>
      <c r="L71" s="16"/>
      <c r="M71" s="16"/>
      <c r="N71" s="27" t="str">
        <f t="shared" si="14"/>
        <v/>
      </c>
      <c r="O71" s="41"/>
      <c r="P71" s="16"/>
      <c r="Q71" s="16"/>
      <c r="R71" s="27" t="str">
        <f t="shared" si="15"/>
        <v/>
      </c>
      <c r="S71" s="9"/>
      <c r="T71" s="16"/>
      <c r="U71" s="16"/>
      <c r="V71" s="16" t="str">
        <f t="shared" si="1"/>
        <v/>
      </c>
      <c r="W71" s="41"/>
      <c r="X71" s="16"/>
      <c r="Y71" s="16"/>
      <c r="Z71" s="27" t="str">
        <f t="shared" si="2"/>
        <v/>
      </c>
      <c r="AA71" s="41"/>
      <c r="AB71" s="28"/>
      <c r="AC71" s="28"/>
      <c r="AD71" s="27" t="str">
        <f t="shared" si="16"/>
        <v/>
      </c>
      <c r="AE71" s="42"/>
      <c r="AF71" s="16"/>
      <c r="AG71" s="16"/>
      <c r="AH71" s="27" t="str">
        <f t="shared" si="17"/>
        <v/>
      </c>
      <c r="AI71" s="42"/>
      <c r="AJ71" s="43"/>
      <c r="AK71" s="43"/>
      <c r="AL71" s="43" t="str">
        <f t="shared" si="3"/>
        <v/>
      </c>
      <c r="AM71" s="260"/>
      <c r="AN71" s="43"/>
      <c r="AO71" s="43"/>
      <c r="AP71" s="43" t="str">
        <f t="shared" si="9"/>
        <v/>
      </c>
      <c r="AQ71" s="260"/>
      <c r="AR71" s="43"/>
      <c r="AS71" s="43"/>
      <c r="AT71" s="43" t="str">
        <f t="shared" si="10"/>
        <v/>
      </c>
      <c r="AU71" s="260"/>
      <c r="AV71" s="35" t="str">
        <f t="shared" si="25"/>
        <v/>
      </c>
      <c r="AW71" s="35"/>
      <c r="AX71" s="35" t="str">
        <f t="shared" si="18"/>
        <v/>
      </c>
      <c r="AY71" s="16"/>
      <c r="AZ71" s="16"/>
      <c r="BA71" s="930"/>
    </row>
    <row r="72" spans="1:53">
      <c r="A72" s="32"/>
      <c r="B72" s="16"/>
      <c r="C72" s="17"/>
      <c r="D72" s="16"/>
      <c r="E72" s="17"/>
      <c r="F72" s="153" t="str">
        <f t="shared" si="26"/>
        <v/>
      </c>
      <c r="G72" s="182"/>
      <c r="H72" s="442" t="str">
        <f t="shared" si="24"/>
        <v/>
      </c>
      <c r="I72" s="16"/>
      <c r="J72" s="16"/>
      <c r="K72" s="41"/>
      <c r="L72" s="16"/>
      <c r="M72" s="16"/>
      <c r="N72" s="27" t="str">
        <f t="shared" si="14"/>
        <v/>
      </c>
      <c r="O72" s="41"/>
      <c r="P72" s="16"/>
      <c r="Q72" s="16"/>
      <c r="R72" s="27" t="str">
        <f t="shared" si="15"/>
        <v/>
      </c>
      <c r="S72" s="9"/>
      <c r="T72" s="16"/>
      <c r="U72" s="16"/>
      <c r="V72" s="16" t="str">
        <f t="shared" si="1"/>
        <v/>
      </c>
      <c r="W72" s="41"/>
      <c r="X72" s="16"/>
      <c r="Y72" s="16"/>
      <c r="Z72" s="27" t="str">
        <f t="shared" si="2"/>
        <v/>
      </c>
      <c r="AA72" s="41"/>
      <c r="AB72" s="28"/>
      <c r="AC72" s="28"/>
      <c r="AD72" s="27" t="str">
        <f t="shared" si="16"/>
        <v/>
      </c>
      <c r="AE72" s="42"/>
      <c r="AF72" s="16"/>
      <c r="AG72" s="16"/>
      <c r="AH72" s="27" t="str">
        <f t="shared" si="17"/>
        <v/>
      </c>
      <c r="AI72" s="42"/>
      <c r="AJ72" s="43"/>
      <c r="AK72" s="43"/>
      <c r="AL72" s="43" t="str">
        <f t="shared" si="3"/>
        <v/>
      </c>
      <c r="AM72" s="260"/>
      <c r="AN72" s="43"/>
      <c r="AO72" s="43"/>
      <c r="AP72" s="43" t="str">
        <f t="shared" si="9"/>
        <v/>
      </c>
      <c r="AQ72" s="260"/>
      <c r="AR72" s="43"/>
      <c r="AS72" s="43"/>
      <c r="AT72" s="43" t="str">
        <f t="shared" si="10"/>
        <v/>
      </c>
      <c r="AU72" s="260"/>
      <c r="AV72" s="35" t="str">
        <f t="shared" si="25"/>
        <v/>
      </c>
      <c r="AW72" s="35"/>
      <c r="AX72" s="35" t="str">
        <f t="shared" si="18"/>
        <v/>
      </c>
      <c r="AY72" s="16"/>
      <c r="AZ72" s="16"/>
      <c r="BA72" s="930"/>
    </row>
    <row r="73" spans="1:53">
      <c r="A73" s="32"/>
      <c r="B73" s="16"/>
      <c r="C73" s="17"/>
      <c r="D73" s="16"/>
      <c r="E73" s="17"/>
      <c r="F73" s="153" t="str">
        <f t="shared" si="26"/>
        <v/>
      </c>
      <c r="G73" s="182"/>
      <c r="H73" s="442" t="str">
        <f t="shared" si="24"/>
        <v/>
      </c>
      <c r="I73" s="16"/>
      <c r="J73" s="16"/>
      <c r="K73" s="41"/>
      <c r="L73" s="16"/>
      <c r="M73" s="16"/>
      <c r="N73" s="27" t="str">
        <f t="shared" si="14"/>
        <v/>
      </c>
      <c r="O73" s="41"/>
      <c r="P73" s="16"/>
      <c r="Q73" s="16"/>
      <c r="R73" s="27" t="str">
        <f t="shared" si="15"/>
        <v/>
      </c>
      <c r="S73" s="9"/>
      <c r="T73" s="16"/>
      <c r="U73" s="16"/>
      <c r="V73" s="16" t="str">
        <f t="shared" si="1"/>
        <v/>
      </c>
      <c r="W73" s="41"/>
      <c r="X73" s="16"/>
      <c r="Y73" s="16"/>
      <c r="Z73" s="27" t="str">
        <f t="shared" si="2"/>
        <v/>
      </c>
      <c r="AA73" s="41"/>
      <c r="AB73" s="28"/>
      <c r="AC73" s="28"/>
      <c r="AD73" s="27" t="str">
        <f t="shared" si="16"/>
        <v/>
      </c>
      <c r="AE73" s="42"/>
      <c r="AF73" s="16"/>
      <c r="AG73" s="16"/>
      <c r="AH73" s="27" t="str">
        <f t="shared" si="17"/>
        <v/>
      </c>
      <c r="AI73" s="42"/>
      <c r="AJ73" s="43"/>
      <c r="AK73" s="43"/>
      <c r="AL73" s="43" t="str">
        <f t="shared" si="3"/>
        <v/>
      </c>
      <c r="AM73" s="260"/>
      <c r="AN73" s="43"/>
      <c r="AO73" s="43"/>
      <c r="AP73" s="43" t="str">
        <f t="shared" si="9"/>
        <v/>
      </c>
      <c r="AQ73" s="260"/>
      <c r="AR73" s="43"/>
      <c r="AS73" s="43"/>
      <c r="AT73" s="43" t="str">
        <f t="shared" si="10"/>
        <v/>
      </c>
      <c r="AU73" s="260"/>
      <c r="AV73" s="35" t="str">
        <f t="shared" si="25"/>
        <v/>
      </c>
      <c r="AW73" s="35"/>
      <c r="AX73" s="35" t="str">
        <f t="shared" si="18"/>
        <v/>
      </c>
      <c r="AY73" s="16"/>
      <c r="AZ73" s="16"/>
      <c r="BA73" s="930"/>
    </row>
    <row r="74" spans="1:53">
      <c r="A74" s="32"/>
      <c r="B74" s="16"/>
      <c r="C74" s="17"/>
      <c r="D74" s="16"/>
      <c r="E74" s="17"/>
      <c r="F74" s="153" t="str">
        <f t="shared" si="26"/>
        <v/>
      </c>
      <c r="G74" s="182"/>
      <c r="H74" s="442" t="str">
        <f t="shared" si="24"/>
        <v/>
      </c>
      <c r="I74" s="16"/>
      <c r="J74" s="16"/>
      <c r="K74" s="41"/>
      <c r="L74" s="16"/>
      <c r="M74" s="16"/>
      <c r="N74" s="27" t="str">
        <f t="shared" si="14"/>
        <v/>
      </c>
      <c r="O74" s="41"/>
      <c r="P74" s="16"/>
      <c r="Q74" s="16"/>
      <c r="R74" s="27" t="str">
        <f t="shared" si="15"/>
        <v/>
      </c>
      <c r="S74" s="9"/>
      <c r="T74" s="16"/>
      <c r="U74" s="16"/>
      <c r="V74" s="16" t="str">
        <f t="shared" si="1"/>
        <v/>
      </c>
      <c r="W74" s="41"/>
      <c r="X74" s="16"/>
      <c r="Y74" s="16"/>
      <c r="Z74" s="27" t="str">
        <f t="shared" si="2"/>
        <v/>
      </c>
      <c r="AA74" s="41"/>
      <c r="AB74" s="28"/>
      <c r="AC74" s="28"/>
      <c r="AD74" s="27" t="str">
        <f t="shared" si="16"/>
        <v/>
      </c>
      <c r="AE74" s="42"/>
      <c r="AF74" s="16"/>
      <c r="AG74" s="16"/>
      <c r="AH74" s="27" t="str">
        <f t="shared" si="17"/>
        <v/>
      </c>
      <c r="AI74" s="42"/>
      <c r="AJ74" s="43"/>
      <c r="AK74" s="43"/>
      <c r="AL74" s="43" t="str">
        <f t="shared" si="3"/>
        <v/>
      </c>
      <c r="AM74" s="260"/>
      <c r="AN74" s="43"/>
      <c r="AO74" s="43"/>
      <c r="AP74" s="43" t="str">
        <f t="shared" si="9"/>
        <v/>
      </c>
      <c r="AQ74" s="260"/>
      <c r="AR74" s="43"/>
      <c r="AS74" s="43"/>
      <c r="AT74" s="43" t="str">
        <f t="shared" si="10"/>
        <v/>
      </c>
      <c r="AU74" s="260"/>
      <c r="AV74" s="35" t="str">
        <f t="shared" si="25"/>
        <v/>
      </c>
      <c r="AW74" s="35"/>
      <c r="AX74" s="35" t="str">
        <f t="shared" si="18"/>
        <v/>
      </c>
      <c r="AY74" s="16"/>
      <c r="AZ74" s="16"/>
      <c r="BA74" s="930"/>
    </row>
    <row r="75" spans="1:53">
      <c r="A75" s="32"/>
      <c r="B75" s="16"/>
      <c r="C75" s="17"/>
      <c r="D75" s="16"/>
      <c r="E75" s="17"/>
      <c r="F75" s="153" t="str">
        <f t="shared" si="26"/>
        <v/>
      </c>
      <c r="G75" s="182"/>
      <c r="H75" s="442" t="str">
        <f t="shared" si="24"/>
        <v/>
      </c>
      <c r="I75" s="16"/>
      <c r="J75" s="16"/>
      <c r="K75" s="41"/>
      <c r="L75" s="16"/>
      <c r="M75" s="16"/>
      <c r="N75" s="27" t="str">
        <f t="shared" si="14"/>
        <v/>
      </c>
      <c r="O75" s="41"/>
      <c r="P75" s="16"/>
      <c r="Q75" s="16"/>
      <c r="R75" s="27" t="str">
        <f t="shared" si="15"/>
        <v/>
      </c>
      <c r="S75" s="9"/>
      <c r="T75" s="16"/>
      <c r="U75" s="16"/>
      <c r="V75" s="16" t="str">
        <f t="shared" si="1"/>
        <v/>
      </c>
      <c r="W75" s="41"/>
      <c r="X75" s="16"/>
      <c r="Y75" s="16"/>
      <c r="Z75" s="27" t="str">
        <f t="shared" si="2"/>
        <v/>
      </c>
      <c r="AA75" s="41"/>
      <c r="AB75" s="28"/>
      <c r="AC75" s="28"/>
      <c r="AD75" s="27" t="str">
        <f t="shared" si="16"/>
        <v/>
      </c>
      <c r="AE75" s="42"/>
      <c r="AF75" s="16"/>
      <c r="AG75" s="16"/>
      <c r="AH75" s="27" t="str">
        <f t="shared" si="17"/>
        <v/>
      </c>
      <c r="AI75" s="42"/>
      <c r="AJ75" s="43"/>
      <c r="AK75" s="43"/>
      <c r="AL75" s="43" t="str">
        <f t="shared" si="3"/>
        <v/>
      </c>
      <c r="AM75" s="260"/>
      <c r="AN75" s="43"/>
      <c r="AO75" s="43"/>
      <c r="AP75" s="43" t="str">
        <f t="shared" si="9"/>
        <v/>
      </c>
      <c r="AQ75" s="260"/>
      <c r="AR75" s="43"/>
      <c r="AS75" s="43"/>
      <c r="AT75" s="43" t="str">
        <f t="shared" si="10"/>
        <v/>
      </c>
      <c r="AU75" s="260"/>
      <c r="AV75" s="35" t="str">
        <f t="shared" si="25"/>
        <v/>
      </c>
      <c r="AW75" s="35"/>
      <c r="AX75" s="35" t="str">
        <f t="shared" si="18"/>
        <v/>
      </c>
      <c r="AY75" s="16"/>
      <c r="AZ75" s="16"/>
      <c r="BA75" s="930"/>
    </row>
    <row r="76" spans="1:53">
      <c r="A76" s="32"/>
      <c r="B76" s="37"/>
      <c r="C76" s="129"/>
      <c r="D76" s="37"/>
      <c r="E76" s="129"/>
      <c r="F76" s="156">
        <f>SUM(F62:F75)</f>
        <v>0</v>
      </c>
      <c r="G76" s="183"/>
      <c r="H76" s="187">
        <f>SUM(H62:H73)</f>
        <v>0</v>
      </c>
      <c r="I76" s="37"/>
      <c r="J76" s="37"/>
      <c r="K76" s="41"/>
      <c r="L76" s="37">
        <f>SUM(L62:L75)</f>
        <v>0</v>
      </c>
      <c r="M76" s="37"/>
      <c r="N76" s="7"/>
      <c r="O76" s="41"/>
      <c r="P76" s="37">
        <f>SUM(P62:P75)</f>
        <v>0</v>
      </c>
      <c r="Q76" s="37"/>
      <c r="R76" s="7"/>
      <c r="S76" s="9"/>
      <c r="T76" s="37">
        <f>SUM(T62:T75)</f>
        <v>0</v>
      </c>
      <c r="U76" s="37"/>
      <c r="V76" s="37"/>
      <c r="W76" s="41"/>
      <c r="X76" s="37">
        <f>SUM(X62:X75)</f>
        <v>0</v>
      </c>
      <c r="Y76" s="37"/>
      <c r="Z76" s="7"/>
      <c r="AA76" s="41"/>
      <c r="AB76" s="37">
        <f>SUM(AB62:AB75)</f>
        <v>0</v>
      </c>
      <c r="AC76" s="37"/>
      <c r="AD76" s="7"/>
      <c r="AE76" s="42"/>
      <c r="AF76" s="37">
        <f>SUM(AF62:AF75)</f>
        <v>0</v>
      </c>
      <c r="AG76" s="37"/>
      <c r="AH76" s="7"/>
      <c r="AI76" s="42"/>
      <c r="AJ76" s="7">
        <f>SUM(AJ62:AJ75)</f>
        <v>0</v>
      </c>
      <c r="AK76" s="7"/>
      <c r="AL76" s="7"/>
      <c r="AM76" s="260"/>
      <c r="AN76" s="7">
        <f>SUM(AN62:AN75)</f>
        <v>0</v>
      </c>
      <c r="AO76" s="7"/>
      <c r="AP76" s="7"/>
      <c r="AQ76" s="260"/>
      <c r="AR76" s="7">
        <f>SUM(AR62:AR75)</f>
        <v>0</v>
      </c>
      <c r="AS76" s="7"/>
      <c r="AT76" s="7"/>
      <c r="AU76" s="260"/>
      <c r="AV76" s="130"/>
      <c r="AW76" s="130"/>
      <c r="AX76" s="164">
        <f>SUM(AX62:AX73)</f>
        <v>0</v>
      </c>
      <c r="AY76" s="37"/>
      <c r="AZ76" s="37"/>
      <c r="BA76" s="930"/>
    </row>
    <row r="77" spans="1:53">
      <c r="A77" s="32"/>
      <c r="B77" s="139"/>
      <c r="C77" s="144" t="s">
        <v>34</v>
      </c>
      <c r="D77" s="139"/>
      <c r="E77" s="140"/>
      <c r="F77" s="154"/>
      <c r="G77" s="184"/>
      <c r="H77" s="188"/>
      <c r="I77" s="139"/>
      <c r="J77" s="139"/>
      <c r="K77" s="41"/>
      <c r="L77" s="139"/>
      <c r="M77" s="139"/>
      <c r="N77" s="141"/>
      <c r="O77" s="41"/>
      <c r="P77" s="139"/>
      <c r="Q77" s="139"/>
      <c r="R77" s="141"/>
      <c r="S77" s="9"/>
      <c r="T77" s="139"/>
      <c r="U77" s="139"/>
      <c r="V77" s="139"/>
      <c r="W77" s="41"/>
      <c r="X77" s="139"/>
      <c r="Y77" s="139"/>
      <c r="Z77" s="141"/>
      <c r="AA77" s="41"/>
      <c r="AB77" s="139"/>
      <c r="AC77" s="139"/>
      <c r="AD77" s="141"/>
      <c r="AE77" s="42"/>
      <c r="AF77" s="139"/>
      <c r="AG77" s="139"/>
      <c r="AH77" s="141"/>
      <c r="AI77" s="42"/>
      <c r="AJ77" s="141"/>
      <c r="AK77" s="141"/>
      <c r="AL77" s="141" t="str">
        <f t="shared" si="3"/>
        <v/>
      </c>
      <c r="AM77" s="260"/>
      <c r="AN77" s="141"/>
      <c r="AO77" s="141"/>
      <c r="AP77" s="141" t="str">
        <f t="shared" si="9"/>
        <v/>
      </c>
      <c r="AQ77" s="260"/>
      <c r="AR77" s="141"/>
      <c r="AS77" s="141"/>
      <c r="AT77" s="141" t="str">
        <f t="shared" si="10"/>
        <v/>
      </c>
      <c r="AU77" s="260"/>
      <c r="AV77" s="142"/>
      <c r="AW77" s="142"/>
      <c r="AX77" s="142"/>
      <c r="AY77" s="139"/>
      <c r="AZ77" s="139"/>
      <c r="BA77" s="930"/>
    </row>
    <row r="78" spans="1:53">
      <c r="A78" s="32"/>
      <c r="B78" s="16"/>
      <c r="C78" s="17"/>
      <c r="D78" s="16"/>
      <c r="E78" s="17"/>
      <c r="F78" s="153" t="str">
        <f>IF(E78="","",IF(E78="Oui",1,0))</f>
        <v/>
      </c>
      <c r="G78" s="182"/>
      <c r="H78" s="442" t="str">
        <f t="shared" ref="H78:H90" si="27">IF(G78="","",G78-AX78)</f>
        <v/>
      </c>
      <c r="I78" s="16"/>
      <c r="J78" s="16"/>
      <c r="K78" s="41"/>
      <c r="L78" s="16"/>
      <c r="M78" s="16"/>
      <c r="N78" s="27" t="str">
        <f t="shared" si="14"/>
        <v/>
      </c>
      <c r="O78" s="41"/>
      <c r="P78" s="16"/>
      <c r="Q78" s="16"/>
      <c r="R78" s="27" t="str">
        <f t="shared" si="15"/>
        <v/>
      </c>
      <c r="S78" s="9"/>
      <c r="T78" s="16"/>
      <c r="U78" s="16"/>
      <c r="V78" s="16" t="str">
        <f t="shared" si="1"/>
        <v/>
      </c>
      <c r="W78" s="41"/>
      <c r="X78" s="16"/>
      <c r="Y78" s="16"/>
      <c r="Z78" s="27" t="str">
        <f t="shared" si="2"/>
        <v/>
      </c>
      <c r="AA78" s="41"/>
      <c r="AB78" s="28"/>
      <c r="AC78" s="28"/>
      <c r="AD78" s="27" t="str">
        <f t="shared" si="16"/>
        <v/>
      </c>
      <c r="AE78" s="42"/>
      <c r="AF78" s="16"/>
      <c r="AG78" s="16"/>
      <c r="AH78" s="27" t="str">
        <f t="shared" si="17"/>
        <v/>
      </c>
      <c r="AI78" s="42"/>
      <c r="AJ78" s="43"/>
      <c r="AK78" s="43"/>
      <c r="AL78" s="43" t="str">
        <f t="shared" ref="AL78:AL132" si="28">IF(AJ78="","",AK78*AJ78)</f>
        <v/>
      </c>
      <c r="AM78" s="260"/>
      <c r="AN78" s="43"/>
      <c r="AO78" s="43"/>
      <c r="AP78" s="43" t="str">
        <f t="shared" si="9"/>
        <v/>
      </c>
      <c r="AQ78" s="260"/>
      <c r="AR78" s="43"/>
      <c r="AS78" s="43"/>
      <c r="AT78" s="43" t="str">
        <f t="shared" si="10"/>
        <v/>
      </c>
      <c r="AU78" s="260"/>
      <c r="AV78" s="35" t="str">
        <f t="shared" ref="AV78:AV90" si="29">IF(B78="","",R78+V78+Z78+AH78+N78+AD78+AL78+AP78+AT78)</f>
        <v/>
      </c>
      <c r="AW78" s="35"/>
      <c r="AX78" s="35" t="str">
        <f t="shared" si="18"/>
        <v/>
      </c>
      <c r="AY78" s="16"/>
      <c r="AZ78" s="16"/>
      <c r="BA78" s="930"/>
    </row>
    <row r="79" spans="1:53">
      <c r="A79" s="32"/>
      <c r="B79" s="16"/>
      <c r="C79" s="17"/>
      <c r="D79" s="16"/>
      <c r="E79" s="17"/>
      <c r="F79" s="153" t="str">
        <f t="shared" ref="F79:F90" si="30">IF(E79="","",IF(E79="Oui",1,0))</f>
        <v/>
      </c>
      <c r="G79" s="182"/>
      <c r="H79" s="442" t="str">
        <f t="shared" si="27"/>
        <v/>
      </c>
      <c r="I79" s="247"/>
      <c r="J79" s="248"/>
      <c r="K79" s="41"/>
      <c r="L79" s="16"/>
      <c r="M79" s="16"/>
      <c r="N79" s="27" t="str">
        <f t="shared" si="14"/>
        <v/>
      </c>
      <c r="O79" s="41"/>
      <c r="P79" s="16"/>
      <c r="Q79" s="16"/>
      <c r="R79" s="27" t="str">
        <f t="shared" si="15"/>
        <v/>
      </c>
      <c r="S79" s="9"/>
      <c r="T79" s="16"/>
      <c r="U79" s="16"/>
      <c r="V79" s="16" t="str">
        <f t="shared" si="1"/>
        <v/>
      </c>
      <c r="W79" s="41"/>
      <c r="X79" s="16"/>
      <c r="Y79" s="16"/>
      <c r="Z79" s="27" t="str">
        <f t="shared" si="2"/>
        <v/>
      </c>
      <c r="AA79" s="41"/>
      <c r="AB79" s="28"/>
      <c r="AC79" s="28"/>
      <c r="AD79" s="27" t="str">
        <f t="shared" si="16"/>
        <v/>
      </c>
      <c r="AE79" s="42"/>
      <c r="AF79" s="16"/>
      <c r="AG79" s="16"/>
      <c r="AH79" s="27" t="str">
        <f t="shared" si="17"/>
        <v/>
      </c>
      <c r="AI79" s="42"/>
      <c r="AJ79" s="43"/>
      <c r="AK79" s="43"/>
      <c r="AL79" s="43" t="str">
        <f t="shared" si="28"/>
        <v/>
      </c>
      <c r="AM79" s="260"/>
      <c r="AN79" s="43"/>
      <c r="AO79" s="43"/>
      <c r="AP79" s="43" t="str">
        <f t="shared" ref="AP79:AP142" si="31">IF(AN79="","",AO79*AN79)</f>
        <v/>
      </c>
      <c r="AQ79" s="260"/>
      <c r="AR79" s="43"/>
      <c r="AS79" s="43"/>
      <c r="AT79" s="43" t="str">
        <f t="shared" ref="AT79:AT142" si="32">IF(AR79="","",AS79*AR79)</f>
        <v/>
      </c>
      <c r="AU79" s="260"/>
      <c r="AV79" s="35" t="str">
        <f t="shared" si="29"/>
        <v/>
      </c>
      <c r="AW79" s="35"/>
      <c r="AX79" s="35" t="str">
        <f t="shared" si="18"/>
        <v/>
      </c>
      <c r="AY79" s="16"/>
      <c r="AZ79" s="16"/>
      <c r="BA79" s="930"/>
    </row>
    <row r="80" spans="1:53">
      <c r="A80" s="32"/>
      <c r="B80" s="16"/>
      <c r="C80" s="17"/>
      <c r="D80" s="16"/>
      <c r="E80" s="17"/>
      <c r="F80" s="153" t="str">
        <f t="shared" si="30"/>
        <v/>
      </c>
      <c r="G80" s="182"/>
      <c r="H80" s="442" t="str">
        <f t="shared" si="27"/>
        <v/>
      </c>
      <c r="I80" s="16"/>
      <c r="J80" s="16"/>
      <c r="K80" s="41"/>
      <c r="L80" s="16"/>
      <c r="M80" s="16"/>
      <c r="N80" s="27" t="str">
        <f t="shared" si="14"/>
        <v/>
      </c>
      <c r="O80" s="41"/>
      <c r="P80" s="16"/>
      <c r="Q80" s="16"/>
      <c r="R80" s="27" t="str">
        <f t="shared" si="15"/>
        <v/>
      </c>
      <c r="S80" s="9"/>
      <c r="T80" s="16"/>
      <c r="U80" s="16"/>
      <c r="V80" s="16" t="str">
        <f t="shared" si="1"/>
        <v/>
      </c>
      <c r="W80" s="41"/>
      <c r="X80" s="16"/>
      <c r="Y80" s="16"/>
      <c r="Z80" s="27" t="str">
        <f t="shared" si="2"/>
        <v/>
      </c>
      <c r="AA80" s="41"/>
      <c r="AB80" s="28"/>
      <c r="AC80" s="28"/>
      <c r="AD80" s="27" t="str">
        <f t="shared" si="16"/>
        <v/>
      </c>
      <c r="AE80" s="42"/>
      <c r="AF80" s="16"/>
      <c r="AG80" s="16"/>
      <c r="AH80" s="27" t="str">
        <f t="shared" si="17"/>
        <v/>
      </c>
      <c r="AI80" s="42"/>
      <c r="AJ80" s="43"/>
      <c r="AK80" s="43"/>
      <c r="AL80" s="43" t="str">
        <f t="shared" si="28"/>
        <v/>
      </c>
      <c r="AM80" s="260"/>
      <c r="AN80" s="43"/>
      <c r="AO80" s="43"/>
      <c r="AP80" s="43" t="str">
        <f t="shared" si="31"/>
        <v/>
      </c>
      <c r="AQ80" s="260"/>
      <c r="AR80" s="43"/>
      <c r="AS80" s="43"/>
      <c r="AT80" s="43" t="str">
        <f t="shared" si="32"/>
        <v/>
      </c>
      <c r="AU80" s="260"/>
      <c r="AV80" s="35" t="str">
        <f t="shared" si="29"/>
        <v/>
      </c>
      <c r="AW80" s="35"/>
      <c r="AX80" s="35" t="str">
        <f t="shared" si="18"/>
        <v/>
      </c>
      <c r="AY80" s="16"/>
      <c r="AZ80" s="16"/>
      <c r="BA80" s="930"/>
    </row>
    <row r="81" spans="1:53">
      <c r="A81" s="32"/>
      <c r="B81" s="16"/>
      <c r="C81" s="17"/>
      <c r="D81" s="16"/>
      <c r="E81" s="17"/>
      <c r="F81" s="153" t="str">
        <f t="shared" si="30"/>
        <v/>
      </c>
      <c r="G81" s="182"/>
      <c r="H81" s="442" t="str">
        <f t="shared" si="27"/>
        <v/>
      </c>
      <c r="I81" s="16"/>
      <c r="J81" s="16"/>
      <c r="K81" s="41"/>
      <c r="L81" s="16"/>
      <c r="M81" s="16"/>
      <c r="N81" s="27" t="str">
        <f t="shared" si="14"/>
        <v/>
      </c>
      <c r="O81" s="41"/>
      <c r="P81" s="16"/>
      <c r="Q81" s="16"/>
      <c r="R81" s="27" t="str">
        <f t="shared" si="15"/>
        <v/>
      </c>
      <c r="S81" s="9"/>
      <c r="T81" s="16"/>
      <c r="U81" s="16"/>
      <c r="V81" s="16" t="str">
        <f t="shared" si="1"/>
        <v/>
      </c>
      <c r="W81" s="41"/>
      <c r="X81" s="16"/>
      <c r="Y81" s="16"/>
      <c r="Z81" s="27" t="str">
        <f t="shared" si="2"/>
        <v/>
      </c>
      <c r="AA81" s="41"/>
      <c r="AB81" s="28"/>
      <c r="AC81" s="28"/>
      <c r="AD81" s="27" t="str">
        <f t="shared" si="16"/>
        <v/>
      </c>
      <c r="AE81" s="42"/>
      <c r="AF81" s="16"/>
      <c r="AG81" s="16"/>
      <c r="AH81" s="27" t="str">
        <f t="shared" si="17"/>
        <v/>
      </c>
      <c r="AI81" s="42"/>
      <c r="AJ81" s="43"/>
      <c r="AK81" s="43"/>
      <c r="AL81" s="43" t="str">
        <f t="shared" si="28"/>
        <v/>
      </c>
      <c r="AM81" s="260"/>
      <c r="AN81" s="43"/>
      <c r="AO81" s="43"/>
      <c r="AP81" s="43" t="str">
        <f t="shared" si="31"/>
        <v/>
      </c>
      <c r="AQ81" s="260"/>
      <c r="AR81" s="43"/>
      <c r="AS81" s="43"/>
      <c r="AT81" s="43" t="str">
        <f t="shared" si="32"/>
        <v/>
      </c>
      <c r="AU81" s="260"/>
      <c r="AV81" s="35" t="str">
        <f t="shared" si="29"/>
        <v/>
      </c>
      <c r="AW81" s="35"/>
      <c r="AX81" s="35" t="str">
        <f t="shared" si="18"/>
        <v/>
      </c>
      <c r="AY81" s="16"/>
      <c r="AZ81" s="16"/>
      <c r="BA81" s="930"/>
    </row>
    <row r="82" spans="1:53">
      <c r="A82" s="32"/>
      <c r="B82" s="16"/>
      <c r="C82" s="17"/>
      <c r="D82" s="16"/>
      <c r="E82" s="17"/>
      <c r="F82" s="153" t="str">
        <f t="shared" si="30"/>
        <v/>
      </c>
      <c r="G82" s="182"/>
      <c r="H82" s="442" t="str">
        <f t="shared" si="27"/>
        <v/>
      </c>
      <c r="I82" s="16"/>
      <c r="J82" s="16"/>
      <c r="K82" s="41"/>
      <c r="L82" s="16"/>
      <c r="M82" s="16"/>
      <c r="N82" s="27" t="str">
        <f t="shared" si="14"/>
        <v/>
      </c>
      <c r="O82" s="41"/>
      <c r="P82" s="16"/>
      <c r="Q82" s="16"/>
      <c r="R82" s="27" t="str">
        <f t="shared" si="15"/>
        <v/>
      </c>
      <c r="S82" s="9"/>
      <c r="T82" s="16"/>
      <c r="U82" s="16"/>
      <c r="V82" s="16" t="str">
        <f t="shared" si="1"/>
        <v/>
      </c>
      <c r="W82" s="41"/>
      <c r="X82" s="16"/>
      <c r="Y82" s="16"/>
      <c r="Z82" s="27" t="str">
        <f t="shared" si="2"/>
        <v/>
      </c>
      <c r="AA82" s="41"/>
      <c r="AB82" s="28"/>
      <c r="AC82" s="28"/>
      <c r="AD82" s="27" t="str">
        <f t="shared" si="16"/>
        <v/>
      </c>
      <c r="AE82" s="42"/>
      <c r="AF82" s="16"/>
      <c r="AG82" s="16"/>
      <c r="AH82" s="27" t="str">
        <f t="shared" si="17"/>
        <v/>
      </c>
      <c r="AI82" s="42"/>
      <c r="AJ82" s="43"/>
      <c r="AK82" s="43"/>
      <c r="AL82" s="43" t="str">
        <f t="shared" si="28"/>
        <v/>
      </c>
      <c r="AM82" s="260"/>
      <c r="AN82" s="43"/>
      <c r="AO82" s="43"/>
      <c r="AP82" s="43" t="str">
        <f t="shared" si="31"/>
        <v/>
      </c>
      <c r="AQ82" s="260"/>
      <c r="AR82" s="43"/>
      <c r="AS82" s="43"/>
      <c r="AT82" s="43" t="str">
        <f t="shared" si="32"/>
        <v/>
      </c>
      <c r="AU82" s="260"/>
      <c r="AV82" s="35" t="str">
        <f t="shared" si="29"/>
        <v/>
      </c>
      <c r="AW82" s="35"/>
      <c r="AX82" s="35" t="str">
        <f t="shared" si="18"/>
        <v/>
      </c>
      <c r="AY82" s="16"/>
      <c r="AZ82" s="16"/>
      <c r="BA82" s="930"/>
    </row>
    <row r="83" spans="1:53">
      <c r="A83" s="32"/>
      <c r="B83" s="16"/>
      <c r="C83" s="17"/>
      <c r="D83" s="16"/>
      <c r="E83" s="17"/>
      <c r="F83" s="153" t="str">
        <f t="shared" si="30"/>
        <v/>
      </c>
      <c r="G83" s="182"/>
      <c r="H83" s="442" t="str">
        <f t="shared" si="27"/>
        <v/>
      </c>
      <c r="I83" s="16"/>
      <c r="J83" s="16"/>
      <c r="K83" s="41"/>
      <c r="L83" s="16"/>
      <c r="M83" s="16"/>
      <c r="N83" s="27" t="str">
        <f t="shared" si="14"/>
        <v/>
      </c>
      <c r="O83" s="41"/>
      <c r="P83" s="16"/>
      <c r="Q83" s="16"/>
      <c r="R83" s="27" t="str">
        <f t="shared" si="15"/>
        <v/>
      </c>
      <c r="S83" s="9"/>
      <c r="T83" s="16"/>
      <c r="U83" s="16"/>
      <c r="V83" s="16" t="str">
        <f t="shared" si="1"/>
        <v/>
      </c>
      <c r="W83" s="41"/>
      <c r="X83" s="16"/>
      <c r="Y83" s="16"/>
      <c r="Z83" s="27" t="str">
        <f t="shared" si="2"/>
        <v/>
      </c>
      <c r="AA83" s="41"/>
      <c r="AB83" s="28"/>
      <c r="AC83" s="28"/>
      <c r="AD83" s="27" t="str">
        <f t="shared" si="16"/>
        <v/>
      </c>
      <c r="AE83" s="42"/>
      <c r="AF83" s="16"/>
      <c r="AG83" s="16"/>
      <c r="AH83" s="27" t="str">
        <f t="shared" si="17"/>
        <v/>
      </c>
      <c r="AI83" s="42"/>
      <c r="AJ83" s="43"/>
      <c r="AK83" s="43"/>
      <c r="AL83" s="43" t="str">
        <f t="shared" si="28"/>
        <v/>
      </c>
      <c r="AM83" s="260"/>
      <c r="AN83" s="43"/>
      <c r="AO83" s="43"/>
      <c r="AP83" s="43" t="str">
        <f t="shared" si="31"/>
        <v/>
      </c>
      <c r="AQ83" s="260"/>
      <c r="AR83" s="43"/>
      <c r="AS83" s="43"/>
      <c r="AT83" s="43" t="str">
        <f t="shared" si="32"/>
        <v/>
      </c>
      <c r="AU83" s="260"/>
      <c r="AV83" s="35" t="str">
        <f t="shared" si="29"/>
        <v/>
      </c>
      <c r="AW83" s="35"/>
      <c r="AX83" s="35" t="str">
        <f t="shared" si="18"/>
        <v/>
      </c>
      <c r="AY83" s="16"/>
      <c r="AZ83" s="16"/>
      <c r="BA83" s="930"/>
    </row>
    <row r="84" spans="1:53">
      <c r="A84" s="32"/>
      <c r="B84" s="16"/>
      <c r="C84" s="17"/>
      <c r="D84" s="16"/>
      <c r="E84" s="17"/>
      <c r="F84" s="153" t="str">
        <f t="shared" si="30"/>
        <v/>
      </c>
      <c r="G84" s="182"/>
      <c r="H84" s="442" t="str">
        <f t="shared" si="27"/>
        <v/>
      </c>
      <c r="I84" s="16"/>
      <c r="J84" s="16"/>
      <c r="K84" s="41"/>
      <c r="L84" s="16"/>
      <c r="M84" s="16"/>
      <c r="N84" s="27" t="str">
        <f t="shared" si="14"/>
        <v/>
      </c>
      <c r="O84" s="41"/>
      <c r="P84" s="16"/>
      <c r="Q84" s="16"/>
      <c r="R84" s="27" t="str">
        <f t="shared" si="15"/>
        <v/>
      </c>
      <c r="S84" s="9"/>
      <c r="T84" s="16"/>
      <c r="U84" s="16"/>
      <c r="V84" s="16" t="str">
        <f t="shared" si="1"/>
        <v/>
      </c>
      <c r="W84" s="41"/>
      <c r="X84" s="16"/>
      <c r="Y84" s="16"/>
      <c r="Z84" s="27" t="str">
        <f t="shared" si="2"/>
        <v/>
      </c>
      <c r="AA84" s="41"/>
      <c r="AB84" s="28"/>
      <c r="AC84" s="28"/>
      <c r="AD84" s="27" t="str">
        <f t="shared" si="16"/>
        <v/>
      </c>
      <c r="AE84" s="42"/>
      <c r="AF84" s="16"/>
      <c r="AG84" s="16"/>
      <c r="AH84" s="27" t="str">
        <f t="shared" si="17"/>
        <v/>
      </c>
      <c r="AI84" s="42"/>
      <c r="AJ84" s="43"/>
      <c r="AK84" s="43"/>
      <c r="AL84" s="43" t="str">
        <f t="shared" si="28"/>
        <v/>
      </c>
      <c r="AM84" s="260"/>
      <c r="AN84" s="43"/>
      <c r="AO84" s="43"/>
      <c r="AP84" s="43" t="str">
        <f t="shared" si="31"/>
        <v/>
      </c>
      <c r="AQ84" s="260"/>
      <c r="AR84" s="43"/>
      <c r="AS84" s="43"/>
      <c r="AT84" s="43" t="str">
        <f t="shared" si="32"/>
        <v/>
      </c>
      <c r="AU84" s="260"/>
      <c r="AV84" s="35" t="str">
        <f t="shared" si="29"/>
        <v/>
      </c>
      <c r="AW84" s="35"/>
      <c r="AX84" s="35" t="str">
        <f t="shared" si="18"/>
        <v/>
      </c>
      <c r="AY84" s="16"/>
      <c r="AZ84" s="16"/>
      <c r="BA84" s="930"/>
    </row>
    <row r="85" spans="1:53">
      <c r="A85" s="32"/>
      <c r="B85" s="16"/>
      <c r="C85" s="17"/>
      <c r="D85" s="16"/>
      <c r="E85" s="17"/>
      <c r="F85" s="153" t="str">
        <f t="shared" si="30"/>
        <v/>
      </c>
      <c r="G85" s="182"/>
      <c r="H85" s="442" t="str">
        <f t="shared" si="27"/>
        <v/>
      </c>
      <c r="I85" s="16"/>
      <c r="J85" s="16"/>
      <c r="K85" s="41"/>
      <c r="L85" s="16"/>
      <c r="M85" s="16"/>
      <c r="N85" s="27" t="str">
        <f t="shared" si="14"/>
        <v/>
      </c>
      <c r="O85" s="41"/>
      <c r="P85" s="16"/>
      <c r="Q85" s="16"/>
      <c r="R85" s="27" t="str">
        <f t="shared" si="15"/>
        <v/>
      </c>
      <c r="S85" s="9"/>
      <c r="T85" s="16"/>
      <c r="U85" s="16"/>
      <c r="V85" s="16" t="str">
        <f t="shared" si="1"/>
        <v/>
      </c>
      <c r="W85" s="41"/>
      <c r="X85" s="16"/>
      <c r="Y85" s="16"/>
      <c r="Z85" s="27" t="str">
        <f t="shared" si="2"/>
        <v/>
      </c>
      <c r="AA85" s="41"/>
      <c r="AB85" s="28"/>
      <c r="AC85" s="28"/>
      <c r="AD85" s="27" t="str">
        <f t="shared" si="16"/>
        <v/>
      </c>
      <c r="AE85" s="42"/>
      <c r="AF85" s="16"/>
      <c r="AG85" s="16"/>
      <c r="AH85" s="27" t="str">
        <f t="shared" si="17"/>
        <v/>
      </c>
      <c r="AI85" s="42"/>
      <c r="AJ85" s="43"/>
      <c r="AK85" s="43"/>
      <c r="AL85" s="43" t="str">
        <f t="shared" si="28"/>
        <v/>
      </c>
      <c r="AM85" s="260"/>
      <c r="AN85" s="43"/>
      <c r="AO85" s="43"/>
      <c r="AP85" s="43" t="str">
        <f t="shared" si="31"/>
        <v/>
      </c>
      <c r="AQ85" s="260"/>
      <c r="AR85" s="43"/>
      <c r="AS85" s="43"/>
      <c r="AT85" s="43" t="str">
        <f t="shared" si="32"/>
        <v/>
      </c>
      <c r="AU85" s="260"/>
      <c r="AV85" s="35" t="str">
        <f t="shared" si="29"/>
        <v/>
      </c>
      <c r="AW85" s="35"/>
      <c r="AX85" s="35" t="str">
        <f t="shared" si="18"/>
        <v/>
      </c>
      <c r="AY85" s="16"/>
      <c r="AZ85" s="16"/>
      <c r="BA85" s="930"/>
    </row>
    <row r="86" spans="1:53">
      <c r="A86" s="32"/>
      <c r="B86" s="16"/>
      <c r="C86" s="17"/>
      <c r="D86" s="16"/>
      <c r="E86" s="17"/>
      <c r="F86" s="153" t="str">
        <f t="shared" si="30"/>
        <v/>
      </c>
      <c r="G86" s="182"/>
      <c r="H86" s="442" t="str">
        <f t="shared" si="27"/>
        <v/>
      </c>
      <c r="I86" s="16"/>
      <c r="J86" s="16"/>
      <c r="K86" s="41"/>
      <c r="L86" s="16"/>
      <c r="M86" s="16"/>
      <c r="N86" s="27" t="str">
        <f t="shared" si="14"/>
        <v/>
      </c>
      <c r="O86" s="41"/>
      <c r="P86" s="16"/>
      <c r="Q86" s="16"/>
      <c r="R86" s="27" t="str">
        <f t="shared" si="15"/>
        <v/>
      </c>
      <c r="S86" s="9"/>
      <c r="T86" s="16"/>
      <c r="U86" s="16"/>
      <c r="V86" s="16" t="str">
        <f t="shared" si="1"/>
        <v/>
      </c>
      <c r="W86" s="41"/>
      <c r="X86" s="16"/>
      <c r="Y86" s="16"/>
      <c r="Z86" s="27" t="str">
        <f t="shared" si="2"/>
        <v/>
      </c>
      <c r="AA86" s="41"/>
      <c r="AB86" s="28"/>
      <c r="AC86" s="28"/>
      <c r="AD86" s="27" t="str">
        <f t="shared" si="16"/>
        <v/>
      </c>
      <c r="AE86" s="42"/>
      <c r="AF86" s="16"/>
      <c r="AG86" s="16"/>
      <c r="AH86" s="27" t="str">
        <f t="shared" si="17"/>
        <v/>
      </c>
      <c r="AI86" s="42"/>
      <c r="AJ86" s="43"/>
      <c r="AK86" s="43"/>
      <c r="AL86" s="43" t="str">
        <f t="shared" si="28"/>
        <v/>
      </c>
      <c r="AM86" s="260"/>
      <c r="AN86" s="43"/>
      <c r="AO86" s="43"/>
      <c r="AP86" s="43" t="str">
        <f t="shared" si="31"/>
        <v/>
      </c>
      <c r="AQ86" s="260"/>
      <c r="AR86" s="43"/>
      <c r="AS86" s="43"/>
      <c r="AT86" s="43" t="str">
        <f t="shared" si="32"/>
        <v/>
      </c>
      <c r="AU86" s="260"/>
      <c r="AV86" s="35" t="str">
        <f t="shared" si="29"/>
        <v/>
      </c>
      <c r="AW86" s="35"/>
      <c r="AX86" s="35" t="str">
        <f t="shared" si="18"/>
        <v/>
      </c>
      <c r="AY86" s="16"/>
      <c r="AZ86" s="16"/>
      <c r="BA86" s="930"/>
    </row>
    <row r="87" spans="1:53">
      <c r="A87" s="32"/>
      <c r="B87" s="16"/>
      <c r="C87" s="17"/>
      <c r="D87" s="16"/>
      <c r="E87" s="17"/>
      <c r="F87" s="153" t="str">
        <f t="shared" si="30"/>
        <v/>
      </c>
      <c r="G87" s="182"/>
      <c r="H87" s="442" t="str">
        <f t="shared" si="27"/>
        <v/>
      </c>
      <c r="I87" s="16"/>
      <c r="J87" s="16"/>
      <c r="K87" s="41"/>
      <c r="L87" s="16"/>
      <c r="M87" s="16"/>
      <c r="N87" s="27" t="str">
        <f t="shared" si="14"/>
        <v/>
      </c>
      <c r="O87" s="41"/>
      <c r="P87" s="16"/>
      <c r="Q87" s="16"/>
      <c r="R87" s="27" t="str">
        <f t="shared" si="15"/>
        <v/>
      </c>
      <c r="S87" s="9"/>
      <c r="T87" s="16"/>
      <c r="U87" s="16"/>
      <c r="V87" s="16" t="str">
        <f t="shared" si="1"/>
        <v/>
      </c>
      <c r="W87" s="41"/>
      <c r="X87" s="16"/>
      <c r="Y87" s="16"/>
      <c r="Z87" s="27" t="str">
        <f t="shared" si="2"/>
        <v/>
      </c>
      <c r="AA87" s="41"/>
      <c r="AB87" s="28"/>
      <c r="AC87" s="28"/>
      <c r="AD87" s="27" t="str">
        <f t="shared" si="16"/>
        <v/>
      </c>
      <c r="AE87" s="42"/>
      <c r="AF87" s="16"/>
      <c r="AG87" s="16"/>
      <c r="AH87" s="27" t="str">
        <f t="shared" si="17"/>
        <v/>
      </c>
      <c r="AI87" s="42"/>
      <c r="AJ87" s="43"/>
      <c r="AK87" s="43"/>
      <c r="AL87" s="43" t="str">
        <f t="shared" si="28"/>
        <v/>
      </c>
      <c r="AM87" s="260"/>
      <c r="AN87" s="43"/>
      <c r="AO87" s="43"/>
      <c r="AP87" s="43" t="str">
        <f t="shared" si="31"/>
        <v/>
      </c>
      <c r="AQ87" s="260"/>
      <c r="AR87" s="43"/>
      <c r="AS87" s="43"/>
      <c r="AT87" s="43" t="str">
        <f t="shared" si="32"/>
        <v/>
      </c>
      <c r="AU87" s="260"/>
      <c r="AV87" s="35" t="str">
        <f t="shared" si="29"/>
        <v/>
      </c>
      <c r="AW87" s="35"/>
      <c r="AX87" s="35" t="str">
        <f t="shared" si="18"/>
        <v/>
      </c>
      <c r="AY87" s="16"/>
      <c r="AZ87" s="16"/>
      <c r="BA87" s="930"/>
    </row>
    <row r="88" spans="1:53">
      <c r="A88" s="32"/>
      <c r="B88" s="16"/>
      <c r="C88" s="17"/>
      <c r="D88" s="16"/>
      <c r="E88" s="17"/>
      <c r="F88" s="153" t="str">
        <f t="shared" si="30"/>
        <v/>
      </c>
      <c r="G88" s="182"/>
      <c r="H88" s="442" t="str">
        <f t="shared" si="27"/>
        <v/>
      </c>
      <c r="I88" s="16"/>
      <c r="J88" s="16"/>
      <c r="K88" s="41"/>
      <c r="L88" s="16"/>
      <c r="M88" s="16"/>
      <c r="N88" s="27" t="str">
        <f t="shared" si="14"/>
        <v/>
      </c>
      <c r="O88" s="41"/>
      <c r="P88" s="16"/>
      <c r="Q88" s="16"/>
      <c r="R88" s="27" t="str">
        <f t="shared" si="15"/>
        <v/>
      </c>
      <c r="S88" s="9"/>
      <c r="T88" s="16"/>
      <c r="U88" s="16"/>
      <c r="V88" s="16" t="str">
        <f t="shared" si="1"/>
        <v/>
      </c>
      <c r="W88" s="41"/>
      <c r="X88" s="16"/>
      <c r="Y88" s="16"/>
      <c r="Z88" s="27" t="str">
        <f t="shared" si="2"/>
        <v/>
      </c>
      <c r="AA88" s="41"/>
      <c r="AB88" s="28"/>
      <c r="AC88" s="28"/>
      <c r="AD88" s="27" t="str">
        <f t="shared" si="16"/>
        <v/>
      </c>
      <c r="AE88" s="42"/>
      <c r="AF88" s="16"/>
      <c r="AG88" s="16"/>
      <c r="AH88" s="27" t="str">
        <f t="shared" si="17"/>
        <v/>
      </c>
      <c r="AI88" s="42"/>
      <c r="AJ88" s="43"/>
      <c r="AK88" s="43"/>
      <c r="AL88" s="43" t="str">
        <f t="shared" si="28"/>
        <v/>
      </c>
      <c r="AM88" s="260"/>
      <c r="AN88" s="43"/>
      <c r="AO88" s="43"/>
      <c r="AP88" s="43" t="str">
        <f t="shared" si="31"/>
        <v/>
      </c>
      <c r="AQ88" s="260"/>
      <c r="AR88" s="43"/>
      <c r="AS88" s="43"/>
      <c r="AT88" s="43" t="str">
        <f t="shared" si="32"/>
        <v/>
      </c>
      <c r="AU88" s="260"/>
      <c r="AV88" s="35" t="str">
        <f t="shared" si="29"/>
        <v/>
      </c>
      <c r="AW88" s="35"/>
      <c r="AX88" s="35" t="str">
        <f t="shared" si="18"/>
        <v/>
      </c>
      <c r="AY88" s="16"/>
      <c r="AZ88" s="16"/>
      <c r="BA88" s="930"/>
    </row>
    <row r="89" spans="1:53">
      <c r="A89" s="32"/>
      <c r="B89" s="16"/>
      <c r="C89" s="17"/>
      <c r="D89" s="16"/>
      <c r="E89" s="17"/>
      <c r="F89" s="153" t="str">
        <f t="shared" si="30"/>
        <v/>
      </c>
      <c r="G89" s="182"/>
      <c r="H89" s="442" t="str">
        <f t="shared" si="27"/>
        <v/>
      </c>
      <c r="I89" s="16"/>
      <c r="J89" s="16"/>
      <c r="K89" s="41"/>
      <c r="L89" s="16"/>
      <c r="M89" s="16"/>
      <c r="N89" s="27" t="str">
        <f t="shared" si="14"/>
        <v/>
      </c>
      <c r="O89" s="41"/>
      <c r="P89" s="16"/>
      <c r="Q89" s="16"/>
      <c r="R89" s="27" t="str">
        <f t="shared" si="15"/>
        <v/>
      </c>
      <c r="S89" s="9"/>
      <c r="T89" s="16"/>
      <c r="U89" s="16"/>
      <c r="V89" s="16" t="str">
        <f t="shared" si="1"/>
        <v/>
      </c>
      <c r="W89" s="41"/>
      <c r="X89" s="16"/>
      <c r="Y89" s="16"/>
      <c r="Z89" s="27" t="str">
        <f t="shared" si="2"/>
        <v/>
      </c>
      <c r="AA89" s="41"/>
      <c r="AB89" s="28"/>
      <c r="AC89" s="28"/>
      <c r="AD89" s="27" t="str">
        <f t="shared" si="16"/>
        <v/>
      </c>
      <c r="AE89" s="42"/>
      <c r="AF89" s="16"/>
      <c r="AG89" s="16"/>
      <c r="AH89" s="27" t="str">
        <f t="shared" si="17"/>
        <v/>
      </c>
      <c r="AI89" s="42"/>
      <c r="AJ89" s="43"/>
      <c r="AK89" s="43"/>
      <c r="AL89" s="43" t="str">
        <f t="shared" si="28"/>
        <v/>
      </c>
      <c r="AM89" s="260"/>
      <c r="AN89" s="43"/>
      <c r="AO89" s="43"/>
      <c r="AP89" s="43" t="str">
        <f t="shared" si="31"/>
        <v/>
      </c>
      <c r="AQ89" s="260"/>
      <c r="AR89" s="43"/>
      <c r="AS89" s="43"/>
      <c r="AT89" s="43" t="str">
        <f t="shared" si="32"/>
        <v/>
      </c>
      <c r="AU89" s="260"/>
      <c r="AV89" s="35" t="str">
        <f t="shared" si="29"/>
        <v/>
      </c>
      <c r="AW89" s="35"/>
      <c r="AX89" s="35" t="str">
        <f t="shared" si="18"/>
        <v/>
      </c>
      <c r="AY89" s="16"/>
      <c r="AZ89" s="16"/>
      <c r="BA89" s="930"/>
    </row>
    <row r="90" spans="1:53">
      <c r="A90" s="32"/>
      <c r="B90" s="16"/>
      <c r="C90" s="17"/>
      <c r="D90" s="16"/>
      <c r="E90" s="17"/>
      <c r="F90" s="153" t="str">
        <f t="shared" si="30"/>
        <v/>
      </c>
      <c r="G90" s="182"/>
      <c r="H90" s="442" t="str">
        <f t="shared" si="27"/>
        <v/>
      </c>
      <c r="I90" s="16"/>
      <c r="J90" s="16"/>
      <c r="K90" s="41"/>
      <c r="L90" s="16"/>
      <c r="M90" s="16"/>
      <c r="N90" s="27" t="str">
        <f t="shared" si="14"/>
        <v/>
      </c>
      <c r="O90" s="41"/>
      <c r="P90" s="16"/>
      <c r="Q90" s="16"/>
      <c r="R90" s="27" t="str">
        <f t="shared" si="15"/>
        <v/>
      </c>
      <c r="S90" s="9"/>
      <c r="T90" s="16"/>
      <c r="U90" s="16"/>
      <c r="V90" s="16" t="str">
        <f t="shared" si="1"/>
        <v/>
      </c>
      <c r="W90" s="41"/>
      <c r="X90" s="16"/>
      <c r="Y90" s="16"/>
      <c r="Z90" s="27" t="str">
        <f t="shared" si="2"/>
        <v/>
      </c>
      <c r="AA90" s="41"/>
      <c r="AB90" s="28"/>
      <c r="AC90" s="28"/>
      <c r="AD90" s="27" t="str">
        <f t="shared" si="16"/>
        <v/>
      </c>
      <c r="AE90" s="42"/>
      <c r="AF90" s="16"/>
      <c r="AG90" s="16"/>
      <c r="AH90" s="27" t="str">
        <f t="shared" si="17"/>
        <v/>
      </c>
      <c r="AI90" s="42"/>
      <c r="AJ90" s="43"/>
      <c r="AK90" s="43"/>
      <c r="AL90" s="43" t="str">
        <f t="shared" si="28"/>
        <v/>
      </c>
      <c r="AM90" s="260"/>
      <c r="AN90" s="43"/>
      <c r="AO90" s="43"/>
      <c r="AP90" s="43" t="str">
        <f t="shared" si="31"/>
        <v/>
      </c>
      <c r="AQ90" s="260"/>
      <c r="AR90" s="43"/>
      <c r="AS90" s="43"/>
      <c r="AT90" s="43" t="str">
        <f t="shared" si="32"/>
        <v/>
      </c>
      <c r="AU90" s="260"/>
      <c r="AV90" s="35" t="str">
        <f t="shared" si="29"/>
        <v/>
      </c>
      <c r="AW90" s="35"/>
      <c r="AX90" s="35" t="str">
        <f t="shared" si="18"/>
        <v/>
      </c>
      <c r="AY90" s="16"/>
      <c r="AZ90" s="16"/>
      <c r="BA90" s="930"/>
    </row>
    <row r="91" spans="1:53">
      <c r="A91" s="32"/>
      <c r="B91" s="37"/>
      <c r="C91" s="129"/>
      <c r="D91" s="37"/>
      <c r="E91" s="129"/>
      <c r="F91" s="156">
        <f>SUM(F78:F90)</f>
        <v>0</v>
      </c>
      <c r="G91" s="183"/>
      <c r="H91" s="187">
        <f>SUM(H78:H90)</f>
        <v>0</v>
      </c>
      <c r="I91" s="37"/>
      <c r="J91" s="37"/>
      <c r="K91" s="41"/>
      <c r="L91" s="37">
        <f>SUM(L78:L90)</f>
        <v>0</v>
      </c>
      <c r="M91" s="37"/>
      <c r="N91" s="7"/>
      <c r="O91" s="41"/>
      <c r="P91" s="37">
        <f>SUM(P78:P90)</f>
        <v>0</v>
      </c>
      <c r="Q91" s="37"/>
      <c r="R91" s="7"/>
      <c r="S91" s="9"/>
      <c r="T91" s="37">
        <f>SUM(T78:T90)</f>
        <v>0</v>
      </c>
      <c r="U91" s="37"/>
      <c r="V91" s="37"/>
      <c r="W91" s="41"/>
      <c r="X91" s="37">
        <f>SUM(X78:X90)</f>
        <v>0</v>
      </c>
      <c r="Y91" s="37"/>
      <c r="Z91" s="7"/>
      <c r="AA91" s="41"/>
      <c r="AB91" s="37">
        <f>SUM(AB78:AB90)</f>
        <v>0</v>
      </c>
      <c r="AC91" s="37"/>
      <c r="AD91" s="7"/>
      <c r="AE91" s="42"/>
      <c r="AF91" s="37">
        <f>SUM(AF78:AF90)</f>
        <v>0</v>
      </c>
      <c r="AG91" s="37"/>
      <c r="AH91" s="7"/>
      <c r="AI91" s="42"/>
      <c r="AJ91" s="7">
        <f>SUM(AJ78:AJ90)</f>
        <v>0</v>
      </c>
      <c r="AK91" s="7"/>
      <c r="AL91" s="7"/>
      <c r="AM91" s="260"/>
      <c r="AN91" s="7">
        <f>SUM(AN78:AN90)</f>
        <v>0</v>
      </c>
      <c r="AO91" s="7"/>
      <c r="AP91" s="7"/>
      <c r="AQ91" s="260"/>
      <c r="AR91" s="7">
        <f>SUM(AR78:AR90)</f>
        <v>0</v>
      </c>
      <c r="AS91" s="7"/>
      <c r="AT91" s="7"/>
      <c r="AU91" s="260"/>
      <c r="AV91" s="130"/>
      <c r="AW91" s="130"/>
      <c r="AX91" s="164">
        <f>SUM(AX78:AX90)</f>
        <v>0</v>
      </c>
      <c r="AY91" s="37"/>
      <c r="AZ91" s="37"/>
      <c r="BA91" s="930"/>
    </row>
    <row r="92" spans="1:53">
      <c r="A92" s="32"/>
      <c r="B92" s="139"/>
      <c r="C92" s="144" t="s">
        <v>35</v>
      </c>
      <c r="D92" s="139"/>
      <c r="E92" s="140"/>
      <c r="F92" s="154"/>
      <c r="G92" s="184"/>
      <c r="H92" s="188"/>
      <c r="I92" s="139"/>
      <c r="J92" s="139"/>
      <c r="K92" s="41"/>
      <c r="L92" s="139"/>
      <c r="M92" s="139"/>
      <c r="N92" s="141"/>
      <c r="O92" s="41"/>
      <c r="P92" s="139"/>
      <c r="Q92" s="139"/>
      <c r="R92" s="141"/>
      <c r="S92" s="9"/>
      <c r="T92" s="139"/>
      <c r="U92" s="139"/>
      <c r="V92" s="139"/>
      <c r="W92" s="41"/>
      <c r="X92" s="139"/>
      <c r="Y92" s="139"/>
      <c r="Z92" s="141"/>
      <c r="AA92" s="41"/>
      <c r="AB92" s="139"/>
      <c r="AC92" s="139"/>
      <c r="AD92" s="141"/>
      <c r="AE92" s="42"/>
      <c r="AF92" s="139"/>
      <c r="AG92" s="139"/>
      <c r="AH92" s="141"/>
      <c r="AI92" s="42"/>
      <c r="AJ92" s="141"/>
      <c r="AK92" s="141"/>
      <c r="AL92" s="141" t="str">
        <f t="shared" si="28"/>
        <v/>
      </c>
      <c r="AM92" s="260"/>
      <c r="AN92" s="141"/>
      <c r="AO92" s="141"/>
      <c r="AP92" s="141" t="str">
        <f t="shared" si="31"/>
        <v/>
      </c>
      <c r="AQ92" s="260"/>
      <c r="AR92" s="141"/>
      <c r="AS92" s="141"/>
      <c r="AT92" s="141" t="str">
        <f t="shared" si="32"/>
        <v/>
      </c>
      <c r="AU92" s="260"/>
      <c r="AV92" s="142"/>
      <c r="AW92" s="142"/>
      <c r="AX92" s="142"/>
      <c r="AY92" s="139"/>
      <c r="AZ92" s="139"/>
      <c r="BA92" s="930"/>
    </row>
    <row r="93" spans="1:53" s="296" customFormat="1">
      <c r="A93" s="294"/>
      <c r="B93" s="27"/>
      <c r="C93" s="36"/>
      <c r="D93" s="27"/>
      <c r="E93" s="36"/>
      <c r="F93" s="295" t="str">
        <f>IF(E93="","",IF(E93="Oui",1,0))</f>
        <v/>
      </c>
      <c r="G93" s="181"/>
      <c r="H93" s="442" t="str">
        <f t="shared" ref="H93:H104" si="33">IF(G93="","",G93-AX93)</f>
        <v/>
      </c>
      <c r="I93" s="27"/>
      <c r="J93" s="27"/>
      <c r="K93" s="42"/>
      <c r="L93" s="27"/>
      <c r="M93" s="27"/>
      <c r="N93" s="27" t="str">
        <f t="shared" si="14"/>
        <v/>
      </c>
      <c r="O93" s="42"/>
      <c r="P93" s="27"/>
      <c r="Q93" s="27"/>
      <c r="R93" s="27" t="str">
        <f t="shared" si="15"/>
        <v/>
      </c>
      <c r="S93" s="34"/>
      <c r="T93" s="27"/>
      <c r="U93" s="27"/>
      <c r="V93" s="16" t="str">
        <f t="shared" si="1"/>
        <v/>
      </c>
      <c r="W93" s="42"/>
      <c r="X93" s="27"/>
      <c r="Y93" s="27"/>
      <c r="Z93" s="27" t="str">
        <f t="shared" si="2"/>
        <v/>
      </c>
      <c r="AA93" s="42"/>
      <c r="AB93" s="43"/>
      <c r="AC93" s="43"/>
      <c r="AD93" s="27" t="str">
        <f t="shared" si="16"/>
        <v/>
      </c>
      <c r="AE93" s="42"/>
      <c r="AF93" s="27"/>
      <c r="AG93" s="27"/>
      <c r="AH93" s="27" t="str">
        <f t="shared" si="17"/>
        <v/>
      </c>
      <c r="AI93" s="42"/>
      <c r="AJ93" s="43"/>
      <c r="AK93" s="43"/>
      <c r="AL93" s="43" t="str">
        <f t="shared" si="28"/>
        <v/>
      </c>
      <c r="AM93" s="260"/>
      <c r="AN93" s="43"/>
      <c r="AO93" s="43"/>
      <c r="AP93" s="43" t="str">
        <f t="shared" si="31"/>
        <v/>
      </c>
      <c r="AQ93" s="260"/>
      <c r="AR93" s="43"/>
      <c r="AS93" s="43"/>
      <c r="AT93" s="43" t="str">
        <f t="shared" si="32"/>
        <v/>
      </c>
      <c r="AU93" s="260"/>
      <c r="AV93" s="35" t="str">
        <f t="shared" ref="AV93:AV104" si="34">IF(B93="","",R93+V93+Z93+AH93+N93+AD93+AL93+AP93+AT93)</f>
        <v/>
      </c>
      <c r="AW93" s="35"/>
      <c r="AX93" s="35" t="str">
        <f t="shared" si="18"/>
        <v/>
      </c>
      <c r="AY93" s="27"/>
      <c r="AZ93" s="31"/>
      <c r="BA93" s="930"/>
    </row>
    <row r="94" spans="1:53" s="296" customFormat="1">
      <c r="A94" s="294"/>
      <c r="B94" s="27"/>
      <c r="C94" s="36"/>
      <c r="D94" s="27"/>
      <c r="E94" s="36"/>
      <c r="F94" s="295" t="str">
        <f t="shared" ref="F94:F104" si="35">IF(E94="","",IF(E94="Oui",1,0))</f>
        <v/>
      </c>
      <c r="G94" s="181"/>
      <c r="H94" s="442" t="str">
        <f t="shared" si="33"/>
        <v/>
      </c>
      <c r="I94" s="27"/>
      <c r="J94" s="27"/>
      <c r="K94" s="42"/>
      <c r="L94" s="27"/>
      <c r="M94" s="27"/>
      <c r="N94" s="27" t="str">
        <f t="shared" si="14"/>
        <v/>
      </c>
      <c r="O94" s="42"/>
      <c r="P94" s="27"/>
      <c r="Q94" s="27"/>
      <c r="R94" s="27" t="str">
        <f t="shared" si="15"/>
        <v/>
      </c>
      <c r="S94" s="34"/>
      <c r="T94" s="27"/>
      <c r="U94" s="27"/>
      <c r="V94" s="16" t="str">
        <f t="shared" si="1"/>
        <v/>
      </c>
      <c r="W94" s="42"/>
      <c r="X94" s="27"/>
      <c r="Y94" s="27"/>
      <c r="Z94" s="27" t="str">
        <f t="shared" si="2"/>
        <v/>
      </c>
      <c r="AA94" s="42"/>
      <c r="AB94" s="43"/>
      <c r="AC94" s="43"/>
      <c r="AD94" s="27" t="str">
        <f t="shared" si="16"/>
        <v/>
      </c>
      <c r="AE94" s="42"/>
      <c r="AF94" s="27"/>
      <c r="AG94" s="27"/>
      <c r="AH94" s="27" t="str">
        <f t="shared" si="17"/>
        <v/>
      </c>
      <c r="AI94" s="42"/>
      <c r="AJ94" s="43"/>
      <c r="AK94" s="43"/>
      <c r="AL94" s="43" t="str">
        <f t="shared" si="28"/>
        <v/>
      </c>
      <c r="AM94" s="260"/>
      <c r="AN94" s="43"/>
      <c r="AO94" s="43"/>
      <c r="AP94" s="43" t="str">
        <f t="shared" si="31"/>
        <v/>
      </c>
      <c r="AQ94" s="260"/>
      <c r="AR94" s="43"/>
      <c r="AS94" s="43"/>
      <c r="AT94" s="43" t="str">
        <f t="shared" si="32"/>
        <v/>
      </c>
      <c r="AU94" s="260"/>
      <c r="AV94" s="35" t="str">
        <f t="shared" si="34"/>
        <v/>
      </c>
      <c r="AW94" s="35"/>
      <c r="AX94" s="35" t="str">
        <f t="shared" si="18"/>
        <v/>
      </c>
      <c r="AY94" s="27"/>
      <c r="AZ94" s="31"/>
      <c r="BA94" s="930"/>
    </row>
    <row r="95" spans="1:53" s="296" customFormat="1">
      <c r="A95" s="294"/>
      <c r="B95" s="27"/>
      <c r="C95" s="36"/>
      <c r="D95" s="27"/>
      <c r="E95" s="36"/>
      <c r="F95" s="295" t="str">
        <f t="shared" si="35"/>
        <v/>
      </c>
      <c r="G95" s="181"/>
      <c r="H95" s="442" t="str">
        <f t="shared" si="33"/>
        <v/>
      </c>
      <c r="I95" s="27"/>
      <c r="J95" s="27"/>
      <c r="K95" s="42"/>
      <c r="L95" s="27"/>
      <c r="M95" s="27"/>
      <c r="N95" s="27" t="str">
        <f t="shared" si="14"/>
        <v/>
      </c>
      <c r="O95" s="42"/>
      <c r="P95" s="27"/>
      <c r="Q95" s="27"/>
      <c r="R95" s="27" t="str">
        <f t="shared" si="15"/>
        <v/>
      </c>
      <c r="S95" s="34"/>
      <c r="T95" s="27"/>
      <c r="U95" s="27"/>
      <c r="V95" s="16" t="str">
        <f t="shared" si="1"/>
        <v/>
      </c>
      <c r="W95" s="42"/>
      <c r="X95" s="27"/>
      <c r="Y95" s="27"/>
      <c r="Z95" s="27" t="str">
        <f t="shared" si="2"/>
        <v/>
      </c>
      <c r="AA95" s="42"/>
      <c r="AB95" s="43"/>
      <c r="AC95" s="43"/>
      <c r="AD95" s="27" t="str">
        <f t="shared" si="16"/>
        <v/>
      </c>
      <c r="AE95" s="42"/>
      <c r="AF95" s="27"/>
      <c r="AG95" s="27"/>
      <c r="AH95" s="27" t="str">
        <f t="shared" si="17"/>
        <v/>
      </c>
      <c r="AI95" s="42"/>
      <c r="AJ95" s="43"/>
      <c r="AK95" s="43"/>
      <c r="AL95" s="43" t="str">
        <f t="shared" si="28"/>
        <v/>
      </c>
      <c r="AM95" s="260"/>
      <c r="AN95" s="43"/>
      <c r="AO95" s="43"/>
      <c r="AP95" s="43" t="str">
        <f t="shared" si="31"/>
        <v/>
      </c>
      <c r="AQ95" s="260"/>
      <c r="AR95" s="43"/>
      <c r="AS95" s="43"/>
      <c r="AT95" s="43" t="str">
        <f t="shared" si="32"/>
        <v/>
      </c>
      <c r="AU95" s="260"/>
      <c r="AV95" s="35" t="str">
        <f t="shared" si="34"/>
        <v/>
      </c>
      <c r="AW95" s="35"/>
      <c r="AX95" s="35" t="str">
        <f t="shared" si="18"/>
        <v/>
      </c>
      <c r="AY95" s="27"/>
      <c r="AZ95" s="31"/>
      <c r="BA95" s="930"/>
    </row>
    <row r="96" spans="1:53" s="296" customFormat="1">
      <c r="A96" s="294"/>
      <c r="B96" s="27"/>
      <c r="C96" s="36"/>
      <c r="D96" s="27"/>
      <c r="E96" s="36"/>
      <c r="F96" s="295" t="str">
        <f t="shared" si="35"/>
        <v/>
      </c>
      <c r="G96" s="181"/>
      <c r="H96" s="442" t="str">
        <f t="shared" si="33"/>
        <v/>
      </c>
      <c r="I96" s="27"/>
      <c r="J96" s="27"/>
      <c r="K96" s="42"/>
      <c r="L96" s="27"/>
      <c r="M96" s="27"/>
      <c r="N96" s="27" t="str">
        <f t="shared" si="14"/>
        <v/>
      </c>
      <c r="O96" s="42"/>
      <c r="P96" s="27"/>
      <c r="Q96" s="27"/>
      <c r="R96" s="27" t="str">
        <f t="shared" si="15"/>
        <v/>
      </c>
      <c r="S96" s="34"/>
      <c r="T96" s="27"/>
      <c r="U96" s="27"/>
      <c r="V96" s="16" t="str">
        <f t="shared" si="1"/>
        <v/>
      </c>
      <c r="W96" s="42"/>
      <c r="X96" s="27"/>
      <c r="Y96" s="27"/>
      <c r="Z96" s="27" t="str">
        <f t="shared" si="2"/>
        <v/>
      </c>
      <c r="AA96" s="42"/>
      <c r="AB96" s="43"/>
      <c r="AC96" s="43"/>
      <c r="AD96" s="27" t="str">
        <f t="shared" si="16"/>
        <v/>
      </c>
      <c r="AE96" s="42"/>
      <c r="AF96" s="27"/>
      <c r="AG96" s="27"/>
      <c r="AH96" s="27" t="str">
        <f t="shared" si="17"/>
        <v/>
      </c>
      <c r="AI96" s="42"/>
      <c r="AJ96" s="43"/>
      <c r="AK96" s="43"/>
      <c r="AL96" s="43" t="str">
        <f t="shared" si="28"/>
        <v/>
      </c>
      <c r="AM96" s="260"/>
      <c r="AN96" s="43"/>
      <c r="AO96" s="43"/>
      <c r="AP96" s="43" t="str">
        <f t="shared" si="31"/>
        <v/>
      </c>
      <c r="AQ96" s="260"/>
      <c r="AR96" s="43"/>
      <c r="AS96" s="43"/>
      <c r="AT96" s="43" t="str">
        <f t="shared" si="32"/>
        <v/>
      </c>
      <c r="AU96" s="260"/>
      <c r="AV96" s="35" t="str">
        <f t="shared" si="34"/>
        <v/>
      </c>
      <c r="AW96" s="35"/>
      <c r="AX96" s="35" t="str">
        <f t="shared" si="18"/>
        <v/>
      </c>
      <c r="AY96" s="27"/>
      <c r="AZ96" s="31"/>
      <c r="BA96" s="930"/>
    </row>
    <row r="97" spans="1:53" s="296" customFormat="1">
      <c r="A97" s="294"/>
      <c r="B97" s="27"/>
      <c r="C97" s="36"/>
      <c r="D97" s="27"/>
      <c r="E97" s="36"/>
      <c r="F97" s="295" t="str">
        <f t="shared" si="35"/>
        <v/>
      </c>
      <c r="G97" s="181"/>
      <c r="H97" s="442" t="str">
        <f t="shared" si="33"/>
        <v/>
      </c>
      <c r="I97" s="27"/>
      <c r="J97" s="27"/>
      <c r="K97" s="42"/>
      <c r="L97" s="27"/>
      <c r="M97" s="27"/>
      <c r="N97" s="27" t="str">
        <f t="shared" si="14"/>
        <v/>
      </c>
      <c r="O97" s="42"/>
      <c r="P97" s="27"/>
      <c r="Q97" s="27"/>
      <c r="R97" s="27" t="str">
        <f t="shared" si="15"/>
        <v/>
      </c>
      <c r="S97" s="34"/>
      <c r="T97" s="27"/>
      <c r="U97" s="27"/>
      <c r="V97" s="16" t="str">
        <f t="shared" si="1"/>
        <v/>
      </c>
      <c r="W97" s="42"/>
      <c r="X97" s="27"/>
      <c r="Y97" s="27"/>
      <c r="Z97" s="27" t="str">
        <f t="shared" si="2"/>
        <v/>
      </c>
      <c r="AA97" s="42"/>
      <c r="AB97" s="43"/>
      <c r="AC97" s="43"/>
      <c r="AD97" s="27" t="str">
        <f t="shared" si="16"/>
        <v/>
      </c>
      <c r="AE97" s="42"/>
      <c r="AF97" s="27"/>
      <c r="AG97" s="27"/>
      <c r="AH97" s="27" t="str">
        <f t="shared" si="17"/>
        <v/>
      </c>
      <c r="AI97" s="42"/>
      <c r="AJ97" s="43"/>
      <c r="AK97" s="43"/>
      <c r="AL97" s="43" t="str">
        <f t="shared" si="28"/>
        <v/>
      </c>
      <c r="AM97" s="260"/>
      <c r="AN97" s="43"/>
      <c r="AO97" s="43"/>
      <c r="AP97" s="43" t="str">
        <f t="shared" si="31"/>
        <v/>
      </c>
      <c r="AQ97" s="260"/>
      <c r="AR97" s="43"/>
      <c r="AS97" s="43"/>
      <c r="AT97" s="43" t="str">
        <f t="shared" si="32"/>
        <v/>
      </c>
      <c r="AU97" s="260"/>
      <c r="AV97" s="35" t="str">
        <f t="shared" si="34"/>
        <v/>
      </c>
      <c r="AW97" s="35"/>
      <c r="AX97" s="35" t="str">
        <f t="shared" si="18"/>
        <v/>
      </c>
      <c r="AY97" s="27"/>
      <c r="AZ97" s="31"/>
      <c r="BA97" s="930"/>
    </row>
    <row r="98" spans="1:53">
      <c r="A98" s="32"/>
      <c r="B98" s="16"/>
      <c r="C98" s="17"/>
      <c r="D98" s="16"/>
      <c r="E98" s="17"/>
      <c r="F98" s="295" t="str">
        <f t="shared" si="35"/>
        <v/>
      </c>
      <c r="G98" s="182"/>
      <c r="H98" s="442" t="str">
        <f t="shared" si="33"/>
        <v/>
      </c>
      <c r="I98" s="16"/>
      <c r="J98" s="16"/>
      <c r="K98" s="41"/>
      <c r="L98" s="16"/>
      <c r="M98" s="16"/>
      <c r="N98" s="27" t="str">
        <f t="shared" si="14"/>
        <v/>
      </c>
      <c r="O98" s="41"/>
      <c r="P98" s="16"/>
      <c r="Q98" s="16"/>
      <c r="R98" s="27" t="str">
        <f t="shared" si="15"/>
        <v/>
      </c>
      <c r="S98" s="9"/>
      <c r="T98" s="16"/>
      <c r="U98" s="16"/>
      <c r="V98" s="16" t="str">
        <f t="shared" si="1"/>
        <v/>
      </c>
      <c r="W98" s="41"/>
      <c r="X98" s="16"/>
      <c r="Y98" s="16"/>
      <c r="Z98" s="27" t="str">
        <f t="shared" si="2"/>
        <v/>
      </c>
      <c r="AA98" s="41"/>
      <c r="AB98" s="28"/>
      <c r="AC98" s="28"/>
      <c r="AD98" s="27" t="str">
        <f t="shared" si="16"/>
        <v/>
      </c>
      <c r="AE98" s="42"/>
      <c r="AF98" s="16"/>
      <c r="AG98" s="16"/>
      <c r="AH98" s="27" t="str">
        <f t="shared" si="17"/>
        <v/>
      </c>
      <c r="AI98" s="42"/>
      <c r="AJ98" s="43"/>
      <c r="AK98" s="43"/>
      <c r="AL98" s="43" t="str">
        <f t="shared" si="28"/>
        <v/>
      </c>
      <c r="AM98" s="260"/>
      <c r="AN98" s="43"/>
      <c r="AO98" s="43"/>
      <c r="AP98" s="43" t="str">
        <f t="shared" si="31"/>
        <v/>
      </c>
      <c r="AQ98" s="260"/>
      <c r="AR98" s="43"/>
      <c r="AS98" s="43"/>
      <c r="AT98" s="43" t="str">
        <f t="shared" si="32"/>
        <v/>
      </c>
      <c r="AU98" s="260"/>
      <c r="AV98" s="35" t="str">
        <f t="shared" si="34"/>
        <v/>
      </c>
      <c r="AW98" s="35"/>
      <c r="AX98" s="35" t="str">
        <f t="shared" si="18"/>
        <v/>
      </c>
      <c r="AY98" s="16"/>
      <c r="AZ98" s="16"/>
      <c r="BA98" s="930"/>
    </row>
    <row r="99" spans="1:53">
      <c r="A99" s="32"/>
      <c r="B99" s="16"/>
      <c r="C99" s="17"/>
      <c r="D99" s="16"/>
      <c r="E99" s="17"/>
      <c r="F99" s="295" t="str">
        <f t="shared" si="35"/>
        <v/>
      </c>
      <c r="G99" s="182"/>
      <c r="H99" s="442" t="str">
        <f t="shared" si="33"/>
        <v/>
      </c>
      <c r="I99" s="16"/>
      <c r="J99" s="16"/>
      <c r="K99" s="41"/>
      <c r="L99" s="16"/>
      <c r="M99" s="16"/>
      <c r="N99" s="27" t="str">
        <f t="shared" si="14"/>
        <v/>
      </c>
      <c r="O99" s="41"/>
      <c r="P99" s="16"/>
      <c r="Q99" s="16"/>
      <c r="R99" s="27" t="str">
        <f t="shared" si="15"/>
        <v/>
      </c>
      <c r="S99" s="9"/>
      <c r="T99" s="16"/>
      <c r="U99" s="16"/>
      <c r="V99" s="16" t="str">
        <f t="shared" si="1"/>
        <v/>
      </c>
      <c r="W99" s="41"/>
      <c r="X99" s="16"/>
      <c r="Y99" s="16"/>
      <c r="Z99" s="27" t="str">
        <f t="shared" si="2"/>
        <v/>
      </c>
      <c r="AA99" s="41"/>
      <c r="AB99" s="28"/>
      <c r="AC99" s="28"/>
      <c r="AD99" s="27" t="str">
        <f t="shared" si="16"/>
        <v/>
      </c>
      <c r="AE99" s="42"/>
      <c r="AF99" s="16"/>
      <c r="AG99" s="16"/>
      <c r="AH99" s="27" t="str">
        <f t="shared" si="17"/>
        <v/>
      </c>
      <c r="AI99" s="42"/>
      <c r="AJ99" s="43"/>
      <c r="AK99" s="43"/>
      <c r="AL99" s="43" t="str">
        <f t="shared" si="28"/>
        <v/>
      </c>
      <c r="AM99" s="260"/>
      <c r="AN99" s="43"/>
      <c r="AO99" s="43"/>
      <c r="AP99" s="43" t="str">
        <f t="shared" si="31"/>
        <v/>
      </c>
      <c r="AQ99" s="260"/>
      <c r="AR99" s="43"/>
      <c r="AS99" s="43"/>
      <c r="AT99" s="43" t="str">
        <f t="shared" si="32"/>
        <v/>
      </c>
      <c r="AU99" s="260"/>
      <c r="AV99" s="35" t="str">
        <f t="shared" si="34"/>
        <v/>
      </c>
      <c r="AW99" s="35"/>
      <c r="AX99" s="35" t="str">
        <f t="shared" si="18"/>
        <v/>
      </c>
      <c r="AY99" s="16"/>
      <c r="AZ99" s="16"/>
      <c r="BA99" s="930"/>
    </row>
    <row r="100" spans="1:53">
      <c r="A100" s="32"/>
      <c r="B100" s="16"/>
      <c r="C100" s="17"/>
      <c r="D100" s="16"/>
      <c r="E100" s="17"/>
      <c r="F100" s="295" t="str">
        <f t="shared" si="35"/>
        <v/>
      </c>
      <c r="G100" s="182"/>
      <c r="H100" s="442" t="str">
        <f t="shared" si="33"/>
        <v/>
      </c>
      <c r="I100" s="16"/>
      <c r="J100" s="16"/>
      <c r="K100" s="41"/>
      <c r="L100" s="16"/>
      <c r="M100" s="16"/>
      <c r="N100" s="27" t="str">
        <f t="shared" si="14"/>
        <v/>
      </c>
      <c r="O100" s="41"/>
      <c r="P100" s="16"/>
      <c r="Q100" s="16"/>
      <c r="R100" s="27" t="str">
        <f t="shared" si="15"/>
        <v/>
      </c>
      <c r="S100" s="9"/>
      <c r="T100" s="16"/>
      <c r="U100" s="16"/>
      <c r="V100" s="16" t="str">
        <f t="shared" si="1"/>
        <v/>
      </c>
      <c r="W100" s="41"/>
      <c r="X100" s="16"/>
      <c r="Y100" s="16"/>
      <c r="Z100" s="27" t="str">
        <f t="shared" si="2"/>
        <v/>
      </c>
      <c r="AA100" s="41"/>
      <c r="AB100" s="28"/>
      <c r="AC100" s="28"/>
      <c r="AD100" s="27" t="str">
        <f t="shared" si="16"/>
        <v/>
      </c>
      <c r="AE100" s="42"/>
      <c r="AF100" s="16"/>
      <c r="AG100" s="16"/>
      <c r="AH100" s="27" t="str">
        <f t="shared" si="17"/>
        <v/>
      </c>
      <c r="AI100" s="42"/>
      <c r="AJ100" s="43"/>
      <c r="AK100" s="43"/>
      <c r="AL100" s="43" t="str">
        <f t="shared" si="28"/>
        <v/>
      </c>
      <c r="AM100" s="260"/>
      <c r="AN100" s="43"/>
      <c r="AO100" s="43"/>
      <c r="AP100" s="43" t="str">
        <f t="shared" si="31"/>
        <v/>
      </c>
      <c r="AQ100" s="260"/>
      <c r="AR100" s="43"/>
      <c r="AS100" s="43"/>
      <c r="AT100" s="43" t="str">
        <f t="shared" si="32"/>
        <v/>
      </c>
      <c r="AU100" s="260"/>
      <c r="AV100" s="35" t="str">
        <f t="shared" si="34"/>
        <v/>
      </c>
      <c r="AW100" s="35"/>
      <c r="AX100" s="35" t="str">
        <f t="shared" si="18"/>
        <v/>
      </c>
      <c r="AY100" s="16"/>
      <c r="AZ100" s="16"/>
      <c r="BA100" s="930"/>
    </row>
    <row r="101" spans="1:53">
      <c r="A101" s="32"/>
      <c r="B101" s="16"/>
      <c r="C101" s="17"/>
      <c r="D101" s="16"/>
      <c r="E101" s="17"/>
      <c r="F101" s="295" t="str">
        <f t="shared" si="35"/>
        <v/>
      </c>
      <c r="G101" s="182"/>
      <c r="H101" s="442" t="str">
        <f t="shared" si="33"/>
        <v/>
      </c>
      <c r="I101" s="248"/>
      <c r="J101" s="248"/>
      <c r="K101" s="41"/>
      <c r="L101" s="16"/>
      <c r="M101" s="16"/>
      <c r="N101" s="27" t="str">
        <f t="shared" si="14"/>
        <v/>
      </c>
      <c r="O101" s="41"/>
      <c r="P101" s="16"/>
      <c r="Q101" s="16"/>
      <c r="R101" s="27" t="str">
        <f t="shared" si="15"/>
        <v/>
      </c>
      <c r="S101" s="9"/>
      <c r="T101" s="16"/>
      <c r="U101" s="16"/>
      <c r="V101" s="16" t="str">
        <f t="shared" si="1"/>
        <v/>
      </c>
      <c r="W101" s="41"/>
      <c r="X101" s="16"/>
      <c r="Y101" s="16"/>
      <c r="Z101" s="27" t="str">
        <f t="shared" si="2"/>
        <v/>
      </c>
      <c r="AA101" s="41"/>
      <c r="AB101" s="28"/>
      <c r="AC101" s="28"/>
      <c r="AD101" s="27" t="str">
        <f t="shared" si="16"/>
        <v/>
      </c>
      <c r="AE101" s="42"/>
      <c r="AF101" s="16"/>
      <c r="AG101" s="16"/>
      <c r="AH101" s="27" t="str">
        <f t="shared" si="17"/>
        <v/>
      </c>
      <c r="AI101" s="42"/>
      <c r="AJ101" s="43"/>
      <c r="AK101" s="43"/>
      <c r="AL101" s="43" t="str">
        <f t="shared" si="28"/>
        <v/>
      </c>
      <c r="AM101" s="260"/>
      <c r="AN101" s="43"/>
      <c r="AO101" s="43"/>
      <c r="AP101" s="43" t="str">
        <f t="shared" si="31"/>
        <v/>
      </c>
      <c r="AQ101" s="260"/>
      <c r="AR101" s="43"/>
      <c r="AS101" s="43"/>
      <c r="AT101" s="43" t="str">
        <f t="shared" si="32"/>
        <v/>
      </c>
      <c r="AU101" s="260"/>
      <c r="AV101" s="35" t="str">
        <f t="shared" si="34"/>
        <v/>
      </c>
      <c r="AW101" s="35"/>
      <c r="AX101" s="35" t="str">
        <f t="shared" si="18"/>
        <v/>
      </c>
      <c r="AY101" s="16"/>
      <c r="AZ101" s="16"/>
      <c r="BA101" s="930"/>
    </row>
    <row r="102" spans="1:53">
      <c r="A102" s="32"/>
      <c r="B102" s="16"/>
      <c r="C102" s="17"/>
      <c r="D102" s="16"/>
      <c r="E102" s="17"/>
      <c r="F102" s="295" t="str">
        <f t="shared" si="35"/>
        <v/>
      </c>
      <c r="G102" s="182"/>
      <c r="H102" s="442" t="str">
        <f t="shared" si="33"/>
        <v/>
      </c>
      <c r="I102" s="16"/>
      <c r="J102" s="16"/>
      <c r="K102" s="41"/>
      <c r="L102" s="16"/>
      <c r="M102" s="16"/>
      <c r="N102" s="27" t="str">
        <f t="shared" si="14"/>
        <v/>
      </c>
      <c r="O102" s="41"/>
      <c r="P102" s="16"/>
      <c r="Q102" s="16"/>
      <c r="R102" s="27" t="str">
        <f t="shared" si="15"/>
        <v/>
      </c>
      <c r="S102" s="9"/>
      <c r="T102" s="16"/>
      <c r="U102" s="16"/>
      <c r="V102" s="16" t="str">
        <f t="shared" si="1"/>
        <v/>
      </c>
      <c r="W102" s="41"/>
      <c r="X102" s="16"/>
      <c r="Y102" s="16"/>
      <c r="Z102" s="27" t="str">
        <f t="shared" si="2"/>
        <v/>
      </c>
      <c r="AA102" s="41"/>
      <c r="AB102" s="28"/>
      <c r="AC102" s="28"/>
      <c r="AD102" s="27" t="str">
        <f t="shared" si="16"/>
        <v/>
      </c>
      <c r="AE102" s="42"/>
      <c r="AF102" s="16"/>
      <c r="AG102" s="16"/>
      <c r="AH102" s="27" t="str">
        <f t="shared" si="17"/>
        <v/>
      </c>
      <c r="AI102" s="42"/>
      <c r="AJ102" s="43"/>
      <c r="AK102" s="43"/>
      <c r="AL102" s="43" t="str">
        <f t="shared" si="28"/>
        <v/>
      </c>
      <c r="AM102" s="260"/>
      <c r="AN102" s="43"/>
      <c r="AO102" s="43"/>
      <c r="AP102" s="43" t="str">
        <f t="shared" si="31"/>
        <v/>
      </c>
      <c r="AQ102" s="260"/>
      <c r="AR102" s="43"/>
      <c r="AS102" s="43"/>
      <c r="AT102" s="43" t="str">
        <f t="shared" si="32"/>
        <v/>
      </c>
      <c r="AU102" s="260"/>
      <c r="AV102" s="35" t="str">
        <f t="shared" si="34"/>
        <v/>
      </c>
      <c r="AW102" s="35"/>
      <c r="AX102" s="35" t="str">
        <f t="shared" si="18"/>
        <v/>
      </c>
      <c r="AY102" s="16"/>
      <c r="AZ102" s="16"/>
      <c r="BA102" s="930"/>
    </row>
    <row r="103" spans="1:53">
      <c r="A103" s="32"/>
      <c r="B103" s="16"/>
      <c r="C103" s="17"/>
      <c r="D103" s="16"/>
      <c r="E103" s="17"/>
      <c r="F103" s="295" t="str">
        <f t="shared" si="35"/>
        <v/>
      </c>
      <c r="G103" s="182"/>
      <c r="H103" s="442" t="str">
        <f t="shared" si="33"/>
        <v/>
      </c>
      <c r="I103" s="16"/>
      <c r="J103" s="16"/>
      <c r="K103" s="41"/>
      <c r="L103" s="16"/>
      <c r="M103" s="16"/>
      <c r="N103" s="27" t="str">
        <f t="shared" si="14"/>
        <v/>
      </c>
      <c r="O103" s="41"/>
      <c r="P103" s="16"/>
      <c r="Q103" s="16"/>
      <c r="R103" s="27" t="str">
        <f t="shared" si="15"/>
        <v/>
      </c>
      <c r="S103" s="9"/>
      <c r="T103" s="16"/>
      <c r="U103" s="16"/>
      <c r="V103" s="16" t="str">
        <f t="shared" si="1"/>
        <v/>
      </c>
      <c r="W103" s="41"/>
      <c r="X103" s="16"/>
      <c r="Y103" s="16"/>
      <c r="Z103" s="27" t="str">
        <f t="shared" si="2"/>
        <v/>
      </c>
      <c r="AA103" s="41"/>
      <c r="AB103" s="28"/>
      <c r="AC103" s="28"/>
      <c r="AD103" s="27" t="str">
        <f t="shared" si="16"/>
        <v/>
      </c>
      <c r="AE103" s="42"/>
      <c r="AF103" s="16"/>
      <c r="AG103" s="16"/>
      <c r="AH103" s="27" t="str">
        <f t="shared" si="17"/>
        <v/>
      </c>
      <c r="AI103" s="42"/>
      <c r="AJ103" s="43"/>
      <c r="AK103" s="43"/>
      <c r="AL103" s="43" t="str">
        <f t="shared" si="28"/>
        <v/>
      </c>
      <c r="AM103" s="260"/>
      <c r="AN103" s="43"/>
      <c r="AO103" s="43"/>
      <c r="AP103" s="43" t="str">
        <f t="shared" si="31"/>
        <v/>
      </c>
      <c r="AQ103" s="260"/>
      <c r="AR103" s="43"/>
      <c r="AS103" s="43"/>
      <c r="AT103" s="43" t="str">
        <f t="shared" si="32"/>
        <v/>
      </c>
      <c r="AU103" s="260"/>
      <c r="AV103" s="35" t="str">
        <f t="shared" si="34"/>
        <v/>
      </c>
      <c r="AW103" s="35"/>
      <c r="AX103" s="35" t="str">
        <f t="shared" si="18"/>
        <v/>
      </c>
      <c r="AY103" s="16"/>
      <c r="AZ103" s="16"/>
      <c r="BA103" s="930"/>
    </row>
    <row r="104" spans="1:53">
      <c r="A104" s="32"/>
      <c r="B104" s="16"/>
      <c r="C104" s="17"/>
      <c r="D104" s="16"/>
      <c r="E104" s="17"/>
      <c r="F104" s="295" t="str">
        <f t="shared" si="35"/>
        <v/>
      </c>
      <c r="G104" s="182"/>
      <c r="H104" s="442" t="str">
        <f t="shared" si="33"/>
        <v/>
      </c>
      <c r="I104" s="16"/>
      <c r="J104" s="16"/>
      <c r="K104" s="41"/>
      <c r="L104" s="16"/>
      <c r="M104" s="16"/>
      <c r="N104" s="27" t="str">
        <f t="shared" si="14"/>
        <v/>
      </c>
      <c r="O104" s="41"/>
      <c r="P104" s="16"/>
      <c r="Q104" s="16"/>
      <c r="R104" s="27" t="str">
        <f t="shared" si="15"/>
        <v/>
      </c>
      <c r="S104" s="9"/>
      <c r="T104" s="16"/>
      <c r="U104" s="16"/>
      <c r="V104" s="16" t="str">
        <f t="shared" si="1"/>
        <v/>
      </c>
      <c r="W104" s="41"/>
      <c r="X104" s="16"/>
      <c r="Y104" s="16"/>
      <c r="Z104" s="27" t="str">
        <f t="shared" si="2"/>
        <v/>
      </c>
      <c r="AA104" s="41"/>
      <c r="AB104" s="28"/>
      <c r="AC104" s="28"/>
      <c r="AD104" s="27" t="str">
        <f t="shared" si="16"/>
        <v/>
      </c>
      <c r="AE104" s="42"/>
      <c r="AF104" s="16"/>
      <c r="AG104" s="16"/>
      <c r="AH104" s="27" t="str">
        <f t="shared" si="17"/>
        <v/>
      </c>
      <c r="AI104" s="42"/>
      <c r="AJ104" s="43"/>
      <c r="AK104" s="43"/>
      <c r="AL104" s="43" t="str">
        <f t="shared" si="28"/>
        <v/>
      </c>
      <c r="AM104" s="260"/>
      <c r="AN104" s="43"/>
      <c r="AO104" s="43"/>
      <c r="AP104" s="43" t="str">
        <f t="shared" si="31"/>
        <v/>
      </c>
      <c r="AQ104" s="260"/>
      <c r="AR104" s="43"/>
      <c r="AS104" s="43"/>
      <c r="AT104" s="43" t="str">
        <f t="shared" si="32"/>
        <v/>
      </c>
      <c r="AU104" s="260"/>
      <c r="AV104" s="35" t="str">
        <f t="shared" si="34"/>
        <v/>
      </c>
      <c r="AW104" s="35"/>
      <c r="AX104" s="35" t="str">
        <f t="shared" si="18"/>
        <v/>
      </c>
      <c r="AY104" s="16"/>
      <c r="AZ104" s="16"/>
      <c r="BA104" s="930"/>
    </row>
    <row r="105" spans="1:53">
      <c r="A105" s="32"/>
      <c r="B105" s="37"/>
      <c r="C105" s="129"/>
      <c r="D105" s="37"/>
      <c r="E105" s="129"/>
      <c r="F105" s="156">
        <f>SUM(F93:F104)</f>
        <v>0</v>
      </c>
      <c r="G105" s="183"/>
      <c r="H105" s="293">
        <f>SUM(H93:H99)</f>
        <v>0</v>
      </c>
      <c r="I105" s="37"/>
      <c r="J105" s="37"/>
      <c r="K105" s="41"/>
      <c r="L105" s="37">
        <f>SUM(L93:L104)</f>
        <v>0</v>
      </c>
      <c r="M105" s="37"/>
      <c r="N105" s="7"/>
      <c r="O105" s="41"/>
      <c r="P105" s="37">
        <f>SUM(P93:P104)</f>
        <v>0</v>
      </c>
      <c r="Q105" s="37"/>
      <c r="R105" s="7"/>
      <c r="S105" s="9"/>
      <c r="T105" s="37">
        <f>SUM(T93:T104)</f>
        <v>0</v>
      </c>
      <c r="U105" s="37"/>
      <c r="V105" s="37"/>
      <c r="W105" s="41"/>
      <c r="X105" s="37">
        <f>SUM(X93:X104)</f>
        <v>0</v>
      </c>
      <c r="Y105" s="37"/>
      <c r="Z105" s="7"/>
      <c r="AA105" s="41"/>
      <c r="AB105" s="37">
        <f>SUM(AB93:AB104)</f>
        <v>0</v>
      </c>
      <c r="AC105" s="37"/>
      <c r="AD105" s="7"/>
      <c r="AE105" s="42"/>
      <c r="AF105" s="37">
        <f>SUM(AF93:AF104)</f>
        <v>0</v>
      </c>
      <c r="AG105" s="37"/>
      <c r="AH105" s="7"/>
      <c r="AI105" s="42"/>
      <c r="AJ105" s="7">
        <f>SUM(AJ93:AJ104)</f>
        <v>0</v>
      </c>
      <c r="AK105" s="7"/>
      <c r="AL105" s="7"/>
      <c r="AM105" s="260"/>
      <c r="AN105" s="7">
        <f>SUM(AN93:AN104)</f>
        <v>0</v>
      </c>
      <c r="AO105" s="7"/>
      <c r="AP105" s="7"/>
      <c r="AQ105" s="260"/>
      <c r="AR105" s="7">
        <f>SUM(AR93:AR104)</f>
        <v>0</v>
      </c>
      <c r="AS105" s="7"/>
      <c r="AT105" s="7"/>
      <c r="AU105" s="260"/>
      <c r="AV105" s="130"/>
      <c r="AW105" s="130"/>
      <c r="AX105" s="164">
        <f>SUM(AX93:AX99)</f>
        <v>0</v>
      </c>
      <c r="AY105" s="37"/>
      <c r="AZ105" s="37"/>
      <c r="BA105" s="930"/>
    </row>
    <row r="106" spans="1:53">
      <c r="A106" s="32"/>
      <c r="B106" s="139"/>
      <c r="C106" s="144" t="s">
        <v>36</v>
      </c>
      <c r="D106" s="139"/>
      <c r="E106" s="140"/>
      <c r="F106" s="154"/>
      <c r="G106" s="184"/>
      <c r="H106" s="188"/>
      <c r="I106" s="139"/>
      <c r="J106" s="139"/>
      <c r="K106" s="41"/>
      <c r="L106" s="139"/>
      <c r="M106" s="139"/>
      <c r="N106" s="141"/>
      <c r="O106" s="41"/>
      <c r="P106" s="139"/>
      <c r="Q106" s="139"/>
      <c r="R106" s="141"/>
      <c r="S106" s="9"/>
      <c r="T106" s="139"/>
      <c r="U106" s="139"/>
      <c r="V106" s="139"/>
      <c r="W106" s="41"/>
      <c r="X106" s="139"/>
      <c r="Y106" s="139"/>
      <c r="Z106" s="141"/>
      <c r="AA106" s="41"/>
      <c r="AB106" s="139"/>
      <c r="AC106" s="139"/>
      <c r="AD106" s="141"/>
      <c r="AE106" s="42"/>
      <c r="AF106" s="139"/>
      <c r="AG106" s="139"/>
      <c r="AH106" s="141"/>
      <c r="AI106" s="42"/>
      <c r="AJ106" s="141"/>
      <c r="AK106" s="141"/>
      <c r="AL106" s="141" t="str">
        <f t="shared" si="28"/>
        <v/>
      </c>
      <c r="AM106" s="260"/>
      <c r="AN106" s="141"/>
      <c r="AO106" s="141"/>
      <c r="AP106" s="141" t="str">
        <f t="shared" si="31"/>
        <v/>
      </c>
      <c r="AQ106" s="260"/>
      <c r="AR106" s="141"/>
      <c r="AS106" s="141"/>
      <c r="AT106" s="141" t="str">
        <f t="shared" si="32"/>
        <v/>
      </c>
      <c r="AU106" s="260"/>
      <c r="AV106" s="142"/>
      <c r="AW106" s="142"/>
      <c r="AX106" s="142"/>
      <c r="AY106" s="139"/>
      <c r="AZ106" s="139"/>
      <c r="BA106" s="930"/>
    </row>
    <row r="107" spans="1:53">
      <c r="A107" s="32"/>
      <c r="B107" s="16"/>
      <c r="C107" s="17"/>
      <c r="D107" s="16"/>
      <c r="E107" s="17"/>
      <c r="F107" s="153" t="str">
        <f>IF(E107="","",IF(E107="Oui",1,0))</f>
        <v/>
      </c>
      <c r="G107" s="182"/>
      <c r="H107" s="442" t="str">
        <f t="shared" ref="H107:H118" si="36">IF(G107="","",G107-AX107)</f>
        <v/>
      </c>
      <c r="I107" s="16"/>
      <c r="J107" s="16"/>
      <c r="K107" s="41"/>
      <c r="L107" s="16"/>
      <c r="M107" s="16"/>
      <c r="N107" s="27" t="str">
        <f t="shared" si="14"/>
        <v/>
      </c>
      <c r="O107" s="41"/>
      <c r="P107" s="16"/>
      <c r="Q107" s="16"/>
      <c r="R107" s="27" t="str">
        <f t="shared" si="15"/>
        <v/>
      </c>
      <c r="S107" s="9"/>
      <c r="T107" s="16"/>
      <c r="U107" s="16"/>
      <c r="V107" s="16" t="str">
        <f t="shared" si="1"/>
        <v/>
      </c>
      <c r="W107" s="41"/>
      <c r="X107" s="16"/>
      <c r="Y107" s="16"/>
      <c r="Z107" s="27" t="str">
        <f t="shared" si="2"/>
        <v/>
      </c>
      <c r="AA107" s="41"/>
      <c r="AB107" s="28"/>
      <c r="AC107" s="28"/>
      <c r="AD107" s="27" t="str">
        <f t="shared" si="16"/>
        <v/>
      </c>
      <c r="AE107" s="42"/>
      <c r="AF107" s="16"/>
      <c r="AG107" s="16"/>
      <c r="AH107" s="27" t="str">
        <f t="shared" si="17"/>
        <v/>
      </c>
      <c r="AI107" s="42"/>
      <c r="AJ107" s="43"/>
      <c r="AK107" s="43"/>
      <c r="AL107" s="43" t="str">
        <f t="shared" si="28"/>
        <v/>
      </c>
      <c r="AM107" s="260"/>
      <c r="AN107" s="43"/>
      <c r="AO107" s="43"/>
      <c r="AP107" s="43" t="str">
        <f t="shared" si="31"/>
        <v/>
      </c>
      <c r="AQ107" s="260"/>
      <c r="AR107" s="43"/>
      <c r="AS107" s="43"/>
      <c r="AT107" s="43" t="str">
        <f t="shared" si="32"/>
        <v/>
      </c>
      <c r="AU107" s="260"/>
      <c r="AV107" s="35" t="str">
        <f t="shared" ref="AV107:AV118" si="37">IF(B107="","",R107+V107+Z107+AH107+N107+AD107+AL107+AP107+AT107)</f>
        <v/>
      </c>
      <c r="AW107" s="35"/>
      <c r="AX107" s="35" t="str">
        <f t="shared" si="18"/>
        <v/>
      </c>
      <c r="AY107" s="16"/>
      <c r="AZ107" s="16"/>
      <c r="BA107" s="930"/>
    </row>
    <row r="108" spans="1:53">
      <c r="A108" s="32"/>
      <c r="B108" s="16"/>
      <c r="C108" s="17"/>
      <c r="D108" s="16"/>
      <c r="E108" s="17"/>
      <c r="F108" s="153" t="str">
        <f t="shared" ref="F108:F118" si="38">IF(E108="","",IF(E108="Oui",1,0))</f>
        <v/>
      </c>
      <c r="G108" s="182"/>
      <c r="H108" s="442" t="str">
        <f t="shared" si="36"/>
        <v/>
      </c>
      <c r="I108" s="16"/>
      <c r="J108" s="16"/>
      <c r="K108" s="41"/>
      <c r="L108" s="16"/>
      <c r="M108" s="16"/>
      <c r="N108" s="27" t="str">
        <f t="shared" si="14"/>
        <v/>
      </c>
      <c r="O108" s="41"/>
      <c r="P108" s="16"/>
      <c r="Q108" s="16"/>
      <c r="R108" s="27" t="str">
        <f t="shared" si="15"/>
        <v/>
      </c>
      <c r="S108" s="9"/>
      <c r="T108" s="16"/>
      <c r="U108" s="16"/>
      <c r="V108" s="16" t="str">
        <f t="shared" si="1"/>
        <v/>
      </c>
      <c r="W108" s="41"/>
      <c r="X108" s="16"/>
      <c r="Y108" s="16"/>
      <c r="Z108" s="27" t="str">
        <f t="shared" si="2"/>
        <v/>
      </c>
      <c r="AA108" s="41"/>
      <c r="AB108" s="28"/>
      <c r="AC108" s="28"/>
      <c r="AD108" s="27" t="str">
        <f t="shared" si="16"/>
        <v/>
      </c>
      <c r="AE108" s="42"/>
      <c r="AF108" s="16"/>
      <c r="AG108" s="16"/>
      <c r="AH108" s="27" t="str">
        <f t="shared" si="17"/>
        <v/>
      </c>
      <c r="AI108" s="42"/>
      <c r="AJ108" s="43"/>
      <c r="AK108" s="43"/>
      <c r="AL108" s="43" t="str">
        <f t="shared" si="28"/>
        <v/>
      </c>
      <c r="AM108" s="260"/>
      <c r="AN108" s="43"/>
      <c r="AO108" s="43"/>
      <c r="AP108" s="43" t="str">
        <f t="shared" si="31"/>
        <v/>
      </c>
      <c r="AQ108" s="260"/>
      <c r="AR108" s="43"/>
      <c r="AS108" s="43"/>
      <c r="AT108" s="43" t="str">
        <f t="shared" si="32"/>
        <v/>
      </c>
      <c r="AU108" s="260"/>
      <c r="AV108" s="35" t="str">
        <f t="shared" si="37"/>
        <v/>
      </c>
      <c r="AW108" s="35"/>
      <c r="AX108" s="35" t="str">
        <f t="shared" si="18"/>
        <v/>
      </c>
      <c r="AY108" s="16"/>
      <c r="AZ108" s="16"/>
      <c r="BA108" s="930"/>
    </row>
    <row r="109" spans="1:53">
      <c r="A109" s="32"/>
      <c r="B109" s="16"/>
      <c r="C109" s="17"/>
      <c r="D109" s="16"/>
      <c r="E109" s="17"/>
      <c r="F109" s="153" t="str">
        <f t="shared" si="38"/>
        <v/>
      </c>
      <c r="G109" s="182"/>
      <c r="H109" s="442" t="str">
        <f t="shared" si="36"/>
        <v/>
      </c>
      <c r="I109" s="16"/>
      <c r="J109" s="16"/>
      <c r="K109" s="41"/>
      <c r="L109" s="16"/>
      <c r="M109" s="16"/>
      <c r="N109" s="27" t="str">
        <f t="shared" si="14"/>
        <v/>
      </c>
      <c r="O109" s="41"/>
      <c r="P109" s="16"/>
      <c r="Q109" s="16"/>
      <c r="R109" s="27" t="str">
        <f t="shared" si="15"/>
        <v/>
      </c>
      <c r="S109" s="9"/>
      <c r="T109" s="16"/>
      <c r="U109" s="16"/>
      <c r="V109" s="16" t="str">
        <f t="shared" si="1"/>
        <v/>
      </c>
      <c r="W109" s="41"/>
      <c r="X109" s="16"/>
      <c r="Y109" s="16"/>
      <c r="Z109" s="27" t="str">
        <f t="shared" si="2"/>
        <v/>
      </c>
      <c r="AA109" s="41"/>
      <c r="AB109" s="28"/>
      <c r="AC109" s="28"/>
      <c r="AD109" s="27" t="str">
        <f t="shared" si="16"/>
        <v/>
      </c>
      <c r="AE109" s="42"/>
      <c r="AF109" s="16"/>
      <c r="AG109" s="16"/>
      <c r="AH109" s="27" t="str">
        <f t="shared" si="17"/>
        <v/>
      </c>
      <c r="AI109" s="42"/>
      <c r="AJ109" s="43"/>
      <c r="AK109" s="43"/>
      <c r="AL109" s="43" t="str">
        <f t="shared" si="28"/>
        <v/>
      </c>
      <c r="AM109" s="260"/>
      <c r="AN109" s="43"/>
      <c r="AO109" s="43"/>
      <c r="AP109" s="43" t="str">
        <f t="shared" si="31"/>
        <v/>
      </c>
      <c r="AQ109" s="260"/>
      <c r="AR109" s="43"/>
      <c r="AS109" s="43"/>
      <c r="AT109" s="43" t="str">
        <f t="shared" si="32"/>
        <v/>
      </c>
      <c r="AU109" s="260"/>
      <c r="AV109" s="35" t="str">
        <f t="shared" si="37"/>
        <v/>
      </c>
      <c r="AW109" s="35"/>
      <c r="AX109" s="35" t="str">
        <f t="shared" si="18"/>
        <v/>
      </c>
      <c r="AY109" s="16"/>
      <c r="AZ109" s="16"/>
      <c r="BA109" s="930"/>
    </row>
    <row r="110" spans="1:53">
      <c r="A110" s="32"/>
      <c r="B110" s="16"/>
      <c r="C110" s="17"/>
      <c r="D110" s="16"/>
      <c r="E110" s="17"/>
      <c r="F110" s="153" t="str">
        <f t="shared" si="38"/>
        <v/>
      </c>
      <c r="G110" s="182"/>
      <c r="H110" s="442" t="str">
        <f t="shared" si="36"/>
        <v/>
      </c>
      <c r="I110" s="16"/>
      <c r="J110" s="16"/>
      <c r="K110" s="41"/>
      <c r="L110" s="16"/>
      <c r="M110" s="16"/>
      <c r="N110" s="27" t="str">
        <f t="shared" si="14"/>
        <v/>
      </c>
      <c r="O110" s="41"/>
      <c r="P110" s="16"/>
      <c r="Q110" s="16"/>
      <c r="R110" s="27" t="str">
        <f t="shared" si="15"/>
        <v/>
      </c>
      <c r="S110" s="9"/>
      <c r="T110" s="16"/>
      <c r="U110" s="16"/>
      <c r="V110" s="16" t="str">
        <f t="shared" si="1"/>
        <v/>
      </c>
      <c r="W110" s="41"/>
      <c r="X110" s="16"/>
      <c r="Y110" s="16"/>
      <c r="Z110" s="27" t="str">
        <f t="shared" si="2"/>
        <v/>
      </c>
      <c r="AA110" s="41"/>
      <c r="AB110" s="28"/>
      <c r="AC110" s="28"/>
      <c r="AD110" s="27" t="str">
        <f t="shared" si="16"/>
        <v/>
      </c>
      <c r="AE110" s="42"/>
      <c r="AF110" s="16"/>
      <c r="AG110" s="16"/>
      <c r="AH110" s="27" t="str">
        <f t="shared" si="17"/>
        <v/>
      </c>
      <c r="AI110" s="42"/>
      <c r="AJ110" s="43"/>
      <c r="AK110" s="43"/>
      <c r="AL110" s="43" t="str">
        <f t="shared" si="28"/>
        <v/>
      </c>
      <c r="AM110" s="260"/>
      <c r="AN110" s="43"/>
      <c r="AO110" s="43"/>
      <c r="AP110" s="43" t="str">
        <f t="shared" si="31"/>
        <v/>
      </c>
      <c r="AQ110" s="260"/>
      <c r="AR110" s="43"/>
      <c r="AS110" s="43"/>
      <c r="AT110" s="43" t="str">
        <f t="shared" si="32"/>
        <v/>
      </c>
      <c r="AU110" s="260"/>
      <c r="AV110" s="35" t="str">
        <f t="shared" si="37"/>
        <v/>
      </c>
      <c r="AW110" s="35"/>
      <c r="AX110" s="35" t="str">
        <f t="shared" si="18"/>
        <v/>
      </c>
      <c r="AY110" s="16"/>
      <c r="AZ110" s="16"/>
      <c r="BA110" s="930"/>
    </row>
    <row r="111" spans="1:53">
      <c r="A111" s="32"/>
      <c r="B111" s="16"/>
      <c r="C111" s="17"/>
      <c r="D111" s="16"/>
      <c r="E111" s="17"/>
      <c r="F111" s="153" t="str">
        <f t="shared" si="38"/>
        <v/>
      </c>
      <c r="G111" s="182"/>
      <c r="H111" s="442" t="str">
        <f t="shared" si="36"/>
        <v/>
      </c>
      <c r="I111" s="16"/>
      <c r="J111" s="16"/>
      <c r="K111" s="41"/>
      <c r="L111" s="16"/>
      <c r="M111" s="16"/>
      <c r="N111" s="27" t="str">
        <f t="shared" si="14"/>
        <v/>
      </c>
      <c r="O111" s="41"/>
      <c r="P111" s="16"/>
      <c r="Q111" s="16"/>
      <c r="R111" s="27" t="str">
        <f t="shared" si="15"/>
        <v/>
      </c>
      <c r="S111" s="9"/>
      <c r="T111" s="16"/>
      <c r="U111" s="16"/>
      <c r="V111" s="16" t="str">
        <f t="shared" si="1"/>
        <v/>
      </c>
      <c r="W111" s="41"/>
      <c r="X111" s="16"/>
      <c r="Y111" s="16"/>
      <c r="Z111" s="27" t="str">
        <f t="shared" si="2"/>
        <v/>
      </c>
      <c r="AA111" s="41"/>
      <c r="AB111" s="28"/>
      <c r="AC111" s="28"/>
      <c r="AD111" s="27" t="str">
        <f t="shared" si="16"/>
        <v/>
      </c>
      <c r="AE111" s="42"/>
      <c r="AF111" s="16"/>
      <c r="AG111" s="16"/>
      <c r="AH111" s="27" t="str">
        <f t="shared" si="17"/>
        <v/>
      </c>
      <c r="AI111" s="42"/>
      <c r="AJ111" s="43"/>
      <c r="AK111" s="43"/>
      <c r="AL111" s="43" t="str">
        <f t="shared" si="28"/>
        <v/>
      </c>
      <c r="AM111" s="260"/>
      <c r="AN111" s="43"/>
      <c r="AO111" s="43"/>
      <c r="AP111" s="43" t="str">
        <f t="shared" si="31"/>
        <v/>
      </c>
      <c r="AQ111" s="260"/>
      <c r="AR111" s="43"/>
      <c r="AS111" s="43"/>
      <c r="AT111" s="43" t="str">
        <f t="shared" si="32"/>
        <v/>
      </c>
      <c r="AU111" s="260"/>
      <c r="AV111" s="35" t="str">
        <f t="shared" si="37"/>
        <v/>
      </c>
      <c r="AW111" s="35"/>
      <c r="AX111" s="35" t="str">
        <f t="shared" si="18"/>
        <v/>
      </c>
      <c r="AY111" s="16"/>
      <c r="AZ111" s="16"/>
      <c r="BA111" s="930"/>
    </row>
    <row r="112" spans="1:53">
      <c r="A112" s="32"/>
      <c r="B112" s="16"/>
      <c r="C112" s="17"/>
      <c r="D112" s="16"/>
      <c r="E112" s="17"/>
      <c r="F112" s="153" t="str">
        <f t="shared" si="38"/>
        <v/>
      </c>
      <c r="G112" s="182"/>
      <c r="H112" s="442" t="str">
        <f t="shared" si="36"/>
        <v/>
      </c>
      <c r="I112" s="16"/>
      <c r="J112" s="16"/>
      <c r="K112" s="41"/>
      <c r="L112" s="16"/>
      <c r="M112" s="16"/>
      <c r="N112" s="27" t="str">
        <f t="shared" si="14"/>
        <v/>
      </c>
      <c r="O112" s="41"/>
      <c r="P112" s="16"/>
      <c r="Q112" s="16"/>
      <c r="R112" s="27" t="str">
        <f t="shared" si="15"/>
        <v/>
      </c>
      <c r="S112" s="9"/>
      <c r="T112" s="16"/>
      <c r="U112" s="16"/>
      <c r="V112" s="16" t="str">
        <f t="shared" si="1"/>
        <v/>
      </c>
      <c r="W112" s="41"/>
      <c r="X112" s="16"/>
      <c r="Y112" s="16"/>
      <c r="Z112" s="27" t="str">
        <f t="shared" si="2"/>
        <v/>
      </c>
      <c r="AA112" s="41"/>
      <c r="AB112" s="28"/>
      <c r="AC112" s="28"/>
      <c r="AD112" s="27" t="str">
        <f t="shared" si="16"/>
        <v/>
      </c>
      <c r="AE112" s="42"/>
      <c r="AF112" s="16"/>
      <c r="AG112" s="16"/>
      <c r="AH112" s="27" t="str">
        <f t="shared" si="17"/>
        <v/>
      </c>
      <c r="AI112" s="42"/>
      <c r="AJ112" s="43"/>
      <c r="AK112" s="43"/>
      <c r="AL112" s="43" t="str">
        <f t="shared" si="28"/>
        <v/>
      </c>
      <c r="AM112" s="260"/>
      <c r="AN112" s="43"/>
      <c r="AO112" s="43"/>
      <c r="AP112" s="43" t="str">
        <f t="shared" si="31"/>
        <v/>
      </c>
      <c r="AQ112" s="260"/>
      <c r="AR112" s="43"/>
      <c r="AS112" s="43"/>
      <c r="AT112" s="43" t="str">
        <f t="shared" si="32"/>
        <v/>
      </c>
      <c r="AU112" s="260"/>
      <c r="AV112" s="35" t="str">
        <f t="shared" si="37"/>
        <v/>
      </c>
      <c r="AW112" s="35"/>
      <c r="AX112" s="35" t="str">
        <f t="shared" si="18"/>
        <v/>
      </c>
      <c r="AY112" s="16"/>
      <c r="AZ112" s="16"/>
      <c r="BA112" s="930"/>
    </row>
    <row r="113" spans="1:53">
      <c r="A113" s="32"/>
      <c r="B113" s="16"/>
      <c r="C113" s="17"/>
      <c r="D113" s="16"/>
      <c r="E113" s="17"/>
      <c r="F113" s="153" t="str">
        <f t="shared" si="38"/>
        <v/>
      </c>
      <c r="G113" s="182"/>
      <c r="H113" s="442" t="str">
        <f t="shared" si="36"/>
        <v/>
      </c>
      <c r="I113" s="16"/>
      <c r="J113" s="16"/>
      <c r="K113" s="41"/>
      <c r="L113" s="16"/>
      <c r="M113" s="16"/>
      <c r="N113" s="27" t="str">
        <f t="shared" si="14"/>
        <v/>
      </c>
      <c r="O113" s="41"/>
      <c r="P113" s="16"/>
      <c r="Q113" s="16"/>
      <c r="R113" s="27" t="str">
        <f t="shared" si="15"/>
        <v/>
      </c>
      <c r="S113" s="9"/>
      <c r="T113" s="16"/>
      <c r="U113" s="16"/>
      <c r="V113" s="16" t="str">
        <f t="shared" si="1"/>
        <v/>
      </c>
      <c r="W113" s="41"/>
      <c r="X113" s="16"/>
      <c r="Y113" s="16"/>
      <c r="Z113" s="27" t="str">
        <f t="shared" si="2"/>
        <v/>
      </c>
      <c r="AA113" s="41"/>
      <c r="AB113" s="28"/>
      <c r="AC113" s="28"/>
      <c r="AD113" s="27" t="str">
        <f t="shared" si="16"/>
        <v/>
      </c>
      <c r="AE113" s="42"/>
      <c r="AF113" s="16"/>
      <c r="AG113" s="16"/>
      <c r="AH113" s="27" t="str">
        <f t="shared" si="17"/>
        <v/>
      </c>
      <c r="AI113" s="42"/>
      <c r="AJ113" s="43"/>
      <c r="AK113" s="43"/>
      <c r="AL113" s="43" t="str">
        <f t="shared" si="28"/>
        <v/>
      </c>
      <c r="AM113" s="260"/>
      <c r="AN113" s="43"/>
      <c r="AO113" s="43"/>
      <c r="AP113" s="43" t="str">
        <f t="shared" si="31"/>
        <v/>
      </c>
      <c r="AQ113" s="260"/>
      <c r="AR113" s="43"/>
      <c r="AS113" s="43"/>
      <c r="AT113" s="43" t="str">
        <f t="shared" si="32"/>
        <v/>
      </c>
      <c r="AU113" s="260"/>
      <c r="AV113" s="35" t="str">
        <f t="shared" si="37"/>
        <v/>
      </c>
      <c r="AW113" s="35"/>
      <c r="AX113" s="35" t="str">
        <f t="shared" si="18"/>
        <v/>
      </c>
      <c r="AY113" s="16"/>
      <c r="AZ113" s="16"/>
      <c r="BA113" s="930"/>
    </row>
    <row r="114" spans="1:53">
      <c r="A114" s="32"/>
      <c r="B114" s="16"/>
      <c r="C114" s="17"/>
      <c r="D114" s="16"/>
      <c r="E114" s="17"/>
      <c r="F114" s="153" t="str">
        <f t="shared" si="38"/>
        <v/>
      </c>
      <c r="G114" s="182"/>
      <c r="H114" s="442" t="str">
        <f t="shared" si="36"/>
        <v/>
      </c>
      <c r="I114" s="16"/>
      <c r="J114" s="16"/>
      <c r="K114" s="41"/>
      <c r="L114" s="16"/>
      <c r="M114" s="16"/>
      <c r="N114" s="27" t="str">
        <f t="shared" si="14"/>
        <v/>
      </c>
      <c r="O114" s="41"/>
      <c r="P114" s="16"/>
      <c r="Q114" s="16"/>
      <c r="R114" s="27" t="str">
        <f t="shared" si="15"/>
        <v/>
      </c>
      <c r="S114" s="9"/>
      <c r="T114" s="16"/>
      <c r="U114" s="16"/>
      <c r="V114" s="16" t="str">
        <f t="shared" si="1"/>
        <v/>
      </c>
      <c r="W114" s="41"/>
      <c r="X114" s="16"/>
      <c r="Y114" s="16"/>
      <c r="Z114" s="27" t="str">
        <f t="shared" si="2"/>
        <v/>
      </c>
      <c r="AA114" s="41"/>
      <c r="AB114" s="28"/>
      <c r="AC114" s="28"/>
      <c r="AD114" s="27" t="str">
        <f t="shared" si="16"/>
        <v/>
      </c>
      <c r="AE114" s="42"/>
      <c r="AF114" s="16"/>
      <c r="AG114" s="16"/>
      <c r="AH114" s="27" t="str">
        <f t="shared" si="17"/>
        <v/>
      </c>
      <c r="AI114" s="42"/>
      <c r="AJ114" s="43"/>
      <c r="AK114" s="43"/>
      <c r="AL114" s="43" t="str">
        <f t="shared" si="28"/>
        <v/>
      </c>
      <c r="AM114" s="260"/>
      <c r="AN114" s="43"/>
      <c r="AO114" s="43"/>
      <c r="AP114" s="43" t="str">
        <f t="shared" si="31"/>
        <v/>
      </c>
      <c r="AQ114" s="260"/>
      <c r="AR114" s="43"/>
      <c r="AS114" s="43"/>
      <c r="AT114" s="43" t="str">
        <f t="shared" si="32"/>
        <v/>
      </c>
      <c r="AU114" s="260"/>
      <c r="AV114" s="35" t="str">
        <f t="shared" si="37"/>
        <v/>
      </c>
      <c r="AW114" s="35"/>
      <c r="AX114" s="35" t="str">
        <f t="shared" si="18"/>
        <v/>
      </c>
      <c r="AY114" s="16"/>
      <c r="AZ114" s="16"/>
      <c r="BA114" s="930"/>
    </row>
    <row r="115" spans="1:53">
      <c r="A115" s="32"/>
      <c r="B115" s="16"/>
      <c r="C115" s="17"/>
      <c r="D115" s="16"/>
      <c r="E115" s="17"/>
      <c r="F115" s="153" t="str">
        <f t="shared" si="38"/>
        <v/>
      </c>
      <c r="G115" s="182"/>
      <c r="H115" s="442" t="str">
        <f t="shared" si="36"/>
        <v/>
      </c>
      <c r="I115" s="16"/>
      <c r="J115" s="16"/>
      <c r="K115" s="41"/>
      <c r="L115" s="16"/>
      <c r="M115" s="16"/>
      <c r="N115" s="27" t="str">
        <f t="shared" si="14"/>
        <v/>
      </c>
      <c r="O115" s="41"/>
      <c r="P115" s="16"/>
      <c r="Q115" s="16"/>
      <c r="R115" s="27" t="str">
        <f t="shared" si="15"/>
        <v/>
      </c>
      <c r="S115" s="9"/>
      <c r="T115" s="16"/>
      <c r="U115" s="16"/>
      <c r="V115" s="16" t="str">
        <f t="shared" si="1"/>
        <v/>
      </c>
      <c r="W115" s="41"/>
      <c r="X115" s="16"/>
      <c r="Y115" s="16"/>
      <c r="Z115" s="27" t="str">
        <f t="shared" si="2"/>
        <v/>
      </c>
      <c r="AA115" s="41"/>
      <c r="AB115" s="28"/>
      <c r="AC115" s="28"/>
      <c r="AD115" s="27" t="str">
        <f t="shared" si="16"/>
        <v/>
      </c>
      <c r="AE115" s="42"/>
      <c r="AF115" s="16"/>
      <c r="AG115" s="16"/>
      <c r="AH115" s="27" t="str">
        <f t="shared" si="17"/>
        <v/>
      </c>
      <c r="AI115" s="42"/>
      <c r="AJ115" s="43"/>
      <c r="AK115" s="43"/>
      <c r="AL115" s="43" t="str">
        <f t="shared" si="28"/>
        <v/>
      </c>
      <c r="AM115" s="260"/>
      <c r="AN115" s="43"/>
      <c r="AO115" s="43"/>
      <c r="AP115" s="43" t="str">
        <f t="shared" si="31"/>
        <v/>
      </c>
      <c r="AQ115" s="260"/>
      <c r="AR115" s="43"/>
      <c r="AS115" s="43"/>
      <c r="AT115" s="43" t="str">
        <f t="shared" si="32"/>
        <v/>
      </c>
      <c r="AU115" s="260"/>
      <c r="AV115" s="35" t="str">
        <f t="shared" si="37"/>
        <v/>
      </c>
      <c r="AW115" s="35"/>
      <c r="AX115" s="35" t="str">
        <f t="shared" si="18"/>
        <v/>
      </c>
      <c r="AY115" s="16"/>
      <c r="AZ115" s="16"/>
      <c r="BA115" s="930"/>
    </row>
    <row r="116" spans="1:53">
      <c r="A116" s="32"/>
      <c r="B116" s="16"/>
      <c r="C116" s="17"/>
      <c r="D116" s="16"/>
      <c r="E116" s="17"/>
      <c r="F116" s="153" t="str">
        <f t="shared" si="38"/>
        <v/>
      </c>
      <c r="G116" s="182"/>
      <c r="H116" s="442" t="str">
        <f t="shared" si="36"/>
        <v/>
      </c>
      <c r="I116" s="16"/>
      <c r="J116" s="16"/>
      <c r="K116" s="41"/>
      <c r="L116" s="16"/>
      <c r="M116" s="16"/>
      <c r="N116" s="27" t="str">
        <f t="shared" si="14"/>
        <v/>
      </c>
      <c r="O116" s="41"/>
      <c r="P116" s="16"/>
      <c r="Q116" s="16"/>
      <c r="R116" s="27" t="str">
        <f t="shared" si="15"/>
        <v/>
      </c>
      <c r="S116" s="9"/>
      <c r="T116" s="16"/>
      <c r="U116" s="16"/>
      <c r="V116" s="16" t="str">
        <f t="shared" ref="V116:V118" si="39">IF(T116="","",U116*T116)</f>
        <v/>
      </c>
      <c r="W116" s="41"/>
      <c r="X116" s="16"/>
      <c r="Y116" s="16"/>
      <c r="Z116" s="27" t="str">
        <f t="shared" ref="Z116:Z118" si="40">IF(X116="","",Y116*X116)</f>
        <v/>
      </c>
      <c r="AA116" s="41"/>
      <c r="AB116" s="28"/>
      <c r="AC116" s="28"/>
      <c r="AD116" s="27" t="str">
        <f t="shared" si="16"/>
        <v/>
      </c>
      <c r="AE116" s="42"/>
      <c r="AF116" s="16"/>
      <c r="AG116" s="16"/>
      <c r="AH116" s="27" t="str">
        <f t="shared" si="17"/>
        <v/>
      </c>
      <c r="AI116" s="42"/>
      <c r="AJ116" s="43"/>
      <c r="AK116" s="43"/>
      <c r="AL116" s="43" t="str">
        <f t="shared" si="28"/>
        <v/>
      </c>
      <c r="AM116" s="260"/>
      <c r="AN116" s="43"/>
      <c r="AO116" s="43"/>
      <c r="AP116" s="43" t="str">
        <f t="shared" si="31"/>
        <v/>
      </c>
      <c r="AQ116" s="260"/>
      <c r="AR116" s="43"/>
      <c r="AS116" s="43"/>
      <c r="AT116" s="43" t="str">
        <f t="shared" si="32"/>
        <v/>
      </c>
      <c r="AU116" s="260"/>
      <c r="AV116" s="35" t="str">
        <f t="shared" si="37"/>
        <v/>
      </c>
      <c r="AW116" s="35"/>
      <c r="AX116" s="35" t="str">
        <f t="shared" si="18"/>
        <v/>
      </c>
      <c r="AY116" s="16"/>
      <c r="AZ116" s="16"/>
      <c r="BA116" s="930"/>
    </row>
    <row r="117" spans="1:53">
      <c r="A117" s="32"/>
      <c r="B117" s="16"/>
      <c r="C117" s="17"/>
      <c r="D117" s="16"/>
      <c r="E117" s="17"/>
      <c r="F117" s="153" t="str">
        <f t="shared" si="38"/>
        <v/>
      </c>
      <c r="G117" s="182"/>
      <c r="H117" s="442" t="str">
        <f t="shared" si="36"/>
        <v/>
      </c>
      <c r="I117" s="16"/>
      <c r="J117" s="16"/>
      <c r="K117" s="41"/>
      <c r="L117" s="16"/>
      <c r="M117" s="16"/>
      <c r="N117" s="27" t="str">
        <f t="shared" ref="N117:N118" si="41">IF(L117="","",L117*M117)</f>
        <v/>
      </c>
      <c r="O117" s="41"/>
      <c r="P117" s="16"/>
      <c r="Q117" s="16"/>
      <c r="R117" s="27" t="str">
        <f t="shared" ref="R117:R118" si="42">IF(P117="","",Q117*P117)</f>
        <v/>
      </c>
      <c r="S117" s="9"/>
      <c r="T117" s="16"/>
      <c r="U117" s="16"/>
      <c r="V117" s="16" t="str">
        <f t="shared" si="39"/>
        <v/>
      </c>
      <c r="W117" s="41"/>
      <c r="X117" s="16"/>
      <c r="Y117" s="16"/>
      <c r="Z117" s="27" t="str">
        <f t="shared" si="40"/>
        <v/>
      </c>
      <c r="AA117" s="41"/>
      <c r="AB117" s="28"/>
      <c r="AC117" s="28"/>
      <c r="AD117" s="27" t="str">
        <f t="shared" ref="AD117:AD118" si="43">IF(AB117="","",AC117*AB117)</f>
        <v/>
      </c>
      <c r="AE117" s="42"/>
      <c r="AF117" s="16"/>
      <c r="AG117" s="16"/>
      <c r="AH117" s="27" t="str">
        <f t="shared" ref="AH117:AH118" si="44">IF(AF117="","",AG117*AF117)</f>
        <v/>
      </c>
      <c r="AI117" s="42"/>
      <c r="AJ117" s="43"/>
      <c r="AK117" s="43"/>
      <c r="AL117" s="43" t="str">
        <f t="shared" si="28"/>
        <v/>
      </c>
      <c r="AM117" s="260"/>
      <c r="AN117" s="43"/>
      <c r="AO117" s="43"/>
      <c r="AP117" s="43" t="str">
        <f t="shared" si="31"/>
        <v/>
      </c>
      <c r="AQ117" s="260"/>
      <c r="AR117" s="43"/>
      <c r="AS117" s="43"/>
      <c r="AT117" s="43" t="str">
        <f t="shared" si="32"/>
        <v/>
      </c>
      <c r="AU117" s="260"/>
      <c r="AV117" s="35" t="str">
        <f t="shared" si="37"/>
        <v/>
      </c>
      <c r="AW117" s="35"/>
      <c r="AX117" s="35" t="str">
        <f t="shared" si="18"/>
        <v/>
      </c>
      <c r="AY117" s="16"/>
      <c r="AZ117" s="16"/>
      <c r="BA117" s="930"/>
    </row>
    <row r="118" spans="1:53">
      <c r="A118" s="32"/>
      <c r="B118" s="16"/>
      <c r="C118" s="17"/>
      <c r="D118" s="16"/>
      <c r="E118" s="17"/>
      <c r="F118" s="153" t="str">
        <f t="shared" si="38"/>
        <v/>
      </c>
      <c r="G118" s="182"/>
      <c r="H118" s="442" t="str">
        <f t="shared" si="36"/>
        <v/>
      </c>
      <c r="I118" s="16"/>
      <c r="J118" s="16"/>
      <c r="K118" s="41"/>
      <c r="L118" s="16"/>
      <c r="M118" s="16"/>
      <c r="N118" s="27" t="str">
        <f t="shared" si="41"/>
        <v/>
      </c>
      <c r="O118" s="41"/>
      <c r="P118" s="16"/>
      <c r="Q118" s="16"/>
      <c r="R118" s="27" t="str">
        <f t="shared" si="42"/>
        <v/>
      </c>
      <c r="S118" s="9"/>
      <c r="T118" s="16"/>
      <c r="U118" s="16"/>
      <c r="V118" s="16" t="str">
        <f t="shared" si="39"/>
        <v/>
      </c>
      <c r="W118" s="41"/>
      <c r="X118" s="16"/>
      <c r="Y118" s="16"/>
      <c r="Z118" s="27" t="str">
        <f t="shared" si="40"/>
        <v/>
      </c>
      <c r="AA118" s="41"/>
      <c r="AB118" s="28"/>
      <c r="AC118" s="28"/>
      <c r="AD118" s="27" t="str">
        <f t="shared" si="43"/>
        <v/>
      </c>
      <c r="AE118" s="42"/>
      <c r="AF118" s="16"/>
      <c r="AG118" s="16"/>
      <c r="AH118" s="27" t="str">
        <f t="shared" si="44"/>
        <v/>
      </c>
      <c r="AI118" s="42"/>
      <c r="AJ118" s="43"/>
      <c r="AK118" s="43"/>
      <c r="AL118" s="43" t="str">
        <f t="shared" si="28"/>
        <v/>
      </c>
      <c r="AM118" s="260"/>
      <c r="AN118" s="43"/>
      <c r="AO118" s="43"/>
      <c r="AP118" s="43" t="str">
        <f t="shared" si="31"/>
        <v/>
      </c>
      <c r="AQ118" s="260"/>
      <c r="AR118" s="43"/>
      <c r="AS118" s="43"/>
      <c r="AT118" s="43" t="str">
        <f t="shared" si="32"/>
        <v/>
      </c>
      <c r="AU118" s="260"/>
      <c r="AV118" s="35" t="str">
        <f t="shared" si="37"/>
        <v/>
      </c>
      <c r="AW118" s="35"/>
      <c r="AX118" s="35" t="str">
        <f t="shared" si="18"/>
        <v/>
      </c>
      <c r="AY118" s="16"/>
      <c r="AZ118" s="16"/>
      <c r="BA118" s="930"/>
    </row>
    <row r="119" spans="1:53">
      <c r="A119" s="32"/>
      <c r="B119" s="37"/>
      <c r="C119" s="129"/>
      <c r="D119" s="37"/>
      <c r="E119" s="129"/>
      <c r="F119" s="156">
        <f>SUM(F107:F118)</f>
        <v>0</v>
      </c>
      <c r="G119" s="183"/>
      <c r="H119" s="187">
        <f>SUM(H107:H118)</f>
        <v>0</v>
      </c>
      <c r="I119" s="37"/>
      <c r="J119" s="37"/>
      <c r="K119" s="41"/>
      <c r="L119" s="37">
        <f>SUM(L107:L118)</f>
        <v>0</v>
      </c>
      <c r="M119" s="37"/>
      <c r="N119" s="7"/>
      <c r="O119" s="41"/>
      <c r="P119" s="37">
        <f>SUM(P107:P118)</f>
        <v>0</v>
      </c>
      <c r="Q119" s="37"/>
      <c r="R119" s="7"/>
      <c r="S119" s="9"/>
      <c r="T119" s="37">
        <f>SUM(T107:T118)</f>
        <v>0</v>
      </c>
      <c r="U119" s="37"/>
      <c r="V119" s="37"/>
      <c r="W119" s="41"/>
      <c r="X119" s="37">
        <f>SUM(X107:X118)</f>
        <v>0</v>
      </c>
      <c r="Y119" s="37"/>
      <c r="Z119" s="7"/>
      <c r="AA119" s="41"/>
      <c r="AB119" s="37">
        <f>SUM(AB107:AB118)</f>
        <v>0</v>
      </c>
      <c r="AC119" s="37"/>
      <c r="AD119" s="7"/>
      <c r="AE119" s="42"/>
      <c r="AF119" s="37">
        <f>SUM(AF107:AF118)</f>
        <v>0</v>
      </c>
      <c r="AG119" s="37"/>
      <c r="AH119" s="7"/>
      <c r="AI119" s="42"/>
      <c r="AJ119" s="7">
        <f>SUM(AJ107:AJ118)</f>
        <v>0</v>
      </c>
      <c r="AK119" s="7"/>
      <c r="AL119" s="7"/>
      <c r="AM119" s="260"/>
      <c r="AN119" s="7">
        <f>SUM(AN107:AN118)</f>
        <v>0</v>
      </c>
      <c r="AO119" s="7"/>
      <c r="AP119" s="7"/>
      <c r="AQ119" s="260"/>
      <c r="AR119" s="7">
        <f>SUM(AR107:AR118)</f>
        <v>0</v>
      </c>
      <c r="AS119" s="7"/>
      <c r="AT119" s="7"/>
      <c r="AU119" s="260"/>
      <c r="AV119" s="130"/>
      <c r="AW119" s="130"/>
      <c r="AX119" s="164">
        <f>SUM(AX107:AX118)</f>
        <v>0</v>
      </c>
      <c r="AY119" s="37"/>
      <c r="AZ119" s="37"/>
      <c r="BA119" s="930"/>
    </row>
    <row r="120" spans="1:53">
      <c r="A120" s="32"/>
      <c r="B120" s="139"/>
      <c r="C120" s="144" t="s">
        <v>37</v>
      </c>
      <c r="D120" s="139"/>
      <c r="E120" s="140"/>
      <c r="F120" s="154"/>
      <c r="G120" s="184"/>
      <c r="H120" s="188"/>
      <c r="I120" s="139"/>
      <c r="J120" s="139"/>
      <c r="K120" s="41"/>
      <c r="L120" s="139"/>
      <c r="M120" s="139"/>
      <c r="N120" s="141"/>
      <c r="O120" s="41"/>
      <c r="P120" s="139"/>
      <c r="Q120" s="139"/>
      <c r="R120" s="141"/>
      <c r="S120" s="9"/>
      <c r="T120" s="139"/>
      <c r="U120" s="139"/>
      <c r="V120" s="139"/>
      <c r="W120" s="41"/>
      <c r="X120" s="139"/>
      <c r="Y120" s="139"/>
      <c r="Z120" s="141"/>
      <c r="AA120" s="41"/>
      <c r="AB120" s="139"/>
      <c r="AC120" s="139"/>
      <c r="AD120" s="141"/>
      <c r="AE120" s="42"/>
      <c r="AF120" s="139"/>
      <c r="AG120" s="139"/>
      <c r="AH120" s="141"/>
      <c r="AI120" s="42"/>
      <c r="AJ120" s="141"/>
      <c r="AK120" s="141"/>
      <c r="AL120" s="141" t="str">
        <f t="shared" si="28"/>
        <v/>
      </c>
      <c r="AM120" s="260"/>
      <c r="AN120" s="141"/>
      <c r="AO120" s="141"/>
      <c r="AP120" s="141" t="str">
        <f t="shared" si="31"/>
        <v/>
      </c>
      <c r="AQ120" s="260"/>
      <c r="AR120" s="141"/>
      <c r="AS120" s="141"/>
      <c r="AT120" s="141" t="str">
        <f t="shared" si="32"/>
        <v/>
      </c>
      <c r="AU120" s="260"/>
      <c r="AV120" s="142"/>
      <c r="AW120" s="142"/>
      <c r="AX120" s="142"/>
      <c r="AY120" s="139"/>
      <c r="AZ120" s="139"/>
      <c r="BA120" s="930"/>
    </row>
    <row r="121" spans="1:53">
      <c r="A121" s="32"/>
      <c r="B121" s="16"/>
      <c r="C121" s="17"/>
      <c r="D121" s="16"/>
      <c r="E121" s="17"/>
      <c r="F121" s="153" t="str">
        <f>IF(E121="","",IF(E121="Oui",1,0))</f>
        <v/>
      </c>
      <c r="G121" s="182"/>
      <c r="H121" s="442" t="str">
        <f t="shared" ref="H121:H133" si="45">IF(G121="","",G121-AX121)</f>
        <v/>
      </c>
      <c r="I121" s="16"/>
      <c r="J121" s="16"/>
      <c r="K121" s="41"/>
      <c r="L121" s="16"/>
      <c r="M121" s="16"/>
      <c r="N121" s="27" t="str">
        <f t="shared" ref="N121:N194" si="46">IF(L121="","",L121*M121)</f>
        <v/>
      </c>
      <c r="O121" s="41"/>
      <c r="P121" s="16"/>
      <c r="Q121" s="16"/>
      <c r="R121" s="27" t="str">
        <f t="shared" ref="R121:R194" si="47">IF(P121="","",Q121*P121)</f>
        <v/>
      </c>
      <c r="S121" s="9"/>
      <c r="T121" s="16"/>
      <c r="U121" s="16"/>
      <c r="V121" s="16" t="str">
        <f t="shared" ref="V121:V180" si="48">IF(T121="","",U121*T121)</f>
        <v/>
      </c>
      <c r="W121" s="41"/>
      <c r="X121" s="16"/>
      <c r="Y121" s="16"/>
      <c r="Z121" s="27" t="str">
        <f t="shared" ref="Z121:Z166" si="49">IF(X121="","",Y121*X121)</f>
        <v/>
      </c>
      <c r="AA121" s="41"/>
      <c r="AB121" s="28"/>
      <c r="AC121" s="28"/>
      <c r="AD121" s="27" t="str">
        <f t="shared" ref="AD121:AD194" si="50">IF(AB121="","",AC121*AB121)</f>
        <v/>
      </c>
      <c r="AE121" s="42"/>
      <c r="AF121" s="16"/>
      <c r="AG121" s="16"/>
      <c r="AH121" s="27" t="str">
        <f t="shared" ref="AH121:AH194" si="51">IF(AF121="","",AG121*AF121)</f>
        <v/>
      </c>
      <c r="AI121" s="42"/>
      <c r="AJ121" s="43"/>
      <c r="AK121" s="43"/>
      <c r="AL121" s="43" t="str">
        <f t="shared" si="28"/>
        <v/>
      </c>
      <c r="AM121" s="260"/>
      <c r="AN121" s="43"/>
      <c r="AO121" s="43"/>
      <c r="AP121" s="43" t="str">
        <f t="shared" si="31"/>
        <v/>
      </c>
      <c r="AQ121" s="260"/>
      <c r="AR121" s="43"/>
      <c r="AS121" s="43"/>
      <c r="AT121" s="43" t="str">
        <f t="shared" si="32"/>
        <v/>
      </c>
      <c r="AU121" s="260"/>
      <c r="AV121" s="35" t="str">
        <f t="shared" ref="AV121:AV133" si="52">IF(B121="","",R121+V121+Z121+AH121+N121+AD121+AL121+AP121+AT121)</f>
        <v/>
      </c>
      <c r="AW121" s="35"/>
      <c r="AX121" s="35" t="str">
        <f t="shared" si="18"/>
        <v/>
      </c>
      <c r="AY121" s="16"/>
      <c r="AZ121" s="16"/>
      <c r="BA121" s="930"/>
    </row>
    <row r="122" spans="1:53">
      <c r="A122" s="32"/>
      <c r="B122" s="16"/>
      <c r="C122" s="17"/>
      <c r="D122" s="16"/>
      <c r="E122" s="17"/>
      <c r="F122" s="153" t="str">
        <f t="shared" ref="F122:F133" si="53">IF(E122="","",IF(E122="Oui",1,0))</f>
        <v/>
      </c>
      <c r="G122" s="182"/>
      <c r="H122" s="442" t="str">
        <f t="shared" si="45"/>
        <v/>
      </c>
      <c r="I122" s="16"/>
      <c r="J122" s="16"/>
      <c r="K122" s="41"/>
      <c r="L122" s="16"/>
      <c r="M122" s="16"/>
      <c r="N122" s="27" t="str">
        <f t="shared" si="46"/>
        <v/>
      </c>
      <c r="O122" s="41"/>
      <c r="P122" s="16"/>
      <c r="Q122" s="16"/>
      <c r="R122" s="27" t="str">
        <f t="shared" si="47"/>
        <v/>
      </c>
      <c r="S122" s="9"/>
      <c r="T122" s="16"/>
      <c r="U122" s="16"/>
      <c r="V122" s="16" t="str">
        <f t="shared" si="48"/>
        <v/>
      </c>
      <c r="W122" s="41"/>
      <c r="X122" s="16"/>
      <c r="Y122" s="16"/>
      <c r="Z122" s="27" t="str">
        <f t="shared" si="49"/>
        <v/>
      </c>
      <c r="AA122" s="41"/>
      <c r="AB122" s="28"/>
      <c r="AC122" s="28"/>
      <c r="AD122" s="27" t="str">
        <f t="shared" si="50"/>
        <v/>
      </c>
      <c r="AE122" s="42"/>
      <c r="AF122" s="16"/>
      <c r="AG122" s="16"/>
      <c r="AH122" s="27" t="str">
        <f t="shared" si="51"/>
        <v/>
      </c>
      <c r="AI122" s="42"/>
      <c r="AJ122" s="43"/>
      <c r="AK122" s="43"/>
      <c r="AL122" s="43" t="str">
        <f t="shared" si="28"/>
        <v/>
      </c>
      <c r="AM122" s="260"/>
      <c r="AN122" s="43"/>
      <c r="AO122" s="43"/>
      <c r="AP122" s="43" t="str">
        <f t="shared" si="31"/>
        <v/>
      </c>
      <c r="AQ122" s="260"/>
      <c r="AR122" s="43"/>
      <c r="AS122" s="43"/>
      <c r="AT122" s="43" t="str">
        <f t="shared" si="32"/>
        <v/>
      </c>
      <c r="AU122" s="260"/>
      <c r="AV122" s="35" t="str">
        <f t="shared" si="52"/>
        <v/>
      </c>
      <c r="AW122" s="35"/>
      <c r="AX122" s="35" t="str">
        <f t="shared" si="18"/>
        <v/>
      </c>
      <c r="AY122" s="16"/>
      <c r="AZ122" s="16"/>
      <c r="BA122" s="930"/>
    </row>
    <row r="123" spans="1:53">
      <c r="A123" s="32"/>
      <c r="B123" s="16"/>
      <c r="C123" s="17"/>
      <c r="D123" s="16"/>
      <c r="E123" s="17"/>
      <c r="F123" s="153" t="str">
        <f t="shared" si="53"/>
        <v/>
      </c>
      <c r="G123" s="182"/>
      <c r="H123" s="442" t="str">
        <f t="shared" si="45"/>
        <v/>
      </c>
      <c r="I123" s="16"/>
      <c r="J123" s="16"/>
      <c r="K123" s="41"/>
      <c r="L123" s="16"/>
      <c r="M123" s="16"/>
      <c r="N123" s="27" t="str">
        <f t="shared" si="46"/>
        <v/>
      </c>
      <c r="O123" s="41"/>
      <c r="P123" s="16"/>
      <c r="Q123" s="16"/>
      <c r="R123" s="27" t="str">
        <f t="shared" si="47"/>
        <v/>
      </c>
      <c r="S123" s="9"/>
      <c r="T123" s="16"/>
      <c r="U123" s="16"/>
      <c r="V123" s="16" t="str">
        <f t="shared" si="48"/>
        <v/>
      </c>
      <c r="W123" s="41"/>
      <c r="X123" s="16"/>
      <c r="Y123" s="16"/>
      <c r="Z123" s="27" t="str">
        <f t="shared" si="49"/>
        <v/>
      </c>
      <c r="AA123" s="41"/>
      <c r="AB123" s="28"/>
      <c r="AC123" s="28"/>
      <c r="AD123" s="27" t="str">
        <f t="shared" si="50"/>
        <v/>
      </c>
      <c r="AE123" s="42"/>
      <c r="AF123" s="16"/>
      <c r="AG123" s="16"/>
      <c r="AH123" s="27" t="str">
        <f t="shared" si="51"/>
        <v/>
      </c>
      <c r="AI123" s="42"/>
      <c r="AJ123" s="43"/>
      <c r="AK123" s="43"/>
      <c r="AL123" s="43" t="str">
        <f t="shared" si="28"/>
        <v/>
      </c>
      <c r="AM123" s="260"/>
      <c r="AN123" s="43"/>
      <c r="AO123" s="43"/>
      <c r="AP123" s="43" t="str">
        <f t="shared" si="31"/>
        <v/>
      </c>
      <c r="AQ123" s="260"/>
      <c r="AR123" s="43"/>
      <c r="AS123" s="43"/>
      <c r="AT123" s="43" t="str">
        <f t="shared" si="32"/>
        <v/>
      </c>
      <c r="AU123" s="260"/>
      <c r="AV123" s="35" t="str">
        <f t="shared" si="52"/>
        <v/>
      </c>
      <c r="AW123" s="35"/>
      <c r="AX123" s="35" t="str">
        <f t="shared" si="18"/>
        <v/>
      </c>
      <c r="AY123" s="16"/>
      <c r="AZ123" s="16"/>
      <c r="BA123" s="930"/>
    </row>
    <row r="124" spans="1:53">
      <c r="A124" s="32"/>
      <c r="B124" s="16"/>
      <c r="C124" s="17"/>
      <c r="D124" s="16"/>
      <c r="E124" s="17"/>
      <c r="F124" s="153" t="str">
        <f t="shared" si="53"/>
        <v/>
      </c>
      <c r="G124" s="182"/>
      <c r="H124" s="442" t="str">
        <f t="shared" si="45"/>
        <v/>
      </c>
      <c r="I124" s="16"/>
      <c r="J124" s="16"/>
      <c r="K124" s="41"/>
      <c r="L124" s="16"/>
      <c r="M124" s="16"/>
      <c r="N124" s="27" t="str">
        <f t="shared" si="46"/>
        <v/>
      </c>
      <c r="O124" s="41"/>
      <c r="P124" s="16"/>
      <c r="Q124" s="16"/>
      <c r="R124" s="27" t="str">
        <f t="shared" si="47"/>
        <v/>
      </c>
      <c r="S124" s="9"/>
      <c r="T124" s="16"/>
      <c r="U124" s="16"/>
      <c r="V124" s="16" t="str">
        <f t="shared" si="48"/>
        <v/>
      </c>
      <c r="W124" s="41"/>
      <c r="X124" s="16"/>
      <c r="Y124" s="16"/>
      <c r="Z124" s="27" t="str">
        <f t="shared" si="49"/>
        <v/>
      </c>
      <c r="AA124" s="41"/>
      <c r="AB124" s="28"/>
      <c r="AC124" s="28"/>
      <c r="AD124" s="27" t="str">
        <f t="shared" si="50"/>
        <v/>
      </c>
      <c r="AE124" s="42"/>
      <c r="AF124" s="16"/>
      <c r="AG124" s="16"/>
      <c r="AH124" s="27" t="str">
        <f t="shared" si="51"/>
        <v/>
      </c>
      <c r="AI124" s="42"/>
      <c r="AJ124" s="43"/>
      <c r="AK124" s="43"/>
      <c r="AL124" s="43" t="str">
        <f t="shared" si="28"/>
        <v/>
      </c>
      <c r="AM124" s="260"/>
      <c r="AN124" s="43"/>
      <c r="AO124" s="43"/>
      <c r="AP124" s="43" t="str">
        <f t="shared" si="31"/>
        <v/>
      </c>
      <c r="AQ124" s="260"/>
      <c r="AR124" s="43"/>
      <c r="AS124" s="43"/>
      <c r="AT124" s="43" t="str">
        <f t="shared" si="32"/>
        <v/>
      </c>
      <c r="AU124" s="260"/>
      <c r="AV124" s="35" t="str">
        <f t="shared" si="52"/>
        <v/>
      </c>
      <c r="AW124" s="35"/>
      <c r="AX124" s="35" t="str">
        <f t="shared" si="18"/>
        <v/>
      </c>
      <c r="AY124" s="16"/>
      <c r="AZ124" s="16"/>
      <c r="BA124" s="930"/>
    </row>
    <row r="125" spans="1:53">
      <c r="A125" s="32"/>
      <c r="B125" s="16"/>
      <c r="C125" s="17"/>
      <c r="D125" s="16"/>
      <c r="E125" s="17"/>
      <c r="F125" s="153" t="str">
        <f t="shared" si="53"/>
        <v/>
      </c>
      <c r="G125" s="182"/>
      <c r="H125" s="442" t="str">
        <f t="shared" si="45"/>
        <v/>
      </c>
      <c r="I125" s="16"/>
      <c r="J125" s="16"/>
      <c r="K125" s="41"/>
      <c r="L125" s="16"/>
      <c r="M125" s="16"/>
      <c r="N125" s="27" t="str">
        <f t="shared" si="46"/>
        <v/>
      </c>
      <c r="O125" s="41"/>
      <c r="P125" s="16"/>
      <c r="Q125" s="16"/>
      <c r="R125" s="27" t="str">
        <f t="shared" si="47"/>
        <v/>
      </c>
      <c r="S125" s="9"/>
      <c r="T125" s="16"/>
      <c r="U125" s="16"/>
      <c r="V125" s="16" t="str">
        <f t="shared" si="48"/>
        <v/>
      </c>
      <c r="W125" s="41"/>
      <c r="X125" s="16"/>
      <c r="Y125" s="16"/>
      <c r="Z125" s="27" t="str">
        <f t="shared" si="49"/>
        <v/>
      </c>
      <c r="AA125" s="41"/>
      <c r="AB125" s="28"/>
      <c r="AC125" s="28"/>
      <c r="AD125" s="27" t="str">
        <f t="shared" si="50"/>
        <v/>
      </c>
      <c r="AE125" s="42"/>
      <c r="AF125" s="16"/>
      <c r="AG125" s="16"/>
      <c r="AH125" s="27" t="str">
        <f t="shared" si="51"/>
        <v/>
      </c>
      <c r="AI125" s="42"/>
      <c r="AJ125" s="43"/>
      <c r="AK125" s="43"/>
      <c r="AL125" s="43" t="str">
        <f t="shared" si="28"/>
        <v/>
      </c>
      <c r="AM125" s="260"/>
      <c r="AN125" s="43"/>
      <c r="AO125" s="43"/>
      <c r="AP125" s="43" t="str">
        <f t="shared" si="31"/>
        <v/>
      </c>
      <c r="AQ125" s="260"/>
      <c r="AR125" s="43"/>
      <c r="AS125" s="43"/>
      <c r="AT125" s="43" t="str">
        <f t="shared" si="32"/>
        <v/>
      </c>
      <c r="AU125" s="260"/>
      <c r="AV125" s="35" t="str">
        <f t="shared" si="52"/>
        <v/>
      </c>
      <c r="AW125" s="35"/>
      <c r="AX125" s="35" t="str">
        <f t="shared" si="18"/>
        <v/>
      </c>
      <c r="AY125" s="16"/>
      <c r="AZ125" s="16"/>
      <c r="BA125" s="930"/>
    </row>
    <row r="126" spans="1:53">
      <c r="A126" s="32"/>
      <c r="B126" s="16"/>
      <c r="C126" s="17"/>
      <c r="D126" s="16"/>
      <c r="E126" s="17"/>
      <c r="F126" s="153" t="str">
        <f t="shared" si="53"/>
        <v/>
      </c>
      <c r="G126" s="182"/>
      <c r="H126" s="442" t="str">
        <f t="shared" si="45"/>
        <v/>
      </c>
      <c r="I126" s="16"/>
      <c r="J126" s="16"/>
      <c r="K126" s="41"/>
      <c r="L126" s="16"/>
      <c r="M126" s="16"/>
      <c r="N126" s="27" t="str">
        <f t="shared" si="46"/>
        <v/>
      </c>
      <c r="O126" s="41"/>
      <c r="P126" s="16"/>
      <c r="Q126" s="16"/>
      <c r="R126" s="27" t="str">
        <f t="shared" si="47"/>
        <v/>
      </c>
      <c r="S126" s="9"/>
      <c r="T126" s="16"/>
      <c r="U126" s="16"/>
      <c r="V126" s="16" t="str">
        <f t="shared" si="48"/>
        <v/>
      </c>
      <c r="W126" s="41"/>
      <c r="X126" s="16"/>
      <c r="Y126" s="16"/>
      <c r="Z126" s="27" t="str">
        <f t="shared" si="49"/>
        <v/>
      </c>
      <c r="AA126" s="41"/>
      <c r="AB126" s="28"/>
      <c r="AC126" s="28"/>
      <c r="AD126" s="27" t="str">
        <f t="shared" si="50"/>
        <v/>
      </c>
      <c r="AE126" s="42"/>
      <c r="AF126" s="16"/>
      <c r="AG126" s="16"/>
      <c r="AH126" s="27" t="str">
        <f t="shared" si="51"/>
        <v/>
      </c>
      <c r="AI126" s="42"/>
      <c r="AJ126" s="43"/>
      <c r="AK126" s="43"/>
      <c r="AL126" s="43" t="str">
        <f t="shared" si="28"/>
        <v/>
      </c>
      <c r="AM126" s="260"/>
      <c r="AN126" s="43"/>
      <c r="AO126" s="43"/>
      <c r="AP126" s="43" t="str">
        <f t="shared" si="31"/>
        <v/>
      </c>
      <c r="AQ126" s="260"/>
      <c r="AR126" s="43"/>
      <c r="AS126" s="43"/>
      <c r="AT126" s="43" t="str">
        <f t="shared" si="32"/>
        <v/>
      </c>
      <c r="AU126" s="260"/>
      <c r="AV126" s="35" t="str">
        <f t="shared" si="52"/>
        <v/>
      </c>
      <c r="AW126" s="35"/>
      <c r="AX126" s="35" t="str">
        <f t="shared" si="18"/>
        <v/>
      </c>
      <c r="AY126" s="16"/>
      <c r="AZ126" s="16"/>
      <c r="BA126" s="930"/>
    </row>
    <row r="127" spans="1:53">
      <c r="A127" s="32"/>
      <c r="B127" s="16"/>
      <c r="C127" s="17"/>
      <c r="D127" s="16"/>
      <c r="E127" s="17"/>
      <c r="F127" s="153" t="str">
        <f t="shared" si="53"/>
        <v/>
      </c>
      <c r="G127" s="182"/>
      <c r="H127" s="442" t="str">
        <f t="shared" si="45"/>
        <v/>
      </c>
      <c r="I127" s="16"/>
      <c r="J127" s="16"/>
      <c r="K127" s="41"/>
      <c r="L127" s="16"/>
      <c r="M127" s="16"/>
      <c r="N127" s="27" t="str">
        <f t="shared" si="46"/>
        <v/>
      </c>
      <c r="O127" s="41"/>
      <c r="P127" s="16"/>
      <c r="Q127" s="16"/>
      <c r="R127" s="27" t="str">
        <f t="shared" si="47"/>
        <v/>
      </c>
      <c r="S127" s="9"/>
      <c r="T127" s="16"/>
      <c r="U127" s="16"/>
      <c r="V127" s="16" t="str">
        <f t="shared" si="48"/>
        <v/>
      </c>
      <c r="W127" s="41"/>
      <c r="X127" s="16"/>
      <c r="Y127" s="16"/>
      <c r="Z127" s="27" t="str">
        <f t="shared" si="49"/>
        <v/>
      </c>
      <c r="AA127" s="41"/>
      <c r="AB127" s="28"/>
      <c r="AC127" s="28"/>
      <c r="AD127" s="27" t="str">
        <f t="shared" si="50"/>
        <v/>
      </c>
      <c r="AE127" s="42"/>
      <c r="AF127" s="16"/>
      <c r="AG127" s="16"/>
      <c r="AH127" s="27" t="str">
        <f t="shared" si="51"/>
        <v/>
      </c>
      <c r="AI127" s="42"/>
      <c r="AJ127" s="43"/>
      <c r="AK127" s="43"/>
      <c r="AL127" s="43" t="str">
        <f t="shared" si="28"/>
        <v/>
      </c>
      <c r="AM127" s="260"/>
      <c r="AN127" s="43"/>
      <c r="AO127" s="43"/>
      <c r="AP127" s="43" t="str">
        <f t="shared" si="31"/>
        <v/>
      </c>
      <c r="AQ127" s="260"/>
      <c r="AR127" s="43"/>
      <c r="AS127" s="43"/>
      <c r="AT127" s="43" t="str">
        <f t="shared" si="32"/>
        <v/>
      </c>
      <c r="AU127" s="260"/>
      <c r="AV127" s="35" t="str">
        <f t="shared" si="52"/>
        <v/>
      </c>
      <c r="AW127" s="35"/>
      <c r="AX127" s="35" t="str">
        <f t="shared" si="18"/>
        <v/>
      </c>
      <c r="AY127" s="16"/>
      <c r="AZ127" s="16"/>
      <c r="BA127" s="930"/>
    </row>
    <row r="128" spans="1:53">
      <c r="A128" s="32"/>
      <c r="B128" s="16"/>
      <c r="C128" s="17"/>
      <c r="D128" s="16"/>
      <c r="E128" s="17"/>
      <c r="F128" s="153" t="str">
        <f t="shared" si="53"/>
        <v/>
      </c>
      <c r="G128" s="182"/>
      <c r="H128" s="442" t="str">
        <f t="shared" si="45"/>
        <v/>
      </c>
      <c r="I128" s="16"/>
      <c r="J128" s="16"/>
      <c r="K128" s="41"/>
      <c r="L128" s="16"/>
      <c r="M128" s="16"/>
      <c r="N128" s="27" t="str">
        <f t="shared" si="46"/>
        <v/>
      </c>
      <c r="O128" s="41"/>
      <c r="P128" s="16"/>
      <c r="Q128" s="16"/>
      <c r="R128" s="27" t="str">
        <f t="shared" si="47"/>
        <v/>
      </c>
      <c r="S128" s="9"/>
      <c r="T128" s="16"/>
      <c r="U128" s="16"/>
      <c r="V128" s="16" t="str">
        <f t="shared" si="48"/>
        <v/>
      </c>
      <c r="W128" s="41"/>
      <c r="X128" s="16"/>
      <c r="Y128" s="16"/>
      <c r="Z128" s="27" t="str">
        <f t="shared" si="49"/>
        <v/>
      </c>
      <c r="AA128" s="41"/>
      <c r="AB128" s="28"/>
      <c r="AC128" s="28"/>
      <c r="AD128" s="27" t="str">
        <f t="shared" si="50"/>
        <v/>
      </c>
      <c r="AE128" s="42"/>
      <c r="AF128" s="16"/>
      <c r="AG128" s="16"/>
      <c r="AH128" s="27" t="str">
        <f t="shared" si="51"/>
        <v/>
      </c>
      <c r="AI128" s="42"/>
      <c r="AJ128" s="43"/>
      <c r="AK128" s="43"/>
      <c r="AL128" s="43" t="str">
        <f t="shared" si="28"/>
        <v/>
      </c>
      <c r="AM128" s="260"/>
      <c r="AN128" s="43"/>
      <c r="AO128" s="43"/>
      <c r="AP128" s="43" t="str">
        <f t="shared" si="31"/>
        <v/>
      </c>
      <c r="AQ128" s="260"/>
      <c r="AR128" s="43"/>
      <c r="AS128" s="43"/>
      <c r="AT128" s="43" t="str">
        <f t="shared" si="32"/>
        <v/>
      </c>
      <c r="AU128" s="260"/>
      <c r="AV128" s="35" t="str">
        <f t="shared" si="52"/>
        <v/>
      </c>
      <c r="AW128" s="35"/>
      <c r="AX128" s="35" t="str">
        <f t="shared" si="18"/>
        <v/>
      </c>
      <c r="AY128" s="16"/>
      <c r="AZ128" s="16"/>
      <c r="BA128" s="930"/>
    </row>
    <row r="129" spans="1:53">
      <c r="A129" s="32"/>
      <c r="B129" s="16"/>
      <c r="C129" s="17"/>
      <c r="D129" s="16"/>
      <c r="E129" s="17"/>
      <c r="F129" s="153" t="str">
        <f t="shared" si="53"/>
        <v/>
      </c>
      <c r="G129" s="182"/>
      <c r="H129" s="442" t="str">
        <f t="shared" si="45"/>
        <v/>
      </c>
      <c r="I129" s="16"/>
      <c r="J129" s="16"/>
      <c r="K129" s="41"/>
      <c r="L129" s="16"/>
      <c r="M129" s="16"/>
      <c r="N129" s="27" t="str">
        <f t="shared" si="46"/>
        <v/>
      </c>
      <c r="O129" s="41"/>
      <c r="P129" s="16"/>
      <c r="Q129" s="16"/>
      <c r="R129" s="27" t="str">
        <f t="shared" si="47"/>
        <v/>
      </c>
      <c r="S129" s="9"/>
      <c r="T129" s="16"/>
      <c r="U129" s="16"/>
      <c r="V129" s="16" t="str">
        <f t="shared" si="48"/>
        <v/>
      </c>
      <c r="W129" s="41"/>
      <c r="X129" s="16"/>
      <c r="Y129" s="16"/>
      <c r="Z129" s="27" t="str">
        <f t="shared" si="49"/>
        <v/>
      </c>
      <c r="AA129" s="41"/>
      <c r="AB129" s="28"/>
      <c r="AC129" s="28"/>
      <c r="AD129" s="27" t="str">
        <f t="shared" si="50"/>
        <v/>
      </c>
      <c r="AE129" s="42"/>
      <c r="AF129" s="16"/>
      <c r="AG129" s="16"/>
      <c r="AH129" s="27" t="str">
        <f t="shared" si="51"/>
        <v/>
      </c>
      <c r="AI129" s="42"/>
      <c r="AJ129" s="43"/>
      <c r="AK129" s="43"/>
      <c r="AL129" s="43" t="str">
        <f t="shared" si="28"/>
        <v/>
      </c>
      <c r="AM129" s="260"/>
      <c r="AN129" s="43"/>
      <c r="AO129" s="43"/>
      <c r="AP129" s="43" t="str">
        <f t="shared" si="31"/>
        <v/>
      </c>
      <c r="AQ129" s="260"/>
      <c r="AR129" s="43"/>
      <c r="AS129" s="43"/>
      <c r="AT129" s="43" t="str">
        <f t="shared" si="32"/>
        <v/>
      </c>
      <c r="AU129" s="260"/>
      <c r="AV129" s="35" t="str">
        <f t="shared" si="52"/>
        <v/>
      </c>
      <c r="AW129" s="35"/>
      <c r="AX129" s="35" t="str">
        <f t="shared" si="18"/>
        <v/>
      </c>
      <c r="AY129" s="16"/>
      <c r="AZ129" s="16"/>
      <c r="BA129" s="930"/>
    </row>
    <row r="130" spans="1:53">
      <c r="A130" s="32"/>
      <c r="B130" s="16"/>
      <c r="C130" s="17"/>
      <c r="D130" s="16"/>
      <c r="E130" s="17"/>
      <c r="F130" s="153" t="str">
        <f t="shared" si="53"/>
        <v/>
      </c>
      <c r="G130" s="182"/>
      <c r="H130" s="442" t="str">
        <f t="shared" si="45"/>
        <v/>
      </c>
      <c r="I130" s="16"/>
      <c r="J130" s="16"/>
      <c r="K130" s="41"/>
      <c r="L130" s="16"/>
      <c r="M130" s="16"/>
      <c r="N130" s="27" t="str">
        <f t="shared" si="46"/>
        <v/>
      </c>
      <c r="O130" s="41"/>
      <c r="P130" s="16"/>
      <c r="Q130" s="16"/>
      <c r="R130" s="27" t="str">
        <f t="shared" si="47"/>
        <v/>
      </c>
      <c r="S130" s="9"/>
      <c r="T130" s="16"/>
      <c r="U130" s="16"/>
      <c r="V130" s="16" t="str">
        <f t="shared" si="48"/>
        <v/>
      </c>
      <c r="W130" s="41"/>
      <c r="X130" s="16"/>
      <c r="Y130" s="16"/>
      <c r="Z130" s="27" t="str">
        <f t="shared" si="49"/>
        <v/>
      </c>
      <c r="AA130" s="41"/>
      <c r="AB130" s="28"/>
      <c r="AC130" s="28"/>
      <c r="AD130" s="27" t="str">
        <f t="shared" si="50"/>
        <v/>
      </c>
      <c r="AE130" s="42"/>
      <c r="AF130" s="16"/>
      <c r="AG130" s="16"/>
      <c r="AH130" s="27" t="str">
        <f t="shared" si="51"/>
        <v/>
      </c>
      <c r="AI130" s="42"/>
      <c r="AJ130" s="43"/>
      <c r="AK130" s="43"/>
      <c r="AL130" s="43" t="str">
        <f t="shared" si="28"/>
        <v/>
      </c>
      <c r="AM130" s="260"/>
      <c r="AN130" s="43"/>
      <c r="AO130" s="43"/>
      <c r="AP130" s="43" t="str">
        <f t="shared" si="31"/>
        <v/>
      </c>
      <c r="AQ130" s="260"/>
      <c r="AR130" s="43"/>
      <c r="AS130" s="43"/>
      <c r="AT130" s="43" t="str">
        <f t="shared" si="32"/>
        <v/>
      </c>
      <c r="AU130" s="260"/>
      <c r="AV130" s="35" t="str">
        <f t="shared" si="52"/>
        <v/>
      </c>
      <c r="AW130" s="35"/>
      <c r="AX130" s="35" t="str">
        <f t="shared" si="18"/>
        <v/>
      </c>
      <c r="AY130" s="16"/>
      <c r="AZ130" s="16"/>
      <c r="BA130" s="930"/>
    </row>
    <row r="131" spans="1:53">
      <c r="A131" s="32"/>
      <c r="B131" s="16"/>
      <c r="C131" s="17"/>
      <c r="D131" s="16"/>
      <c r="E131" s="17"/>
      <c r="F131" s="153" t="str">
        <f t="shared" si="53"/>
        <v/>
      </c>
      <c r="G131" s="182"/>
      <c r="H131" s="442" t="str">
        <f t="shared" si="45"/>
        <v/>
      </c>
      <c r="I131" s="16"/>
      <c r="J131" s="16"/>
      <c r="K131" s="41"/>
      <c r="L131" s="16"/>
      <c r="M131" s="16"/>
      <c r="N131" s="27" t="str">
        <f t="shared" si="46"/>
        <v/>
      </c>
      <c r="O131" s="41"/>
      <c r="P131" s="16"/>
      <c r="Q131" s="16"/>
      <c r="R131" s="27" t="str">
        <f t="shared" si="47"/>
        <v/>
      </c>
      <c r="S131" s="9"/>
      <c r="T131" s="16"/>
      <c r="U131" s="16"/>
      <c r="V131" s="16" t="str">
        <f t="shared" si="48"/>
        <v/>
      </c>
      <c r="W131" s="41"/>
      <c r="X131" s="16"/>
      <c r="Y131" s="16"/>
      <c r="Z131" s="27" t="str">
        <f t="shared" si="49"/>
        <v/>
      </c>
      <c r="AA131" s="41"/>
      <c r="AB131" s="28"/>
      <c r="AC131" s="28"/>
      <c r="AD131" s="27" t="str">
        <f t="shared" si="50"/>
        <v/>
      </c>
      <c r="AE131" s="42"/>
      <c r="AF131" s="16"/>
      <c r="AG131" s="16"/>
      <c r="AH131" s="27" t="str">
        <f t="shared" si="51"/>
        <v/>
      </c>
      <c r="AI131" s="42"/>
      <c r="AJ131" s="43"/>
      <c r="AK131" s="43"/>
      <c r="AL131" s="43" t="str">
        <f t="shared" si="28"/>
        <v/>
      </c>
      <c r="AM131" s="260"/>
      <c r="AN131" s="43"/>
      <c r="AO131" s="43"/>
      <c r="AP131" s="43" t="str">
        <f t="shared" si="31"/>
        <v/>
      </c>
      <c r="AQ131" s="260"/>
      <c r="AR131" s="43"/>
      <c r="AS131" s="43"/>
      <c r="AT131" s="43" t="str">
        <f t="shared" si="32"/>
        <v/>
      </c>
      <c r="AU131" s="260"/>
      <c r="AV131" s="35" t="str">
        <f t="shared" si="52"/>
        <v/>
      </c>
      <c r="AW131" s="35"/>
      <c r="AX131" s="35" t="str">
        <f t="shared" si="18"/>
        <v/>
      </c>
      <c r="AY131" s="16"/>
      <c r="AZ131" s="16"/>
      <c r="BA131" s="930"/>
    </row>
    <row r="132" spans="1:53">
      <c r="A132" s="32"/>
      <c r="B132" s="16"/>
      <c r="C132" s="17"/>
      <c r="D132" s="16"/>
      <c r="E132" s="17"/>
      <c r="F132" s="153" t="str">
        <f t="shared" si="53"/>
        <v/>
      </c>
      <c r="G132" s="182"/>
      <c r="H132" s="442" t="str">
        <f t="shared" si="45"/>
        <v/>
      </c>
      <c r="I132" s="16"/>
      <c r="J132" s="16"/>
      <c r="K132" s="41"/>
      <c r="L132" s="16"/>
      <c r="M132" s="16"/>
      <c r="N132" s="27" t="str">
        <f t="shared" si="46"/>
        <v/>
      </c>
      <c r="O132" s="41"/>
      <c r="P132" s="16"/>
      <c r="Q132" s="16"/>
      <c r="R132" s="27" t="str">
        <f t="shared" si="47"/>
        <v/>
      </c>
      <c r="S132" s="9"/>
      <c r="T132" s="16"/>
      <c r="U132" s="16"/>
      <c r="V132" s="16" t="str">
        <f t="shared" si="48"/>
        <v/>
      </c>
      <c r="W132" s="41"/>
      <c r="X132" s="16"/>
      <c r="Y132" s="16"/>
      <c r="Z132" s="27" t="str">
        <f t="shared" si="49"/>
        <v/>
      </c>
      <c r="AA132" s="41"/>
      <c r="AB132" s="28"/>
      <c r="AC132" s="28"/>
      <c r="AD132" s="27" t="str">
        <f t="shared" si="50"/>
        <v/>
      </c>
      <c r="AE132" s="42"/>
      <c r="AF132" s="16"/>
      <c r="AG132" s="16"/>
      <c r="AH132" s="27" t="str">
        <f t="shared" si="51"/>
        <v/>
      </c>
      <c r="AI132" s="42"/>
      <c r="AJ132" s="43"/>
      <c r="AK132" s="43"/>
      <c r="AL132" s="43" t="str">
        <f t="shared" si="28"/>
        <v/>
      </c>
      <c r="AM132" s="260"/>
      <c r="AN132" s="43"/>
      <c r="AO132" s="43"/>
      <c r="AP132" s="43" t="str">
        <f t="shared" si="31"/>
        <v/>
      </c>
      <c r="AQ132" s="260"/>
      <c r="AR132" s="43"/>
      <c r="AS132" s="43"/>
      <c r="AT132" s="43" t="str">
        <f t="shared" si="32"/>
        <v/>
      </c>
      <c r="AU132" s="260"/>
      <c r="AV132" s="35" t="str">
        <f t="shared" si="52"/>
        <v/>
      </c>
      <c r="AW132" s="35"/>
      <c r="AX132" s="35" t="str">
        <f t="shared" si="18"/>
        <v/>
      </c>
      <c r="AY132" s="16"/>
      <c r="AZ132" s="16"/>
      <c r="BA132" s="930"/>
    </row>
    <row r="133" spans="1:53">
      <c r="A133" s="32"/>
      <c r="B133" s="16"/>
      <c r="C133" s="17"/>
      <c r="D133" s="16"/>
      <c r="E133" s="17"/>
      <c r="F133" s="153" t="str">
        <f t="shared" si="53"/>
        <v/>
      </c>
      <c r="G133" s="182"/>
      <c r="H133" s="442" t="str">
        <f t="shared" si="45"/>
        <v/>
      </c>
      <c r="I133" s="16"/>
      <c r="J133" s="16"/>
      <c r="K133" s="41"/>
      <c r="L133" s="16"/>
      <c r="M133" s="16"/>
      <c r="N133" s="27" t="str">
        <f t="shared" si="46"/>
        <v/>
      </c>
      <c r="O133" s="41"/>
      <c r="P133" s="16"/>
      <c r="Q133" s="16"/>
      <c r="R133" s="27" t="str">
        <f t="shared" si="47"/>
        <v/>
      </c>
      <c r="S133" s="9"/>
      <c r="T133" s="16"/>
      <c r="U133" s="16"/>
      <c r="V133" s="16" t="str">
        <f t="shared" si="48"/>
        <v/>
      </c>
      <c r="W133" s="41"/>
      <c r="X133" s="16"/>
      <c r="Y133" s="16"/>
      <c r="Z133" s="27" t="str">
        <f t="shared" si="49"/>
        <v/>
      </c>
      <c r="AA133" s="41"/>
      <c r="AB133" s="28"/>
      <c r="AC133" s="28"/>
      <c r="AD133" s="27" t="str">
        <f t="shared" si="50"/>
        <v/>
      </c>
      <c r="AE133" s="42"/>
      <c r="AF133" s="16"/>
      <c r="AG133" s="16"/>
      <c r="AH133" s="27" t="str">
        <f t="shared" si="51"/>
        <v/>
      </c>
      <c r="AI133" s="42"/>
      <c r="AJ133" s="43"/>
      <c r="AK133" s="43"/>
      <c r="AL133" s="43" t="str">
        <f>IF(AJ133="","",AK133*AJ133)</f>
        <v/>
      </c>
      <c r="AM133" s="260"/>
      <c r="AN133" s="43"/>
      <c r="AO133" s="43"/>
      <c r="AP133" s="43" t="str">
        <f t="shared" si="31"/>
        <v/>
      </c>
      <c r="AQ133" s="260"/>
      <c r="AR133" s="43"/>
      <c r="AS133" s="43"/>
      <c r="AT133" s="43" t="str">
        <f t="shared" si="32"/>
        <v/>
      </c>
      <c r="AU133" s="260"/>
      <c r="AV133" s="35" t="str">
        <f t="shared" si="52"/>
        <v/>
      </c>
      <c r="AW133" s="35"/>
      <c r="AX133" s="35" t="str">
        <f t="shared" si="18"/>
        <v/>
      </c>
      <c r="AY133" s="16"/>
      <c r="AZ133" s="16"/>
      <c r="BA133" s="930"/>
    </row>
    <row r="134" spans="1:53">
      <c r="A134" s="32"/>
      <c r="B134" s="37"/>
      <c r="C134" s="129"/>
      <c r="D134" s="37"/>
      <c r="E134" s="129"/>
      <c r="F134" s="156">
        <f>SUM(F121:F133)</f>
        <v>0</v>
      </c>
      <c r="G134" s="183"/>
      <c r="H134" s="187">
        <f>SUM(H121:H133)</f>
        <v>0</v>
      </c>
      <c r="I134" s="37"/>
      <c r="J134" s="37"/>
      <c r="K134" s="41"/>
      <c r="L134" s="37">
        <f>SUM(L121:L133)</f>
        <v>0</v>
      </c>
      <c r="M134" s="37"/>
      <c r="N134" s="7"/>
      <c r="O134" s="41"/>
      <c r="P134" s="37">
        <f>SUM(P121:P133)</f>
        <v>0</v>
      </c>
      <c r="Q134" s="37"/>
      <c r="R134" s="7"/>
      <c r="S134" s="9"/>
      <c r="T134" s="37">
        <f>SUM(T121:T132)</f>
        <v>0</v>
      </c>
      <c r="U134" s="37"/>
      <c r="V134" s="37"/>
      <c r="W134" s="41"/>
      <c r="X134" s="37">
        <f>SUM(X121:X132)</f>
        <v>0</v>
      </c>
      <c r="Y134" s="37"/>
      <c r="Z134" s="7"/>
      <c r="AA134" s="41"/>
      <c r="AB134" s="37">
        <f>SUM(AB121:AB132)</f>
        <v>0</v>
      </c>
      <c r="AC134" s="37"/>
      <c r="AD134" s="7"/>
      <c r="AE134" s="42"/>
      <c r="AF134" s="37">
        <f>SUM(AF121:AF132)</f>
        <v>0</v>
      </c>
      <c r="AG134" s="37"/>
      <c r="AH134" s="7"/>
      <c r="AI134" s="42"/>
      <c r="AJ134" s="7">
        <f>SUM(AJ121:AJ132)</f>
        <v>0</v>
      </c>
      <c r="AK134" s="7"/>
      <c r="AL134" s="7"/>
      <c r="AM134" s="260"/>
      <c r="AN134" s="7">
        <f>SUM(AN121:AN132)</f>
        <v>0</v>
      </c>
      <c r="AO134" s="7"/>
      <c r="AP134" s="7"/>
      <c r="AQ134" s="260"/>
      <c r="AR134" s="7">
        <f>SUM(AR121:AR132)</f>
        <v>0</v>
      </c>
      <c r="AS134" s="7"/>
      <c r="AT134" s="7"/>
      <c r="AU134" s="260"/>
      <c r="AV134" s="130"/>
      <c r="AW134" s="130"/>
      <c r="AX134" s="164">
        <f>SUM(AX121:AX133)</f>
        <v>0</v>
      </c>
      <c r="AY134" s="37"/>
      <c r="AZ134" s="37"/>
      <c r="BA134" s="930"/>
    </row>
    <row r="135" spans="1:53">
      <c r="A135" s="32"/>
      <c r="B135" s="139"/>
      <c r="C135" s="144" t="s">
        <v>38</v>
      </c>
      <c r="D135" s="139"/>
      <c r="E135" s="140"/>
      <c r="F135" s="154"/>
      <c r="G135" s="184"/>
      <c r="H135" s="188"/>
      <c r="I135" s="139"/>
      <c r="J135" s="139"/>
      <c r="K135" s="41"/>
      <c r="L135" s="139"/>
      <c r="M135" s="139"/>
      <c r="N135" s="141"/>
      <c r="O135" s="41"/>
      <c r="P135" s="139"/>
      <c r="Q135" s="139"/>
      <c r="R135" s="141"/>
      <c r="S135" s="9"/>
      <c r="T135" s="139"/>
      <c r="U135" s="139"/>
      <c r="V135" s="139"/>
      <c r="W135" s="41"/>
      <c r="X135" s="139"/>
      <c r="Y135" s="139"/>
      <c r="Z135" s="141"/>
      <c r="AA135" s="41"/>
      <c r="AB135" s="139"/>
      <c r="AC135" s="139"/>
      <c r="AD135" s="141"/>
      <c r="AE135" s="42"/>
      <c r="AF135" s="139"/>
      <c r="AG135" s="139"/>
      <c r="AH135" s="141"/>
      <c r="AI135" s="42"/>
      <c r="AJ135" s="141"/>
      <c r="AK135" s="141"/>
      <c r="AL135" s="141" t="str">
        <f t="shared" ref="AL135:AL194" si="54">IF(AJ135="","",AK135*AJ135)</f>
        <v/>
      </c>
      <c r="AM135" s="260"/>
      <c r="AN135" s="141"/>
      <c r="AO135" s="141"/>
      <c r="AP135" s="141" t="str">
        <f t="shared" si="31"/>
        <v/>
      </c>
      <c r="AQ135" s="260"/>
      <c r="AR135" s="141"/>
      <c r="AS135" s="141"/>
      <c r="AT135" s="141" t="str">
        <f t="shared" si="32"/>
        <v/>
      </c>
      <c r="AU135" s="260"/>
      <c r="AV135" s="142"/>
      <c r="AW135" s="142"/>
      <c r="AX135" s="142"/>
      <c r="AY135" s="139"/>
      <c r="AZ135" s="139"/>
      <c r="BA135" s="930"/>
    </row>
    <row r="136" spans="1:53">
      <c r="A136" s="32"/>
      <c r="B136" s="16"/>
      <c r="C136" s="17"/>
      <c r="D136" s="16"/>
      <c r="E136" s="17"/>
      <c r="F136" s="153" t="str">
        <f>IF(E136="","",IF(E136="Oui",1,0))</f>
        <v/>
      </c>
      <c r="G136" s="182"/>
      <c r="H136" s="442" t="str">
        <f t="shared" ref="H136:H149" si="55">IF(G136="","",G136-AX136)</f>
        <v/>
      </c>
      <c r="I136" s="16"/>
      <c r="J136" s="16"/>
      <c r="K136" s="41"/>
      <c r="L136" s="16"/>
      <c r="M136" s="16"/>
      <c r="N136" s="27" t="str">
        <f t="shared" si="46"/>
        <v/>
      </c>
      <c r="O136" s="41"/>
      <c r="P136" s="16"/>
      <c r="Q136" s="16"/>
      <c r="R136" s="27" t="str">
        <f t="shared" si="47"/>
        <v/>
      </c>
      <c r="S136" s="9"/>
      <c r="T136" s="16"/>
      <c r="U136" s="16"/>
      <c r="V136" s="16" t="str">
        <f t="shared" si="48"/>
        <v/>
      </c>
      <c r="W136" s="41"/>
      <c r="X136" s="16"/>
      <c r="Y136" s="16"/>
      <c r="Z136" s="27" t="str">
        <f t="shared" si="49"/>
        <v/>
      </c>
      <c r="AA136" s="41"/>
      <c r="AB136" s="28"/>
      <c r="AC136" s="28"/>
      <c r="AD136" s="27" t="str">
        <f t="shared" si="50"/>
        <v/>
      </c>
      <c r="AE136" s="42"/>
      <c r="AF136" s="16"/>
      <c r="AG136" s="16"/>
      <c r="AH136" s="27" t="str">
        <f t="shared" si="51"/>
        <v/>
      </c>
      <c r="AI136" s="42"/>
      <c r="AJ136" s="43"/>
      <c r="AK136" s="43"/>
      <c r="AL136" s="43" t="str">
        <f t="shared" si="54"/>
        <v/>
      </c>
      <c r="AM136" s="260"/>
      <c r="AN136" s="43"/>
      <c r="AO136" s="43"/>
      <c r="AP136" s="43" t="str">
        <f t="shared" si="31"/>
        <v/>
      </c>
      <c r="AQ136" s="260"/>
      <c r="AR136" s="43"/>
      <c r="AS136" s="43"/>
      <c r="AT136" s="43" t="str">
        <f t="shared" si="32"/>
        <v/>
      </c>
      <c r="AU136" s="260"/>
      <c r="AV136" s="35" t="str">
        <f t="shared" ref="AV136:AV149" si="56">IF(B136="","",R136+V136+Z136+AH136+N136+AD136+AL136+AP136+AT136)</f>
        <v/>
      </c>
      <c r="AW136" s="35"/>
      <c r="AX136" s="35" t="str">
        <f t="shared" si="18"/>
        <v/>
      </c>
      <c r="AY136" s="16"/>
      <c r="AZ136" s="16"/>
      <c r="BA136" s="930"/>
    </row>
    <row r="137" spans="1:53">
      <c r="A137" s="32"/>
      <c r="B137" s="16"/>
      <c r="C137" s="17"/>
      <c r="D137" s="16"/>
      <c r="E137" s="17"/>
      <c r="F137" s="153" t="str">
        <f t="shared" ref="F137:F149" si="57">IF(E137="","",IF(E137="Oui",1,0))</f>
        <v/>
      </c>
      <c r="G137" s="182"/>
      <c r="H137" s="442" t="str">
        <f t="shared" si="55"/>
        <v/>
      </c>
      <c r="I137" s="16"/>
      <c r="J137" s="16"/>
      <c r="K137" s="41"/>
      <c r="L137" s="16"/>
      <c r="M137" s="16"/>
      <c r="N137" s="27" t="str">
        <f t="shared" si="46"/>
        <v/>
      </c>
      <c r="O137" s="41"/>
      <c r="P137" s="16"/>
      <c r="Q137" s="16"/>
      <c r="R137" s="27" t="str">
        <f t="shared" si="47"/>
        <v/>
      </c>
      <c r="S137" s="9"/>
      <c r="T137" s="16"/>
      <c r="U137" s="16"/>
      <c r="V137" s="16" t="str">
        <f t="shared" si="48"/>
        <v/>
      </c>
      <c r="W137" s="41"/>
      <c r="X137" s="16"/>
      <c r="Y137" s="16"/>
      <c r="Z137" s="27" t="str">
        <f t="shared" si="49"/>
        <v/>
      </c>
      <c r="AA137" s="41"/>
      <c r="AB137" s="28"/>
      <c r="AC137" s="28"/>
      <c r="AD137" s="27" t="str">
        <f t="shared" si="50"/>
        <v/>
      </c>
      <c r="AE137" s="42"/>
      <c r="AF137" s="16"/>
      <c r="AG137" s="16"/>
      <c r="AH137" s="27" t="str">
        <f t="shared" si="51"/>
        <v/>
      </c>
      <c r="AI137" s="42"/>
      <c r="AJ137" s="43"/>
      <c r="AK137" s="43"/>
      <c r="AL137" s="43" t="str">
        <f t="shared" si="54"/>
        <v/>
      </c>
      <c r="AM137" s="260"/>
      <c r="AN137" s="43"/>
      <c r="AO137" s="43"/>
      <c r="AP137" s="43" t="str">
        <f t="shared" si="31"/>
        <v/>
      </c>
      <c r="AQ137" s="260"/>
      <c r="AR137" s="43"/>
      <c r="AS137" s="43"/>
      <c r="AT137" s="43" t="str">
        <f t="shared" si="32"/>
        <v/>
      </c>
      <c r="AU137" s="260"/>
      <c r="AV137" s="35" t="str">
        <f t="shared" si="56"/>
        <v/>
      </c>
      <c r="AW137" s="35"/>
      <c r="AX137" s="35" t="str">
        <f t="shared" si="18"/>
        <v/>
      </c>
      <c r="AY137" s="16"/>
      <c r="AZ137" s="16"/>
      <c r="BA137" s="930"/>
    </row>
    <row r="138" spans="1:53">
      <c r="A138" s="32"/>
      <c r="B138" s="16"/>
      <c r="C138" s="17"/>
      <c r="D138" s="16"/>
      <c r="E138" s="17"/>
      <c r="F138" s="153" t="str">
        <f t="shared" si="57"/>
        <v/>
      </c>
      <c r="G138" s="182"/>
      <c r="H138" s="442" t="str">
        <f t="shared" si="55"/>
        <v/>
      </c>
      <c r="I138" s="16"/>
      <c r="J138" s="16"/>
      <c r="K138" s="41"/>
      <c r="L138" s="16"/>
      <c r="M138" s="16"/>
      <c r="N138" s="27" t="str">
        <f t="shared" si="46"/>
        <v/>
      </c>
      <c r="O138" s="41"/>
      <c r="P138" s="16"/>
      <c r="Q138" s="16"/>
      <c r="R138" s="27" t="str">
        <f t="shared" si="47"/>
        <v/>
      </c>
      <c r="S138" s="9"/>
      <c r="T138" s="16"/>
      <c r="U138" s="16"/>
      <c r="V138" s="16" t="str">
        <f t="shared" si="48"/>
        <v/>
      </c>
      <c r="W138" s="41"/>
      <c r="X138" s="16"/>
      <c r="Y138" s="16"/>
      <c r="Z138" s="27" t="str">
        <f t="shared" si="49"/>
        <v/>
      </c>
      <c r="AA138" s="41"/>
      <c r="AB138" s="28"/>
      <c r="AC138" s="28"/>
      <c r="AD138" s="27" t="str">
        <f t="shared" si="50"/>
        <v/>
      </c>
      <c r="AE138" s="42"/>
      <c r="AF138" s="16"/>
      <c r="AG138" s="16"/>
      <c r="AH138" s="27" t="str">
        <f t="shared" si="51"/>
        <v/>
      </c>
      <c r="AI138" s="42"/>
      <c r="AJ138" s="43"/>
      <c r="AK138" s="43"/>
      <c r="AL138" s="43" t="str">
        <f t="shared" si="54"/>
        <v/>
      </c>
      <c r="AM138" s="260"/>
      <c r="AN138" s="43"/>
      <c r="AO138" s="43"/>
      <c r="AP138" s="43" t="str">
        <f t="shared" si="31"/>
        <v/>
      </c>
      <c r="AQ138" s="260"/>
      <c r="AR138" s="43"/>
      <c r="AS138" s="43"/>
      <c r="AT138" s="43" t="str">
        <f t="shared" si="32"/>
        <v/>
      </c>
      <c r="AU138" s="260"/>
      <c r="AV138" s="35" t="str">
        <f t="shared" si="56"/>
        <v/>
      </c>
      <c r="AW138" s="35"/>
      <c r="AX138" s="35" t="str">
        <f t="shared" si="18"/>
        <v/>
      </c>
      <c r="AY138" s="16"/>
      <c r="AZ138" s="16"/>
      <c r="BA138" s="930"/>
    </row>
    <row r="139" spans="1:53">
      <c r="A139" s="32"/>
      <c r="B139" s="16"/>
      <c r="C139" s="17"/>
      <c r="D139" s="16"/>
      <c r="E139" s="17"/>
      <c r="F139" s="153" t="str">
        <f t="shared" si="57"/>
        <v/>
      </c>
      <c r="G139" s="182"/>
      <c r="H139" s="442" t="str">
        <f t="shared" si="55"/>
        <v/>
      </c>
      <c r="I139" s="16"/>
      <c r="J139" s="16"/>
      <c r="K139" s="41"/>
      <c r="L139" s="16"/>
      <c r="M139" s="16"/>
      <c r="N139" s="27" t="str">
        <f t="shared" si="46"/>
        <v/>
      </c>
      <c r="O139" s="41"/>
      <c r="P139" s="16"/>
      <c r="Q139" s="16"/>
      <c r="R139" s="27" t="str">
        <f t="shared" si="47"/>
        <v/>
      </c>
      <c r="S139" s="9"/>
      <c r="T139" s="16"/>
      <c r="U139" s="16"/>
      <c r="V139" s="16" t="str">
        <f t="shared" si="48"/>
        <v/>
      </c>
      <c r="W139" s="41"/>
      <c r="X139" s="16"/>
      <c r="Y139" s="16"/>
      <c r="Z139" s="27" t="str">
        <f t="shared" si="49"/>
        <v/>
      </c>
      <c r="AA139" s="41"/>
      <c r="AB139" s="28"/>
      <c r="AC139" s="28"/>
      <c r="AD139" s="27" t="str">
        <f t="shared" si="50"/>
        <v/>
      </c>
      <c r="AE139" s="42"/>
      <c r="AF139" s="16"/>
      <c r="AG139" s="16"/>
      <c r="AH139" s="27" t="str">
        <f t="shared" si="51"/>
        <v/>
      </c>
      <c r="AI139" s="42"/>
      <c r="AJ139" s="43"/>
      <c r="AK139" s="43"/>
      <c r="AL139" s="43" t="str">
        <f t="shared" si="54"/>
        <v/>
      </c>
      <c r="AM139" s="260"/>
      <c r="AN139" s="43"/>
      <c r="AO139" s="43"/>
      <c r="AP139" s="43" t="str">
        <f t="shared" si="31"/>
        <v/>
      </c>
      <c r="AQ139" s="260"/>
      <c r="AR139" s="43"/>
      <c r="AS139" s="43"/>
      <c r="AT139" s="43" t="str">
        <f t="shared" si="32"/>
        <v/>
      </c>
      <c r="AU139" s="260"/>
      <c r="AV139" s="35" t="str">
        <f t="shared" si="56"/>
        <v/>
      </c>
      <c r="AW139" s="35"/>
      <c r="AX139" s="35" t="str">
        <f t="shared" si="18"/>
        <v/>
      </c>
      <c r="AY139" s="16"/>
      <c r="AZ139" s="16"/>
      <c r="BA139" s="930"/>
    </row>
    <row r="140" spans="1:53">
      <c r="A140" s="32"/>
      <c r="B140" s="16"/>
      <c r="C140" s="17"/>
      <c r="D140" s="16"/>
      <c r="E140" s="17"/>
      <c r="F140" s="153" t="str">
        <f t="shared" si="57"/>
        <v/>
      </c>
      <c r="G140" s="182"/>
      <c r="H140" s="442" t="str">
        <f t="shared" si="55"/>
        <v/>
      </c>
      <c r="I140" s="16"/>
      <c r="J140" s="16"/>
      <c r="K140" s="41"/>
      <c r="L140" s="16"/>
      <c r="M140" s="16"/>
      <c r="N140" s="27" t="str">
        <f t="shared" si="46"/>
        <v/>
      </c>
      <c r="O140" s="41"/>
      <c r="P140" s="16"/>
      <c r="Q140" s="16"/>
      <c r="R140" s="27" t="str">
        <f t="shared" si="47"/>
        <v/>
      </c>
      <c r="S140" s="9"/>
      <c r="T140" s="16"/>
      <c r="U140" s="16"/>
      <c r="V140" s="16" t="str">
        <f t="shared" si="48"/>
        <v/>
      </c>
      <c r="W140" s="41"/>
      <c r="X140" s="16"/>
      <c r="Y140" s="16"/>
      <c r="Z140" s="27" t="str">
        <f t="shared" si="49"/>
        <v/>
      </c>
      <c r="AA140" s="41"/>
      <c r="AB140" s="28"/>
      <c r="AC140" s="28"/>
      <c r="AD140" s="27" t="str">
        <f t="shared" si="50"/>
        <v/>
      </c>
      <c r="AE140" s="42"/>
      <c r="AF140" s="16"/>
      <c r="AG140" s="16"/>
      <c r="AH140" s="27" t="str">
        <f t="shared" si="51"/>
        <v/>
      </c>
      <c r="AI140" s="42"/>
      <c r="AJ140" s="43"/>
      <c r="AK140" s="43"/>
      <c r="AL140" s="43" t="str">
        <f t="shared" si="54"/>
        <v/>
      </c>
      <c r="AM140" s="260"/>
      <c r="AN140" s="43"/>
      <c r="AO140" s="43"/>
      <c r="AP140" s="43" t="str">
        <f t="shared" si="31"/>
        <v/>
      </c>
      <c r="AQ140" s="260"/>
      <c r="AR140" s="43"/>
      <c r="AS140" s="43"/>
      <c r="AT140" s="43" t="str">
        <f t="shared" si="32"/>
        <v/>
      </c>
      <c r="AU140" s="260"/>
      <c r="AV140" s="35" t="str">
        <f t="shared" si="56"/>
        <v/>
      </c>
      <c r="AW140" s="35"/>
      <c r="AX140" s="35" t="str">
        <f t="shared" si="18"/>
        <v/>
      </c>
      <c r="AY140" s="16"/>
      <c r="AZ140" s="16"/>
      <c r="BA140" s="930"/>
    </row>
    <row r="141" spans="1:53">
      <c r="A141" s="32"/>
      <c r="B141" s="16"/>
      <c r="C141" s="17"/>
      <c r="D141" s="16"/>
      <c r="E141" s="17"/>
      <c r="F141" s="153" t="str">
        <f t="shared" si="57"/>
        <v/>
      </c>
      <c r="G141" s="182"/>
      <c r="H141" s="442" t="str">
        <f t="shared" si="55"/>
        <v/>
      </c>
      <c r="I141" s="16"/>
      <c r="J141" s="16"/>
      <c r="K141" s="41"/>
      <c r="L141" s="16"/>
      <c r="M141" s="16"/>
      <c r="N141" s="27" t="str">
        <f t="shared" si="46"/>
        <v/>
      </c>
      <c r="O141" s="41"/>
      <c r="P141" s="16"/>
      <c r="Q141" s="16"/>
      <c r="R141" s="27" t="str">
        <f t="shared" si="47"/>
        <v/>
      </c>
      <c r="S141" s="9"/>
      <c r="T141" s="16"/>
      <c r="U141" s="16"/>
      <c r="V141" s="16" t="str">
        <f t="shared" si="48"/>
        <v/>
      </c>
      <c r="W141" s="41"/>
      <c r="X141" s="16"/>
      <c r="Y141" s="16"/>
      <c r="Z141" s="27" t="str">
        <f t="shared" si="49"/>
        <v/>
      </c>
      <c r="AA141" s="41"/>
      <c r="AB141" s="28"/>
      <c r="AC141" s="28"/>
      <c r="AD141" s="27" t="str">
        <f t="shared" si="50"/>
        <v/>
      </c>
      <c r="AE141" s="42"/>
      <c r="AF141" s="16"/>
      <c r="AG141" s="16"/>
      <c r="AH141" s="27" t="str">
        <f t="shared" si="51"/>
        <v/>
      </c>
      <c r="AI141" s="42"/>
      <c r="AJ141" s="43"/>
      <c r="AK141" s="43"/>
      <c r="AL141" s="43" t="str">
        <f t="shared" si="54"/>
        <v/>
      </c>
      <c r="AM141" s="260"/>
      <c r="AN141" s="43"/>
      <c r="AO141" s="43"/>
      <c r="AP141" s="43" t="str">
        <f t="shared" si="31"/>
        <v/>
      </c>
      <c r="AQ141" s="260"/>
      <c r="AR141" s="43"/>
      <c r="AS141" s="43"/>
      <c r="AT141" s="43" t="str">
        <f t="shared" si="32"/>
        <v/>
      </c>
      <c r="AU141" s="260"/>
      <c r="AV141" s="35" t="str">
        <f t="shared" si="56"/>
        <v/>
      </c>
      <c r="AW141" s="35"/>
      <c r="AX141" s="35" t="str">
        <f t="shared" si="18"/>
        <v/>
      </c>
      <c r="AY141" s="16"/>
      <c r="AZ141" s="16"/>
      <c r="BA141" s="930"/>
    </row>
    <row r="142" spans="1:53">
      <c r="A142" s="32"/>
      <c r="B142" s="16"/>
      <c r="C142" s="17"/>
      <c r="D142" s="16"/>
      <c r="E142" s="17"/>
      <c r="F142" s="153" t="str">
        <f t="shared" si="57"/>
        <v/>
      </c>
      <c r="G142" s="182"/>
      <c r="H142" s="442" t="str">
        <f t="shared" si="55"/>
        <v/>
      </c>
      <c r="I142" s="16"/>
      <c r="J142" s="16"/>
      <c r="K142" s="41"/>
      <c r="L142" s="16"/>
      <c r="M142" s="16"/>
      <c r="N142" s="27" t="str">
        <f t="shared" si="46"/>
        <v/>
      </c>
      <c r="O142" s="41"/>
      <c r="P142" s="16"/>
      <c r="Q142" s="16"/>
      <c r="R142" s="27" t="str">
        <f t="shared" si="47"/>
        <v/>
      </c>
      <c r="S142" s="9"/>
      <c r="T142" s="16"/>
      <c r="U142" s="16"/>
      <c r="V142" s="16" t="str">
        <f t="shared" si="48"/>
        <v/>
      </c>
      <c r="W142" s="41"/>
      <c r="X142" s="16"/>
      <c r="Y142" s="16"/>
      <c r="Z142" s="27" t="str">
        <f t="shared" si="49"/>
        <v/>
      </c>
      <c r="AA142" s="41"/>
      <c r="AB142" s="28"/>
      <c r="AC142" s="28"/>
      <c r="AD142" s="27" t="str">
        <f t="shared" si="50"/>
        <v/>
      </c>
      <c r="AE142" s="42"/>
      <c r="AF142" s="16"/>
      <c r="AG142" s="16"/>
      <c r="AH142" s="27" t="str">
        <f t="shared" si="51"/>
        <v/>
      </c>
      <c r="AI142" s="42"/>
      <c r="AJ142" s="43"/>
      <c r="AK142" s="43"/>
      <c r="AL142" s="43" t="str">
        <f t="shared" si="54"/>
        <v/>
      </c>
      <c r="AM142" s="260"/>
      <c r="AN142" s="43"/>
      <c r="AO142" s="43"/>
      <c r="AP142" s="43" t="str">
        <f t="shared" si="31"/>
        <v/>
      </c>
      <c r="AQ142" s="260"/>
      <c r="AR142" s="43"/>
      <c r="AS142" s="43"/>
      <c r="AT142" s="43" t="str">
        <f t="shared" si="32"/>
        <v/>
      </c>
      <c r="AU142" s="260"/>
      <c r="AV142" s="35" t="str">
        <f t="shared" si="56"/>
        <v/>
      </c>
      <c r="AW142" s="35"/>
      <c r="AX142" s="35" t="str">
        <f t="shared" si="18"/>
        <v/>
      </c>
      <c r="AY142" s="16"/>
      <c r="AZ142" s="16"/>
      <c r="BA142" s="930"/>
    </row>
    <row r="143" spans="1:53">
      <c r="A143" s="32"/>
      <c r="B143" s="16"/>
      <c r="C143" s="17"/>
      <c r="D143" s="16"/>
      <c r="E143" s="17"/>
      <c r="F143" s="153" t="str">
        <f t="shared" si="57"/>
        <v/>
      </c>
      <c r="G143" s="182"/>
      <c r="H143" s="442" t="str">
        <f t="shared" si="55"/>
        <v/>
      </c>
      <c r="I143" s="16"/>
      <c r="J143" s="16"/>
      <c r="K143" s="41"/>
      <c r="L143" s="16"/>
      <c r="M143" s="16"/>
      <c r="N143" s="27" t="str">
        <f t="shared" si="46"/>
        <v/>
      </c>
      <c r="O143" s="41"/>
      <c r="P143" s="16"/>
      <c r="Q143" s="16"/>
      <c r="R143" s="27" t="str">
        <f t="shared" si="47"/>
        <v/>
      </c>
      <c r="S143" s="9"/>
      <c r="T143" s="16"/>
      <c r="U143" s="16"/>
      <c r="V143" s="16" t="str">
        <f t="shared" si="48"/>
        <v/>
      </c>
      <c r="W143" s="41"/>
      <c r="X143" s="16"/>
      <c r="Y143" s="16"/>
      <c r="Z143" s="27" t="str">
        <f t="shared" si="49"/>
        <v/>
      </c>
      <c r="AA143" s="41"/>
      <c r="AB143" s="28"/>
      <c r="AC143" s="28"/>
      <c r="AD143" s="27" t="str">
        <f t="shared" si="50"/>
        <v/>
      </c>
      <c r="AE143" s="42"/>
      <c r="AF143" s="16"/>
      <c r="AG143" s="16"/>
      <c r="AH143" s="27" t="str">
        <f t="shared" si="51"/>
        <v/>
      </c>
      <c r="AI143" s="42"/>
      <c r="AJ143" s="43"/>
      <c r="AK143" s="43"/>
      <c r="AL143" s="43" t="str">
        <f t="shared" si="54"/>
        <v/>
      </c>
      <c r="AM143" s="260"/>
      <c r="AN143" s="43"/>
      <c r="AO143" s="43"/>
      <c r="AP143" s="43" t="str">
        <f t="shared" ref="AP143:AP194" si="58">IF(AN143="","",AO143*AN143)</f>
        <v/>
      </c>
      <c r="AQ143" s="260"/>
      <c r="AR143" s="43"/>
      <c r="AS143" s="43"/>
      <c r="AT143" s="43" t="str">
        <f t="shared" ref="AT143:AT194" si="59">IF(AR143="","",AS143*AR143)</f>
        <v/>
      </c>
      <c r="AU143" s="260"/>
      <c r="AV143" s="35" t="str">
        <f t="shared" si="56"/>
        <v/>
      </c>
      <c r="AW143" s="35"/>
      <c r="AX143" s="35" t="str">
        <f t="shared" si="18"/>
        <v/>
      </c>
      <c r="AY143" s="16"/>
      <c r="AZ143" s="16"/>
      <c r="BA143" s="930"/>
    </row>
    <row r="144" spans="1:53">
      <c r="A144" s="32"/>
      <c r="B144" s="16"/>
      <c r="C144" s="17"/>
      <c r="D144" s="16"/>
      <c r="E144" s="17"/>
      <c r="F144" s="153" t="str">
        <f t="shared" si="57"/>
        <v/>
      </c>
      <c r="G144" s="182"/>
      <c r="H144" s="442" t="str">
        <f t="shared" si="55"/>
        <v/>
      </c>
      <c r="I144" s="16"/>
      <c r="J144" s="16"/>
      <c r="K144" s="41"/>
      <c r="L144" s="16"/>
      <c r="M144" s="16"/>
      <c r="N144" s="27" t="str">
        <f t="shared" si="46"/>
        <v/>
      </c>
      <c r="O144" s="41"/>
      <c r="P144" s="16"/>
      <c r="Q144" s="16"/>
      <c r="R144" s="27" t="str">
        <f t="shared" si="47"/>
        <v/>
      </c>
      <c r="S144" s="9"/>
      <c r="T144" s="16"/>
      <c r="U144" s="16"/>
      <c r="V144" s="16" t="str">
        <f t="shared" si="48"/>
        <v/>
      </c>
      <c r="W144" s="41"/>
      <c r="X144" s="16"/>
      <c r="Y144" s="16"/>
      <c r="Z144" s="27" t="str">
        <f t="shared" si="49"/>
        <v/>
      </c>
      <c r="AA144" s="41"/>
      <c r="AB144" s="28"/>
      <c r="AC144" s="28"/>
      <c r="AD144" s="27" t="str">
        <f t="shared" si="50"/>
        <v/>
      </c>
      <c r="AE144" s="42"/>
      <c r="AF144" s="16"/>
      <c r="AG144" s="16"/>
      <c r="AH144" s="27" t="str">
        <f t="shared" si="51"/>
        <v/>
      </c>
      <c r="AI144" s="42"/>
      <c r="AJ144" s="43"/>
      <c r="AK144" s="43"/>
      <c r="AL144" s="43" t="str">
        <f t="shared" si="54"/>
        <v/>
      </c>
      <c r="AM144" s="260"/>
      <c r="AN144" s="43"/>
      <c r="AO144" s="43"/>
      <c r="AP144" s="43" t="str">
        <f t="shared" si="58"/>
        <v/>
      </c>
      <c r="AQ144" s="260"/>
      <c r="AR144" s="43"/>
      <c r="AS144" s="43"/>
      <c r="AT144" s="43" t="str">
        <f t="shared" si="59"/>
        <v/>
      </c>
      <c r="AU144" s="260"/>
      <c r="AV144" s="35" t="str">
        <f t="shared" si="56"/>
        <v/>
      </c>
      <c r="AW144" s="35"/>
      <c r="AX144" s="35" t="str">
        <f t="shared" si="18"/>
        <v/>
      </c>
      <c r="AY144" s="16"/>
      <c r="AZ144" s="16"/>
      <c r="BA144" s="930"/>
    </row>
    <row r="145" spans="1:53">
      <c r="A145" s="32"/>
      <c r="B145" s="16"/>
      <c r="C145" s="17"/>
      <c r="D145" s="16"/>
      <c r="E145" s="17"/>
      <c r="F145" s="153" t="str">
        <f t="shared" si="57"/>
        <v/>
      </c>
      <c r="G145" s="182"/>
      <c r="H145" s="442" t="str">
        <f t="shared" si="55"/>
        <v/>
      </c>
      <c r="I145" s="16"/>
      <c r="J145" s="16"/>
      <c r="K145" s="41"/>
      <c r="L145" s="16"/>
      <c r="M145" s="16"/>
      <c r="N145" s="27" t="str">
        <f t="shared" si="46"/>
        <v/>
      </c>
      <c r="O145" s="41"/>
      <c r="P145" s="16"/>
      <c r="Q145" s="16"/>
      <c r="R145" s="27" t="str">
        <f t="shared" si="47"/>
        <v/>
      </c>
      <c r="S145" s="9"/>
      <c r="T145" s="16"/>
      <c r="U145" s="16"/>
      <c r="V145" s="16" t="str">
        <f t="shared" si="48"/>
        <v/>
      </c>
      <c r="W145" s="41"/>
      <c r="X145" s="16"/>
      <c r="Y145" s="16"/>
      <c r="Z145" s="27" t="str">
        <f t="shared" si="49"/>
        <v/>
      </c>
      <c r="AA145" s="41"/>
      <c r="AB145" s="28"/>
      <c r="AC145" s="28"/>
      <c r="AD145" s="27" t="str">
        <f t="shared" si="50"/>
        <v/>
      </c>
      <c r="AE145" s="42"/>
      <c r="AF145" s="16"/>
      <c r="AG145" s="16"/>
      <c r="AH145" s="27" t="str">
        <f t="shared" si="51"/>
        <v/>
      </c>
      <c r="AI145" s="42"/>
      <c r="AJ145" s="43"/>
      <c r="AK145" s="43"/>
      <c r="AL145" s="43" t="str">
        <f t="shared" si="54"/>
        <v/>
      </c>
      <c r="AM145" s="260"/>
      <c r="AN145" s="43"/>
      <c r="AO145" s="43"/>
      <c r="AP145" s="43" t="str">
        <f t="shared" si="58"/>
        <v/>
      </c>
      <c r="AQ145" s="260"/>
      <c r="AR145" s="43"/>
      <c r="AS145" s="43"/>
      <c r="AT145" s="43" t="str">
        <f t="shared" si="59"/>
        <v/>
      </c>
      <c r="AU145" s="260"/>
      <c r="AV145" s="35" t="str">
        <f t="shared" si="56"/>
        <v/>
      </c>
      <c r="AW145" s="35"/>
      <c r="AX145" s="35" t="str">
        <f t="shared" si="18"/>
        <v/>
      </c>
      <c r="AY145" s="16"/>
      <c r="AZ145" s="16"/>
      <c r="BA145" s="930"/>
    </row>
    <row r="146" spans="1:53">
      <c r="A146" s="32"/>
      <c r="B146" s="16"/>
      <c r="C146" s="17"/>
      <c r="D146" s="16"/>
      <c r="E146" s="17"/>
      <c r="F146" s="153" t="str">
        <f t="shared" si="57"/>
        <v/>
      </c>
      <c r="G146" s="182"/>
      <c r="H146" s="442" t="str">
        <f t="shared" si="55"/>
        <v/>
      </c>
      <c r="I146" s="16"/>
      <c r="J146" s="16"/>
      <c r="K146" s="41"/>
      <c r="L146" s="16"/>
      <c r="M146" s="16"/>
      <c r="N146" s="27" t="str">
        <f t="shared" si="46"/>
        <v/>
      </c>
      <c r="O146" s="41"/>
      <c r="P146" s="16"/>
      <c r="Q146" s="16"/>
      <c r="R146" s="27" t="str">
        <f t="shared" si="47"/>
        <v/>
      </c>
      <c r="S146" s="9"/>
      <c r="T146" s="16"/>
      <c r="U146" s="16"/>
      <c r="V146" s="16" t="str">
        <f t="shared" si="48"/>
        <v/>
      </c>
      <c r="W146" s="41"/>
      <c r="X146" s="16"/>
      <c r="Y146" s="16"/>
      <c r="Z146" s="27" t="str">
        <f t="shared" si="49"/>
        <v/>
      </c>
      <c r="AA146" s="41"/>
      <c r="AB146" s="28"/>
      <c r="AC146" s="28"/>
      <c r="AD146" s="27" t="str">
        <f t="shared" si="50"/>
        <v/>
      </c>
      <c r="AE146" s="42"/>
      <c r="AF146" s="16"/>
      <c r="AG146" s="16"/>
      <c r="AH146" s="27" t="str">
        <f t="shared" si="51"/>
        <v/>
      </c>
      <c r="AI146" s="42"/>
      <c r="AJ146" s="43"/>
      <c r="AK146" s="43"/>
      <c r="AL146" s="43" t="str">
        <f t="shared" si="54"/>
        <v/>
      </c>
      <c r="AM146" s="260"/>
      <c r="AN146" s="43"/>
      <c r="AO146" s="43"/>
      <c r="AP146" s="43" t="str">
        <f t="shared" si="58"/>
        <v/>
      </c>
      <c r="AQ146" s="260"/>
      <c r="AR146" s="43"/>
      <c r="AS146" s="43"/>
      <c r="AT146" s="43" t="str">
        <f t="shared" si="59"/>
        <v/>
      </c>
      <c r="AU146" s="260"/>
      <c r="AV146" s="35" t="str">
        <f t="shared" si="56"/>
        <v/>
      </c>
      <c r="AW146" s="35"/>
      <c r="AX146" s="35" t="str">
        <f t="shared" si="18"/>
        <v/>
      </c>
      <c r="AY146" s="16"/>
      <c r="AZ146" s="16"/>
      <c r="BA146" s="930"/>
    </row>
    <row r="147" spans="1:53">
      <c r="A147" s="32"/>
      <c r="B147" s="16"/>
      <c r="C147" s="17"/>
      <c r="D147" s="16"/>
      <c r="E147" s="17"/>
      <c r="F147" s="153" t="str">
        <f t="shared" si="57"/>
        <v/>
      </c>
      <c r="G147" s="182"/>
      <c r="H147" s="442" t="str">
        <f t="shared" si="55"/>
        <v/>
      </c>
      <c r="I147" s="16"/>
      <c r="J147" s="16"/>
      <c r="K147" s="41"/>
      <c r="L147" s="16"/>
      <c r="M147" s="16"/>
      <c r="N147" s="27" t="str">
        <f t="shared" si="46"/>
        <v/>
      </c>
      <c r="O147" s="41"/>
      <c r="P147" s="16"/>
      <c r="Q147" s="16"/>
      <c r="R147" s="27" t="str">
        <f t="shared" si="47"/>
        <v/>
      </c>
      <c r="S147" s="9"/>
      <c r="T147" s="16"/>
      <c r="U147" s="16"/>
      <c r="V147" s="16" t="str">
        <f t="shared" si="48"/>
        <v/>
      </c>
      <c r="W147" s="41"/>
      <c r="X147" s="16"/>
      <c r="Y147" s="16"/>
      <c r="Z147" s="27" t="str">
        <f t="shared" si="49"/>
        <v/>
      </c>
      <c r="AA147" s="41"/>
      <c r="AB147" s="28"/>
      <c r="AC147" s="28"/>
      <c r="AD147" s="27" t="str">
        <f t="shared" si="50"/>
        <v/>
      </c>
      <c r="AE147" s="42"/>
      <c r="AF147" s="16"/>
      <c r="AG147" s="16"/>
      <c r="AH147" s="27" t="str">
        <f t="shared" si="51"/>
        <v/>
      </c>
      <c r="AI147" s="42"/>
      <c r="AJ147" s="43"/>
      <c r="AK147" s="43"/>
      <c r="AL147" s="43" t="str">
        <f t="shared" si="54"/>
        <v/>
      </c>
      <c r="AM147" s="260"/>
      <c r="AN147" s="43"/>
      <c r="AO147" s="43"/>
      <c r="AP147" s="43" t="str">
        <f t="shared" si="58"/>
        <v/>
      </c>
      <c r="AQ147" s="260"/>
      <c r="AR147" s="43"/>
      <c r="AS147" s="43"/>
      <c r="AT147" s="43" t="str">
        <f t="shared" si="59"/>
        <v/>
      </c>
      <c r="AU147" s="260"/>
      <c r="AV147" s="35" t="str">
        <f t="shared" si="56"/>
        <v/>
      </c>
      <c r="AW147" s="35"/>
      <c r="AX147" s="35" t="str">
        <f t="shared" si="18"/>
        <v/>
      </c>
      <c r="AY147" s="16"/>
      <c r="AZ147" s="16"/>
      <c r="BA147" s="930"/>
    </row>
    <row r="148" spans="1:53">
      <c r="A148" s="32"/>
      <c r="B148" s="16"/>
      <c r="C148" s="17"/>
      <c r="D148" s="16"/>
      <c r="E148" s="17"/>
      <c r="F148" s="153" t="str">
        <f t="shared" si="57"/>
        <v/>
      </c>
      <c r="G148" s="182"/>
      <c r="H148" s="442" t="str">
        <f t="shared" si="55"/>
        <v/>
      </c>
      <c r="I148" s="16"/>
      <c r="J148" s="16"/>
      <c r="K148" s="41"/>
      <c r="L148" s="16"/>
      <c r="M148" s="16"/>
      <c r="N148" s="27" t="str">
        <f t="shared" si="46"/>
        <v/>
      </c>
      <c r="O148" s="41"/>
      <c r="P148" s="16"/>
      <c r="Q148" s="16"/>
      <c r="R148" s="27" t="str">
        <f t="shared" si="47"/>
        <v/>
      </c>
      <c r="S148" s="9"/>
      <c r="T148" s="16"/>
      <c r="U148" s="16"/>
      <c r="V148" s="16" t="str">
        <f t="shared" si="48"/>
        <v/>
      </c>
      <c r="W148" s="41"/>
      <c r="X148" s="16"/>
      <c r="Y148" s="16"/>
      <c r="Z148" s="27" t="str">
        <f t="shared" si="49"/>
        <v/>
      </c>
      <c r="AA148" s="41"/>
      <c r="AB148" s="28"/>
      <c r="AC148" s="28"/>
      <c r="AD148" s="27" t="str">
        <f t="shared" si="50"/>
        <v/>
      </c>
      <c r="AE148" s="42"/>
      <c r="AF148" s="16"/>
      <c r="AG148" s="16"/>
      <c r="AH148" s="27" t="str">
        <f t="shared" si="51"/>
        <v/>
      </c>
      <c r="AI148" s="42"/>
      <c r="AJ148" s="43"/>
      <c r="AK148" s="43"/>
      <c r="AL148" s="43" t="str">
        <f t="shared" si="54"/>
        <v/>
      </c>
      <c r="AM148" s="260"/>
      <c r="AN148" s="43"/>
      <c r="AO148" s="43"/>
      <c r="AP148" s="43" t="str">
        <f t="shared" si="58"/>
        <v/>
      </c>
      <c r="AQ148" s="260"/>
      <c r="AR148" s="43"/>
      <c r="AS148" s="43"/>
      <c r="AT148" s="43" t="str">
        <f t="shared" si="59"/>
        <v/>
      </c>
      <c r="AU148" s="260"/>
      <c r="AV148" s="35" t="str">
        <f t="shared" si="56"/>
        <v/>
      </c>
      <c r="AW148" s="35"/>
      <c r="AX148" s="35" t="str">
        <f t="shared" si="18"/>
        <v/>
      </c>
      <c r="AY148" s="16"/>
      <c r="AZ148" s="16"/>
      <c r="BA148" s="930"/>
    </row>
    <row r="149" spans="1:53">
      <c r="A149" s="32"/>
      <c r="B149" s="16"/>
      <c r="C149" s="17"/>
      <c r="D149" s="16"/>
      <c r="E149" s="17"/>
      <c r="F149" s="153" t="str">
        <f t="shared" si="57"/>
        <v/>
      </c>
      <c r="G149" s="182"/>
      <c r="H149" s="442" t="str">
        <f t="shared" si="55"/>
        <v/>
      </c>
      <c r="I149" s="16"/>
      <c r="J149" s="16"/>
      <c r="K149" s="41"/>
      <c r="L149" s="16"/>
      <c r="M149" s="16"/>
      <c r="N149" s="27" t="str">
        <f t="shared" si="46"/>
        <v/>
      </c>
      <c r="O149" s="41"/>
      <c r="P149" s="16"/>
      <c r="Q149" s="16"/>
      <c r="R149" s="27" t="str">
        <f t="shared" si="47"/>
        <v/>
      </c>
      <c r="S149" s="9"/>
      <c r="T149" s="16"/>
      <c r="U149" s="16"/>
      <c r="V149" s="16" t="str">
        <f t="shared" si="48"/>
        <v/>
      </c>
      <c r="W149" s="41"/>
      <c r="X149" s="16"/>
      <c r="Y149" s="16"/>
      <c r="Z149" s="27" t="str">
        <f t="shared" si="49"/>
        <v/>
      </c>
      <c r="AA149" s="41"/>
      <c r="AB149" s="28"/>
      <c r="AC149" s="28"/>
      <c r="AD149" s="27" t="str">
        <f t="shared" si="50"/>
        <v/>
      </c>
      <c r="AE149" s="42"/>
      <c r="AF149" s="16"/>
      <c r="AG149" s="16"/>
      <c r="AH149" s="27" t="str">
        <f t="shared" si="51"/>
        <v/>
      </c>
      <c r="AI149" s="42"/>
      <c r="AJ149" s="43"/>
      <c r="AK149" s="43"/>
      <c r="AL149" s="43" t="str">
        <f t="shared" si="54"/>
        <v/>
      </c>
      <c r="AM149" s="260"/>
      <c r="AN149" s="43"/>
      <c r="AO149" s="43"/>
      <c r="AP149" s="43" t="str">
        <f t="shared" si="58"/>
        <v/>
      </c>
      <c r="AQ149" s="260"/>
      <c r="AR149" s="43"/>
      <c r="AS149" s="43"/>
      <c r="AT149" s="43" t="str">
        <f t="shared" si="59"/>
        <v/>
      </c>
      <c r="AU149" s="260"/>
      <c r="AV149" s="35" t="str">
        <f t="shared" si="56"/>
        <v/>
      </c>
      <c r="AW149" s="35"/>
      <c r="AX149" s="35" t="str">
        <f>IF(AV149="","",AV149+AW149)</f>
        <v/>
      </c>
      <c r="AY149" s="16"/>
      <c r="AZ149" s="16"/>
      <c r="BA149" s="930"/>
    </row>
    <row r="150" spans="1:53">
      <c r="A150" s="32"/>
      <c r="B150" s="37"/>
      <c r="C150" s="129"/>
      <c r="D150" s="37"/>
      <c r="E150" s="129"/>
      <c r="F150" s="156">
        <f>SUM(F136:F149)</f>
        <v>0</v>
      </c>
      <c r="G150" s="183"/>
      <c r="H150" s="187">
        <f>SUM(H136:H149)</f>
        <v>0</v>
      </c>
      <c r="I150" s="37"/>
      <c r="J150" s="37"/>
      <c r="K150" s="41"/>
      <c r="L150" s="37">
        <f>SUM(L136:L149)</f>
        <v>0</v>
      </c>
      <c r="M150" s="37"/>
      <c r="N150" s="7"/>
      <c r="O150" s="41"/>
      <c r="P150" s="37">
        <f>SUM(P136:P149)</f>
        <v>0</v>
      </c>
      <c r="Q150" s="37"/>
      <c r="R150" s="7"/>
      <c r="S150" s="9"/>
      <c r="T150" s="37">
        <f>SUM(T136:T149)</f>
        <v>0</v>
      </c>
      <c r="U150" s="37"/>
      <c r="V150" s="305"/>
      <c r="W150" s="41"/>
      <c r="X150" s="37">
        <f>SUM(X136:X149)</f>
        <v>0</v>
      </c>
      <c r="Y150" s="37"/>
      <c r="Z150" s="7"/>
      <c r="AA150" s="41"/>
      <c r="AB150" s="37">
        <f>SUM(AB136:AB149)</f>
        <v>0</v>
      </c>
      <c r="AC150" s="37"/>
      <c r="AD150" s="7"/>
      <c r="AE150" s="42"/>
      <c r="AF150" s="37">
        <f>SUM(AF136:AF149)</f>
        <v>0</v>
      </c>
      <c r="AG150" s="37"/>
      <c r="AH150" s="7"/>
      <c r="AI150" s="42"/>
      <c r="AJ150" s="7">
        <f>SUM(AJ136:AJ149)</f>
        <v>0</v>
      </c>
      <c r="AK150" s="7"/>
      <c r="AL150" s="7"/>
      <c r="AM150" s="260"/>
      <c r="AN150" s="7">
        <f>SUM(AN136:AN149)</f>
        <v>0</v>
      </c>
      <c r="AO150" s="7"/>
      <c r="AP150" s="7"/>
      <c r="AQ150" s="260"/>
      <c r="AR150" s="7">
        <f>SUM(AR136:AR149)</f>
        <v>0</v>
      </c>
      <c r="AS150" s="7"/>
      <c r="AT150" s="7"/>
      <c r="AU150" s="260"/>
      <c r="AV150" s="130"/>
      <c r="AW150" s="130"/>
      <c r="AX150" s="164">
        <f>SUM(AX136:AX149)</f>
        <v>0</v>
      </c>
      <c r="AY150" s="37"/>
      <c r="AZ150" s="37"/>
      <c r="BA150" s="930"/>
    </row>
    <row r="151" spans="1:53">
      <c r="A151" s="32"/>
      <c r="B151" s="139"/>
      <c r="C151" s="144" t="s">
        <v>39</v>
      </c>
      <c r="D151" s="139"/>
      <c r="E151" s="140"/>
      <c r="F151" s="154"/>
      <c r="G151" s="184"/>
      <c r="H151" s="188"/>
      <c r="I151" s="139"/>
      <c r="J151" s="139"/>
      <c r="K151" s="41"/>
      <c r="L151" s="139"/>
      <c r="M151" s="139"/>
      <c r="N151" s="141"/>
      <c r="O151" s="41"/>
      <c r="P151" s="139"/>
      <c r="Q151" s="139"/>
      <c r="R151" s="141"/>
      <c r="S151" s="9"/>
      <c r="T151" s="139"/>
      <c r="U151" s="139"/>
      <c r="V151" s="139"/>
      <c r="W151" s="41"/>
      <c r="X151" s="139"/>
      <c r="Y151" s="139"/>
      <c r="Z151" s="141"/>
      <c r="AA151" s="41"/>
      <c r="AB151" s="139"/>
      <c r="AC151" s="139"/>
      <c r="AD151" s="141"/>
      <c r="AE151" s="42"/>
      <c r="AF151" s="139"/>
      <c r="AG151" s="139"/>
      <c r="AH151" s="141"/>
      <c r="AI151" s="42"/>
      <c r="AJ151" s="141"/>
      <c r="AK151" s="141"/>
      <c r="AL151" s="141" t="str">
        <f t="shared" si="54"/>
        <v/>
      </c>
      <c r="AM151" s="260"/>
      <c r="AN151" s="141"/>
      <c r="AO151" s="141"/>
      <c r="AP151" s="141" t="str">
        <f t="shared" si="58"/>
        <v/>
      </c>
      <c r="AQ151" s="260"/>
      <c r="AR151" s="141"/>
      <c r="AS151" s="141"/>
      <c r="AT151" s="141" t="str">
        <f t="shared" si="59"/>
        <v/>
      </c>
      <c r="AU151" s="260"/>
      <c r="AV151" s="142"/>
      <c r="AW151" s="142"/>
      <c r="AX151" s="142"/>
      <c r="AY151" s="139"/>
      <c r="AZ151" s="139"/>
      <c r="BA151" s="930"/>
    </row>
    <row r="152" spans="1:53">
      <c r="A152" s="32"/>
      <c r="B152" s="16"/>
      <c r="C152" s="17"/>
      <c r="D152" s="16"/>
      <c r="E152" s="17"/>
      <c r="F152" s="153" t="str">
        <f>IF(E152="","",IF(E152="Oui",1,0))</f>
        <v/>
      </c>
      <c r="G152" s="182"/>
      <c r="H152" s="181" t="str">
        <f t="shared" ref="H152:H166" si="60">IF(G152="","",G152-AX152)</f>
        <v/>
      </c>
      <c r="I152" s="16"/>
      <c r="J152" s="16"/>
      <c r="K152" s="41"/>
      <c r="L152" s="16"/>
      <c r="M152" s="16"/>
      <c r="N152" s="27" t="str">
        <f t="shared" si="46"/>
        <v/>
      </c>
      <c r="O152" s="41"/>
      <c r="P152" s="16"/>
      <c r="Q152" s="16"/>
      <c r="R152" s="27" t="str">
        <f t="shared" si="47"/>
        <v/>
      </c>
      <c r="S152" s="9"/>
      <c r="T152" s="16"/>
      <c r="U152" s="16"/>
      <c r="V152" s="16" t="str">
        <f t="shared" si="48"/>
        <v/>
      </c>
      <c r="W152" s="41"/>
      <c r="X152" s="16"/>
      <c r="Y152" s="16"/>
      <c r="Z152" s="27" t="str">
        <f t="shared" si="49"/>
        <v/>
      </c>
      <c r="AA152" s="41"/>
      <c r="AB152" s="28"/>
      <c r="AC152" s="28"/>
      <c r="AD152" s="43" t="str">
        <f t="shared" si="50"/>
        <v/>
      </c>
      <c r="AE152" s="42"/>
      <c r="AF152" s="16"/>
      <c r="AG152" s="16"/>
      <c r="AH152" s="27" t="str">
        <f t="shared" si="51"/>
        <v/>
      </c>
      <c r="AI152" s="42"/>
      <c r="AJ152" s="43"/>
      <c r="AK152" s="43"/>
      <c r="AL152" s="43" t="str">
        <f t="shared" si="54"/>
        <v/>
      </c>
      <c r="AM152" s="260"/>
      <c r="AN152" s="43"/>
      <c r="AO152" s="43"/>
      <c r="AP152" s="43" t="str">
        <f t="shared" si="58"/>
        <v/>
      </c>
      <c r="AQ152" s="260"/>
      <c r="AR152" s="43"/>
      <c r="AS152" s="43"/>
      <c r="AT152" s="43" t="str">
        <f t="shared" si="59"/>
        <v/>
      </c>
      <c r="AU152" s="260"/>
      <c r="AV152" s="35" t="str">
        <f>IF(B152="","",R152+V152+Z152+AH152+N152+AD152+AL152+AP152+AT152)</f>
        <v/>
      </c>
      <c r="AW152" s="35"/>
      <c r="AX152" s="35" t="str">
        <f>IF(AV152="","",AV152+AW152)</f>
        <v/>
      </c>
      <c r="AY152" s="16"/>
      <c r="AZ152" s="16"/>
      <c r="BA152" s="930"/>
    </row>
    <row r="153" spans="1:53">
      <c r="A153" s="32"/>
      <c r="B153" s="16"/>
      <c r="C153" s="17"/>
      <c r="D153" s="16"/>
      <c r="E153" s="17"/>
      <c r="F153" s="153" t="str">
        <f t="shared" ref="F153:F166" si="61">IF(E153="","",IF(E153="Oui",1,0))</f>
        <v/>
      </c>
      <c r="G153" s="182"/>
      <c r="H153" s="442" t="str">
        <f t="shared" si="60"/>
        <v/>
      </c>
      <c r="I153" s="16"/>
      <c r="J153" s="16"/>
      <c r="K153" s="41"/>
      <c r="L153" s="16"/>
      <c r="M153" s="16"/>
      <c r="N153" s="27" t="str">
        <f t="shared" si="46"/>
        <v/>
      </c>
      <c r="O153" s="41"/>
      <c r="P153" s="16"/>
      <c r="Q153" s="16"/>
      <c r="R153" s="27" t="str">
        <f t="shared" si="47"/>
        <v/>
      </c>
      <c r="S153" s="9"/>
      <c r="T153" s="16"/>
      <c r="U153" s="16"/>
      <c r="V153" s="16" t="str">
        <f t="shared" si="48"/>
        <v/>
      </c>
      <c r="W153" s="41"/>
      <c r="X153" s="16"/>
      <c r="Y153" s="16"/>
      <c r="Z153" s="27" t="str">
        <f t="shared" si="49"/>
        <v/>
      </c>
      <c r="AA153" s="41"/>
      <c r="AB153" s="28"/>
      <c r="AC153" s="28"/>
      <c r="AD153" s="43" t="str">
        <f t="shared" si="50"/>
        <v/>
      </c>
      <c r="AE153" s="42"/>
      <c r="AF153" s="16"/>
      <c r="AG153" s="16"/>
      <c r="AH153" s="27" t="str">
        <f t="shared" si="51"/>
        <v/>
      </c>
      <c r="AI153" s="42"/>
      <c r="AJ153" s="43"/>
      <c r="AK153" s="43"/>
      <c r="AL153" s="43" t="str">
        <f t="shared" si="54"/>
        <v/>
      </c>
      <c r="AM153" s="260"/>
      <c r="AN153" s="43"/>
      <c r="AO153" s="43"/>
      <c r="AP153" s="43" t="str">
        <f t="shared" si="58"/>
        <v/>
      </c>
      <c r="AQ153" s="260"/>
      <c r="AR153" s="43"/>
      <c r="AS153" s="43"/>
      <c r="AT153" s="43" t="str">
        <f t="shared" si="59"/>
        <v/>
      </c>
      <c r="AU153" s="260"/>
      <c r="AV153" s="35" t="str">
        <f t="shared" ref="AV153:AV166" si="62">IF(B153="","",R153+V153+Z153+AH153+N153+AD153+AL153+AP153+AT153)</f>
        <v/>
      </c>
      <c r="AW153" s="35"/>
      <c r="AX153" s="35" t="str">
        <f t="shared" ref="AX153:AX166" si="63">IF(AV153="","",AV153+AW153)</f>
        <v/>
      </c>
      <c r="AY153" s="16"/>
      <c r="AZ153" s="16"/>
      <c r="BA153" s="930"/>
    </row>
    <row r="154" spans="1:53">
      <c r="A154" s="32"/>
      <c r="B154" s="16"/>
      <c r="C154" s="17"/>
      <c r="D154" s="16"/>
      <c r="E154" s="17"/>
      <c r="F154" s="153" t="str">
        <f t="shared" si="61"/>
        <v/>
      </c>
      <c r="G154" s="182"/>
      <c r="H154" s="442" t="str">
        <f t="shared" si="60"/>
        <v/>
      </c>
      <c r="I154" s="16"/>
      <c r="J154" s="16"/>
      <c r="K154" s="41"/>
      <c r="L154" s="16"/>
      <c r="M154" s="16"/>
      <c r="N154" s="27" t="str">
        <f t="shared" si="46"/>
        <v/>
      </c>
      <c r="O154" s="41"/>
      <c r="P154" s="16"/>
      <c r="Q154" s="16"/>
      <c r="R154" s="27" t="str">
        <f t="shared" si="47"/>
        <v/>
      </c>
      <c r="S154" s="9"/>
      <c r="T154" s="16"/>
      <c r="U154" s="16"/>
      <c r="V154" s="16" t="str">
        <f t="shared" si="48"/>
        <v/>
      </c>
      <c r="W154" s="41"/>
      <c r="X154" s="16"/>
      <c r="Y154" s="16"/>
      <c r="Z154" s="27" t="str">
        <f t="shared" si="49"/>
        <v/>
      </c>
      <c r="AA154" s="41"/>
      <c r="AB154" s="28"/>
      <c r="AC154" s="28"/>
      <c r="AD154" s="43" t="str">
        <f t="shared" si="50"/>
        <v/>
      </c>
      <c r="AE154" s="42"/>
      <c r="AF154" s="16"/>
      <c r="AG154" s="16"/>
      <c r="AH154" s="27" t="str">
        <f t="shared" si="51"/>
        <v/>
      </c>
      <c r="AI154" s="42"/>
      <c r="AJ154" s="43"/>
      <c r="AK154" s="43"/>
      <c r="AL154" s="43" t="str">
        <f t="shared" si="54"/>
        <v/>
      </c>
      <c r="AM154" s="260"/>
      <c r="AN154" s="43"/>
      <c r="AO154" s="43"/>
      <c r="AP154" s="43" t="str">
        <f t="shared" si="58"/>
        <v/>
      </c>
      <c r="AQ154" s="260"/>
      <c r="AR154" s="43"/>
      <c r="AS154" s="43"/>
      <c r="AT154" s="43" t="str">
        <f t="shared" si="59"/>
        <v/>
      </c>
      <c r="AU154" s="260"/>
      <c r="AV154" s="35" t="str">
        <f t="shared" si="62"/>
        <v/>
      </c>
      <c r="AW154" s="35"/>
      <c r="AX154" s="35" t="str">
        <f t="shared" si="63"/>
        <v/>
      </c>
      <c r="AY154" s="16"/>
      <c r="AZ154" s="16"/>
      <c r="BA154" s="930"/>
    </row>
    <row r="155" spans="1:53">
      <c r="A155" s="32"/>
      <c r="B155" s="16"/>
      <c r="C155" s="17"/>
      <c r="D155" s="16"/>
      <c r="E155" s="17"/>
      <c r="F155" s="153" t="str">
        <f t="shared" si="61"/>
        <v/>
      </c>
      <c r="G155" s="182"/>
      <c r="H155" s="442" t="str">
        <f t="shared" si="60"/>
        <v/>
      </c>
      <c r="I155" s="16"/>
      <c r="J155" s="16"/>
      <c r="K155" s="41"/>
      <c r="L155" s="16"/>
      <c r="M155" s="16"/>
      <c r="N155" s="27" t="str">
        <f t="shared" si="46"/>
        <v/>
      </c>
      <c r="O155" s="41"/>
      <c r="P155" s="16"/>
      <c r="Q155" s="16"/>
      <c r="R155" s="27" t="str">
        <f t="shared" si="47"/>
        <v/>
      </c>
      <c r="S155" s="9"/>
      <c r="T155" s="16"/>
      <c r="U155" s="16"/>
      <c r="V155" s="16" t="str">
        <f t="shared" si="48"/>
        <v/>
      </c>
      <c r="W155" s="41"/>
      <c r="X155" s="16"/>
      <c r="Y155" s="16"/>
      <c r="Z155" s="27" t="str">
        <f t="shared" si="49"/>
        <v/>
      </c>
      <c r="AA155" s="41"/>
      <c r="AB155" s="28"/>
      <c r="AC155" s="28"/>
      <c r="AD155" s="43" t="str">
        <f t="shared" si="50"/>
        <v/>
      </c>
      <c r="AE155" s="42"/>
      <c r="AF155" s="16"/>
      <c r="AG155" s="16"/>
      <c r="AH155" s="27" t="str">
        <f t="shared" si="51"/>
        <v/>
      </c>
      <c r="AI155" s="42"/>
      <c r="AJ155" s="43"/>
      <c r="AK155" s="43"/>
      <c r="AL155" s="43" t="str">
        <f t="shared" si="54"/>
        <v/>
      </c>
      <c r="AM155" s="260"/>
      <c r="AN155" s="43"/>
      <c r="AO155" s="43"/>
      <c r="AP155" s="43" t="str">
        <f t="shared" si="58"/>
        <v/>
      </c>
      <c r="AQ155" s="260"/>
      <c r="AR155" s="43"/>
      <c r="AS155" s="43"/>
      <c r="AT155" s="43" t="str">
        <f t="shared" si="59"/>
        <v/>
      </c>
      <c r="AU155" s="260"/>
      <c r="AV155" s="35" t="str">
        <f t="shared" si="62"/>
        <v/>
      </c>
      <c r="AW155" s="35"/>
      <c r="AX155" s="35" t="str">
        <f t="shared" si="63"/>
        <v/>
      </c>
      <c r="AY155" s="16"/>
      <c r="AZ155" s="16"/>
      <c r="BA155" s="930"/>
    </row>
    <row r="156" spans="1:53">
      <c r="A156" s="32"/>
      <c r="B156" s="16"/>
      <c r="C156" s="17"/>
      <c r="D156" s="16"/>
      <c r="E156" s="17"/>
      <c r="F156" s="153" t="str">
        <f t="shared" si="61"/>
        <v/>
      </c>
      <c r="G156" s="182"/>
      <c r="H156" s="442" t="str">
        <f t="shared" si="60"/>
        <v/>
      </c>
      <c r="I156" s="16"/>
      <c r="J156" s="16"/>
      <c r="K156" s="41"/>
      <c r="L156" s="16"/>
      <c r="M156" s="16"/>
      <c r="N156" s="27" t="str">
        <f t="shared" si="46"/>
        <v/>
      </c>
      <c r="O156" s="41"/>
      <c r="P156" s="16"/>
      <c r="Q156" s="16"/>
      <c r="R156" s="27" t="str">
        <f t="shared" si="47"/>
        <v/>
      </c>
      <c r="S156" s="9"/>
      <c r="T156" s="16"/>
      <c r="U156" s="16"/>
      <c r="V156" s="16" t="str">
        <f t="shared" si="48"/>
        <v/>
      </c>
      <c r="W156" s="41"/>
      <c r="X156" s="16"/>
      <c r="Y156" s="16"/>
      <c r="Z156" s="27" t="str">
        <f t="shared" si="49"/>
        <v/>
      </c>
      <c r="AA156" s="41"/>
      <c r="AB156" s="28"/>
      <c r="AC156" s="28"/>
      <c r="AD156" s="43" t="str">
        <f t="shared" si="50"/>
        <v/>
      </c>
      <c r="AE156" s="42"/>
      <c r="AF156" s="16"/>
      <c r="AG156" s="16"/>
      <c r="AH156" s="27" t="str">
        <f t="shared" si="51"/>
        <v/>
      </c>
      <c r="AI156" s="42"/>
      <c r="AJ156" s="43"/>
      <c r="AK156" s="43"/>
      <c r="AL156" s="43" t="str">
        <f t="shared" si="54"/>
        <v/>
      </c>
      <c r="AM156" s="260"/>
      <c r="AN156" s="43"/>
      <c r="AO156" s="43"/>
      <c r="AP156" s="43" t="str">
        <f t="shared" si="58"/>
        <v/>
      </c>
      <c r="AQ156" s="260"/>
      <c r="AR156" s="43"/>
      <c r="AS156" s="43"/>
      <c r="AT156" s="43" t="str">
        <f t="shared" si="59"/>
        <v/>
      </c>
      <c r="AU156" s="260"/>
      <c r="AV156" s="35" t="str">
        <f t="shared" si="62"/>
        <v/>
      </c>
      <c r="AW156" s="35"/>
      <c r="AX156" s="35" t="str">
        <f t="shared" si="63"/>
        <v/>
      </c>
      <c r="AY156" s="16"/>
      <c r="AZ156" s="16"/>
      <c r="BA156" s="930"/>
    </row>
    <row r="157" spans="1:53">
      <c r="A157" s="32"/>
      <c r="B157" s="16"/>
      <c r="C157" s="17"/>
      <c r="D157" s="16"/>
      <c r="E157" s="17"/>
      <c r="F157" s="153" t="str">
        <f t="shared" si="61"/>
        <v/>
      </c>
      <c r="G157" s="182"/>
      <c r="H157" s="442" t="str">
        <f t="shared" si="60"/>
        <v/>
      </c>
      <c r="I157" s="16"/>
      <c r="J157" s="16"/>
      <c r="K157" s="41"/>
      <c r="L157" s="16"/>
      <c r="M157" s="16"/>
      <c r="N157" s="27" t="str">
        <f t="shared" si="46"/>
        <v/>
      </c>
      <c r="O157" s="41"/>
      <c r="P157" s="16"/>
      <c r="Q157" s="16"/>
      <c r="R157" s="27" t="str">
        <f t="shared" si="47"/>
        <v/>
      </c>
      <c r="S157" s="9"/>
      <c r="T157" s="16"/>
      <c r="U157" s="16"/>
      <c r="V157" s="16" t="str">
        <f t="shared" si="48"/>
        <v/>
      </c>
      <c r="W157" s="41"/>
      <c r="X157" s="16"/>
      <c r="Y157" s="16"/>
      <c r="Z157" s="27" t="str">
        <f t="shared" si="49"/>
        <v/>
      </c>
      <c r="AA157" s="41"/>
      <c r="AB157" s="28"/>
      <c r="AC157" s="28"/>
      <c r="AD157" s="43" t="str">
        <f t="shared" si="50"/>
        <v/>
      </c>
      <c r="AE157" s="42"/>
      <c r="AF157" s="16"/>
      <c r="AG157" s="16"/>
      <c r="AH157" s="27" t="str">
        <f t="shared" si="51"/>
        <v/>
      </c>
      <c r="AI157" s="42"/>
      <c r="AJ157" s="43"/>
      <c r="AK157" s="43"/>
      <c r="AL157" s="43" t="str">
        <f t="shared" si="54"/>
        <v/>
      </c>
      <c r="AM157" s="260"/>
      <c r="AN157" s="43"/>
      <c r="AO157" s="43"/>
      <c r="AP157" s="43" t="str">
        <f t="shared" si="58"/>
        <v/>
      </c>
      <c r="AQ157" s="260"/>
      <c r="AR157" s="43"/>
      <c r="AS157" s="43"/>
      <c r="AT157" s="43" t="str">
        <f t="shared" si="59"/>
        <v/>
      </c>
      <c r="AU157" s="260"/>
      <c r="AV157" s="35" t="str">
        <f t="shared" si="62"/>
        <v/>
      </c>
      <c r="AW157" s="35"/>
      <c r="AX157" s="35" t="str">
        <f t="shared" si="63"/>
        <v/>
      </c>
      <c r="AY157" s="16"/>
      <c r="AZ157" s="16"/>
      <c r="BA157" s="930"/>
    </row>
    <row r="158" spans="1:53">
      <c r="A158" s="32"/>
      <c r="B158" s="16"/>
      <c r="C158" s="17"/>
      <c r="D158" s="16"/>
      <c r="E158" s="17"/>
      <c r="F158" s="153" t="str">
        <f t="shared" si="61"/>
        <v/>
      </c>
      <c r="G158" s="182"/>
      <c r="H158" s="442" t="str">
        <f t="shared" si="60"/>
        <v/>
      </c>
      <c r="I158" s="16"/>
      <c r="J158" s="16"/>
      <c r="K158" s="41"/>
      <c r="L158" s="16"/>
      <c r="M158" s="16"/>
      <c r="N158" s="27" t="str">
        <f t="shared" si="46"/>
        <v/>
      </c>
      <c r="O158" s="41"/>
      <c r="P158" s="16"/>
      <c r="Q158" s="16"/>
      <c r="R158" s="27" t="str">
        <f t="shared" si="47"/>
        <v/>
      </c>
      <c r="S158" s="9"/>
      <c r="T158" s="16"/>
      <c r="U158" s="16"/>
      <c r="V158" s="16" t="str">
        <f t="shared" si="48"/>
        <v/>
      </c>
      <c r="W158" s="41"/>
      <c r="X158" s="16"/>
      <c r="Y158" s="16"/>
      <c r="Z158" s="27" t="str">
        <f t="shared" si="49"/>
        <v/>
      </c>
      <c r="AA158" s="41"/>
      <c r="AB158" s="28"/>
      <c r="AC158" s="28"/>
      <c r="AD158" s="43" t="str">
        <f t="shared" si="50"/>
        <v/>
      </c>
      <c r="AE158" s="42"/>
      <c r="AF158" s="16"/>
      <c r="AG158" s="16"/>
      <c r="AH158" s="27" t="str">
        <f t="shared" si="51"/>
        <v/>
      </c>
      <c r="AI158" s="42"/>
      <c r="AJ158" s="43"/>
      <c r="AK158" s="43"/>
      <c r="AL158" s="43" t="str">
        <f t="shared" si="54"/>
        <v/>
      </c>
      <c r="AM158" s="260"/>
      <c r="AN158" s="43"/>
      <c r="AO158" s="43"/>
      <c r="AP158" s="43" t="str">
        <f t="shared" si="58"/>
        <v/>
      </c>
      <c r="AQ158" s="260"/>
      <c r="AR158" s="43"/>
      <c r="AS158" s="43"/>
      <c r="AT158" s="43" t="str">
        <f t="shared" si="59"/>
        <v/>
      </c>
      <c r="AU158" s="260"/>
      <c r="AV158" s="35" t="str">
        <f t="shared" si="62"/>
        <v/>
      </c>
      <c r="AW158" s="35"/>
      <c r="AX158" s="35" t="str">
        <f t="shared" si="63"/>
        <v/>
      </c>
      <c r="AY158" s="16"/>
      <c r="AZ158" s="16"/>
      <c r="BA158" s="930"/>
    </row>
    <row r="159" spans="1:53">
      <c r="A159" s="32"/>
      <c r="B159" s="16"/>
      <c r="C159" s="17"/>
      <c r="D159" s="16"/>
      <c r="E159" s="17"/>
      <c r="F159" s="153" t="str">
        <f t="shared" si="61"/>
        <v/>
      </c>
      <c r="G159" s="182"/>
      <c r="H159" s="442" t="str">
        <f t="shared" si="60"/>
        <v/>
      </c>
      <c r="I159" s="16"/>
      <c r="J159" s="16"/>
      <c r="K159" s="41"/>
      <c r="L159" s="16"/>
      <c r="M159" s="16"/>
      <c r="N159" s="27" t="str">
        <f t="shared" si="46"/>
        <v/>
      </c>
      <c r="O159" s="41"/>
      <c r="P159" s="16"/>
      <c r="Q159" s="16"/>
      <c r="R159" s="27" t="str">
        <f t="shared" si="47"/>
        <v/>
      </c>
      <c r="S159" s="9"/>
      <c r="T159" s="16"/>
      <c r="U159" s="16"/>
      <c r="V159" s="16" t="str">
        <f t="shared" si="48"/>
        <v/>
      </c>
      <c r="W159" s="41"/>
      <c r="X159" s="16"/>
      <c r="Y159" s="16"/>
      <c r="Z159" s="27" t="str">
        <f t="shared" si="49"/>
        <v/>
      </c>
      <c r="AA159" s="41"/>
      <c r="AB159" s="28"/>
      <c r="AC159" s="28"/>
      <c r="AD159" s="43" t="str">
        <f t="shared" si="50"/>
        <v/>
      </c>
      <c r="AE159" s="42"/>
      <c r="AF159" s="16"/>
      <c r="AG159" s="16"/>
      <c r="AH159" s="27" t="str">
        <f t="shared" si="51"/>
        <v/>
      </c>
      <c r="AI159" s="42"/>
      <c r="AJ159" s="43"/>
      <c r="AK159" s="43"/>
      <c r="AL159" s="43" t="str">
        <f t="shared" si="54"/>
        <v/>
      </c>
      <c r="AM159" s="260"/>
      <c r="AN159" s="43"/>
      <c r="AO159" s="43"/>
      <c r="AP159" s="43" t="str">
        <f t="shared" si="58"/>
        <v/>
      </c>
      <c r="AQ159" s="260"/>
      <c r="AR159" s="43"/>
      <c r="AS159" s="43"/>
      <c r="AT159" s="43" t="str">
        <f t="shared" si="59"/>
        <v/>
      </c>
      <c r="AU159" s="260"/>
      <c r="AV159" s="35" t="str">
        <f t="shared" si="62"/>
        <v/>
      </c>
      <c r="AW159" s="35"/>
      <c r="AX159" s="35" t="str">
        <f t="shared" si="63"/>
        <v/>
      </c>
      <c r="AY159" s="16"/>
      <c r="AZ159" s="16"/>
      <c r="BA159" s="930"/>
    </row>
    <row r="160" spans="1:53">
      <c r="A160" s="32"/>
      <c r="B160" s="16"/>
      <c r="C160" s="17"/>
      <c r="D160" s="16"/>
      <c r="E160" s="17"/>
      <c r="F160" s="153" t="str">
        <f t="shared" si="61"/>
        <v/>
      </c>
      <c r="G160" s="182"/>
      <c r="H160" s="442" t="str">
        <f t="shared" si="60"/>
        <v/>
      </c>
      <c r="I160" s="16"/>
      <c r="J160" s="16"/>
      <c r="K160" s="41"/>
      <c r="L160" s="16"/>
      <c r="M160" s="16"/>
      <c r="N160" s="27" t="str">
        <f t="shared" si="46"/>
        <v/>
      </c>
      <c r="O160" s="41"/>
      <c r="P160" s="16"/>
      <c r="Q160" s="16"/>
      <c r="R160" s="27" t="str">
        <f t="shared" si="47"/>
        <v/>
      </c>
      <c r="S160" s="9"/>
      <c r="T160" s="16"/>
      <c r="U160" s="16"/>
      <c r="V160" s="16" t="str">
        <f t="shared" si="48"/>
        <v/>
      </c>
      <c r="W160" s="41"/>
      <c r="X160" s="16"/>
      <c r="Y160" s="16"/>
      <c r="Z160" s="27" t="str">
        <f t="shared" si="49"/>
        <v/>
      </c>
      <c r="AA160" s="41"/>
      <c r="AB160" s="28"/>
      <c r="AC160" s="28"/>
      <c r="AD160" s="43" t="str">
        <f t="shared" si="50"/>
        <v/>
      </c>
      <c r="AE160" s="42"/>
      <c r="AF160" s="16"/>
      <c r="AG160" s="16"/>
      <c r="AH160" s="27" t="str">
        <f t="shared" si="51"/>
        <v/>
      </c>
      <c r="AI160" s="42"/>
      <c r="AJ160" s="43"/>
      <c r="AK160" s="43"/>
      <c r="AL160" s="43" t="str">
        <f t="shared" si="54"/>
        <v/>
      </c>
      <c r="AM160" s="260"/>
      <c r="AN160" s="43"/>
      <c r="AO160" s="43"/>
      <c r="AP160" s="43" t="str">
        <f t="shared" si="58"/>
        <v/>
      </c>
      <c r="AQ160" s="260"/>
      <c r="AR160" s="43"/>
      <c r="AS160" s="43"/>
      <c r="AT160" s="43" t="str">
        <f t="shared" si="59"/>
        <v/>
      </c>
      <c r="AU160" s="260"/>
      <c r="AV160" s="35" t="str">
        <f t="shared" si="62"/>
        <v/>
      </c>
      <c r="AW160" s="35"/>
      <c r="AX160" s="35" t="str">
        <f t="shared" si="63"/>
        <v/>
      </c>
      <c r="AY160" s="16"/>
      <c r="AZ160" s="16"/>
      <c r="BA160" s="930"/>
    </row>
    <row r="161" spans="1:53">
      <c r="A161" s="32"/>
      <c r="B161" s="16"/>
      <c r="C161" s="17"/>
      <c r="D161" s="16"/>
      <c r="E161" s="17"/>
      <c r="F161" s="153" t="str">
        <f t="shared" si="61"/>
        <v/>
      </c>
      <c r="G161" s="182"/>
      <c r="H161" s="442" t="str">
        <f t="shared" si="60"/>
        <v/>
      </c>
      <c r="I161" s="16"/>
      <c r="J161" s="16"/>
      <c r="K161" s="41"/>
      <c r="L161" s="16"/>
      <c r="M161" s="16"/>
      <c r="N161" s="27" t="str">
        <f t="shared" si="46"/>
        <v/>
      </c>
      <c r="O161" s="41"/>
      <c r="P161" s="16"/>
      <c r="Q161" s="16"/>
      <c r="R161" s="27" t="str">
        <f t="shared" si="47"/>
        <v/>
      </c>
      <c r="S161" s="9"/>
      <c r="T161" s="16"/>
      <c r="U161" s="16"/>
      <c r="V161" s="16" t="str">
        <f t="shared" si="48"/>
        <v/>
      </c>
      <c r="W161" s="41"/>
      <c r="X161" s="16"/>
      <c r="Y161" s="16"/>
      <c r="Z161" s="27" t="str">
        <f t="shared" si="49"/>
        <v/>
      </c>
      <c r="AA161" s="41"/>
      <c r="AB161" s="28"/>
      <c r="AC161" s="28"/>
      <c r="AD161" s="43" t="str">
        <f t="shared" si="50"/>
        <v/>
      </c>
      <c r="AE161" s="42"/>
      <c r="AF161" s="16"/>
      <c r="AG161" s="16"/>
      <c r="AH161" s="27" t="str">
        <f t="shared" si="51"/>
        <v/>
      </c>
      <c r="AI161" s="42"/>
      <c r="AJ161" s="43"/>
      <c r="AK161" s="43"/>
      <c r="AL161" s="43" t="str">
        <f t="shared" si="54"/>
        <v/>
      </c>
      <c r="AM161" s="260"/>
      <c r="AN161" s="43"/>
      <c r="AO161" s="43"/>
      <c r="AP161" s="43" t="str">
        <f t="shared" si="58"/>
        <v/>
      </c>
      <c r="AQ161" s="260"/>
      <c r="AR161" s="43"/>
      <c r="AS161" s="43"/>
      <c r="AT161" s="43" t="str">
        <f t="shared" si="59"/>
        <v/>
      </c>
      <c r="AU161" s="260"/>
      <c r="AV161" s="35" t="str">
        <f t="shared" si="62"/>
        <v/>
      </c>
      <c r="AW161" s="35"/>
      <c r="AX161" s="35" t="str">
        <f t="shared" si="63"/>
        <v/>
      </c>
      <c r="AY161" s="16"/>
      <c r="AZ161" s="16"/>
      <c r="BA161" s="930"/>
    </row>
    <row r="162" spans="1:53">
      <c r="A162" s="32"/>
      <c r="B162" s="16"/>
      <c r="C162" s="17"/>
      <c r="D162" s="16"/>
      <c r="E162" s="17"/>
      <c r="F162" s="153" t="str">
        <f t="shared" si="61"/>
        <v/>
      </c>
      <c r="G162" s="182"/>
      <c r="H162" s="442" t="str">
        <f t="shared" si="60"/>
        <v/>
      </c>
      <c r="I162" s="16"/>
      <c r="J162" s="16"/>
      <c r="K162" s="41"/>
      <c r="L162" s="16"/>
      <c r="M162" s="16"/>
      <c r="N162" s="27" t="str">
        <f t="shared" si="46"/>
        <v/>
      </c>
      <c r="O162" s="41"/>
      <c r="P162" s="16"/>
      <c r="Q162" s="16"/>
      <c r="R162" s="27" t="str">
        <f t="shared" si="47"/>
        <v/>
      </c>
      <c r="S162" s="9"/>
      <c r="T162" s="16"/>
      <c r="U162" s="16"/>
      <c r="V162" s="16" t="str">
        <f t="shared" si="48"/>
        <v/>
      </c>
      <c r="W162" s="41"/>
      <c r="X162" s="16"/>
      <c r="Y162" s="16"/>
      <c r="Z162" s="27" t="str">
        <f t="shared" si="49"/>
        <v/>
      </c>
      <c r="AA162" s="41"/>
      <c r="AB162" s="28"/>
      <c r="AC162" s="28"/>
      <c r="AD162" s="43" t="str">
        <f t="shared" si="50"/>
        <v/>
      </c>
      <c r="AE162" s="42"/>
      <c r="AF162" s="16"/>
      <c r="AG162" s="16"/>
      <c r="AH162" s="27" t="str">
        <f t="shared" si="51"/>
        <v/>
      </c>
      <c r="AI162" s="42"/>
      <c r="AJ162" s="43"/>
      <c r="AK162" s="43"/>
      <c r="AL162" s="43" t="str">
        <f t="shared" si="54"/>
        <v/>
      </c>
      <c r="AM162" s="260"/>
      <c r="AN162" s="43"/>
      <c r="AO162" s="43"/>
      <c r="AP162" s="43" t="str">
        <f t="shared" si="58"/>
        <v/>
      </c>
      <c r="AQ162" s="260"/>
      <c r="AR162" s="43"/>
      <c r="AS162" s="43"/>
      <c r="AT162" s="43" t="str">
        <f t="shared" si="59"/>
        <v/>
      </c>
      <c r="AU162" s="260"/>
      <c r="AV162" s="35" t="str">
        <f t="shared" si="62"/>
        <v/>
      </c>
      <c r="AW162" s="35"/>
      <c r="AX162" s="35" t="str">
        <f t="shared" si="63"/>
        <v/>
      </c>
      <c r="AY162" s="16"/>
      <c r="AZ162" s="16"/>
      <c r="BA162" s="930"/>
    </row>
    <row r="163" spans="1:53">
      <c r="A163" s="32"/>
      <c r="B163" s="16"/>
      <c r="C163" s="17"/>
      <c r="D163" s="16"/>
      <c r="E163" s="17"/>
      <c r="F163" s="153" t="str">
        <f t="shared" si="61"/>
        <v/>
      </c>
      <c r="G163" s="182"/>
      <c r="H163" s="442" t="str">
        <f t="shared" si="60"/>
        <v/>
      </c>
      <c r="I163" s="16"/>
      <c r="J163" s="16"/>
      <c r="K163" s="41"/>
      <c r="L163" s="16"/>
      <c r="M163" s="16"/>
      <c r="N163" s="27" t="str">
        <f t="shared" si="46"/>
        <v/>
      </c>
      <c r="O163" s="41"/>
      <c r="P163" s="16"/>
      <c r="Q163" s="16"/>
      <c r="R163" s="27" t="str">
        <f t="shared" si="47"/>
        <v/>
      </c>
      <c r="S163" s="9"/>
      <c r="T163" s="16"/>
      <c r="U163" s="16"/>
      <c r="V163" s="16" t="str">
        <f t="shared" si="48"/>
        <v/>
      </c>
      <c r="W163" s="41"/>
      <c r="X163" s="16"/>
      <c r="Y163" s="16"/>
      <c r="Z163" s="27" t="str">
        <f t="shared" si="49"/>
        <v/>
      </c>
      <c r="AA163" s="41"/>
      <c r="AB163" s="28"/>
      <c r="AC163" s="28"/>
      <c r="AD163" s="43" t="str">
        <f t="shared" si="50"/>
        <v/>
      </c>
      <c r="AE163" s="42"/>
      <c r="AF163" s="16"/>
      <c r="AG163" s="16"/>
      <c r="AH163" s="27" t="str">
        <f t="shared" si="51"/>
        <v/>
      </c>
      <c r="AI163" s="42"/>
      <c r="AJ163" s="43"/>
      <c r="AK163" s="43"/>
      <c r="AL163" s="43" t="str">
        <f t="shared" si="54"/>
        <v/>
      </c>
      <c r="AM163" s="260"/>
      <c r="AN163" s="43"/>
      <c r="AO163" s="43"/>
      <c r="AP163" s="43" t="str">
        <f t="shared" si="58"/>
        <v/>
      </c>
      <c r="AQ163" s="260"/>
      <c r="AR163" s="43"/>
      <c r="AS163" s="43"/>
      <c r="AT163" s="43" t="str">
        <f t="shared" si="59"/>
        <v/>
      </c>
      <c r="AU163" s="260"/>
      <c r="AV163" s="35" t="str">
        <f t="shared" si="62"/>
        <v/>
      </c>
      <c r="AW163" s="35"/>
      <c r="AX163" s="35" t="str">
        <f t="shared" si="63"/>
        <v/>
      </c>
      <c r="AY163" s="16"/>
      <c r="AZ163" s="16"/>
      <c r="BA163" s="930"/>
    </row>
    <row r="164" spans="1:53">
      <c r="A164" s="32"/>
      <c r="B164" s="16"/>
      <c r="C164" s="17"/>
      <c r="D164" s="16"/>
      <c r="E164" s="17"/>
      <c r="F164" s="153" t="str">
        <f t="shared" si="61"/>
        <v/>
      </c>
      <c r="G164" s="182"/>
      <c r="H164" s="442" t="str">
        <f t="shared" si="60"/>
        <v/>
      </c>
      <c r="I164" s="16"/>
      <c r="J164" s="16"/>
      <c r="K164" s="41"/>
      <c r="L164" s="16"/>
      <c r="M164" s="16"/>
      <c r="N164" s="27" t="str">
        <f t="shared" si="46"/>
        <v/>
      </c>
      <c r="O164" s="41"/>
      <c r="P164" s="16"/>
      <c r="Q164" s="16"/>
      <c r="R164" s="27" t="str">
        <f t="shared" si="47"/>
        <v/>
      </c>
      <c r="S164" s="9"/>
      <c r="T164" s="16"/>
      <c r="U164" s="16"/>
      <c r="V164" s="16" t="str">
        <f t="shared" si="48"/>
        <v/>
      </c>
      <c r="W164" s="41"/>
      <c r="X164" s="16"/>
      <c r="Y164" s="16"/>
      <c r="Z164" s="27" t="str">
        <f t="shared" si="49"/>
        <v/>
      </c>
      <c r="AA164" s="41"/>
      <c r="AB164" s="28"/>
      <c r="AC164" s="28"/>
      <c r="AD164" s="43" t="str">
        <f t="shared" si="50"/>
        <v/>
      </c>
      <c r="AE164" s="42"/>
      <c r="AF164" s="16"/>
      <c r="AG164" s="16"/>
      <c r="AH164" s="27" t="str">
        <f t="shared" si="51"/>
        <v/>
      </c>
      <c r="AI164" s="42"/>
      <c r="AJ164" s="43"/>
      <c r="AK164" s="43"/>
      <c r="AL164" s="43" t="str">
        <f t="shared" si="54"/>
        <v/>
      </c>
      <c r="AM164" s="260"/>
      <c r="AN164" s="43"/>
      <c r="AO164" s="43"/>
      <c r="AP164" s="43" t="str">
        <f t="shared" si="58"/>
        <v/>
      </c>
      <c r="AQ164" s="260"/>
      <c r="AR164" s="43"/>
      <c r="AS164" s="43"/>
      <c r="AT164" s="43" t="str">
        <f t="shared" si="59"/>
        <v/>
      </c>
      <c r="AU164" s="260"/>
      <c r="AV164" s="35" t="str">
        <f t="shared" si="62"/>
        <v/>
      </c>
      <c r="AW164" s="35"/>
      <c r="AX164" s="35" t="str">
        <f t="shared" si="63"/>
        <v/>
      </c>
      <c r="AY164" s="16"/>
      <c r="AZ164" s="16"/>
      <c r="BA164" s="930"/>
    </row>
    <row r="165" spans="1:53">
      <c r="A165" s="32"/>
      <c r="B165" s="16"/>
      <c r="C165" s="17"/>
      <c r="D165" s="16"/>
      <c r="E165" s="17"/>
      <c r="F165" s="153" t="str">
        <f t="shared" si="61"/>
        <v/>
      </c>
      <c r="G165" s="182"/>
      <c r="H165" s="442" t="str">
        <f t="shared" si="60"/>
        <v/>
      </c>
      <c r="I165" s="16"/>
      <c r="J165" s="16"/>
      <c r="K165" s="41"/>
      <c r="L165" s="16"/>
      <c r="M165" s="16"/>
      <c r="N165" s="27" t="str">
        <f t="shared" si="46"/>
        <v/>
      </c>
      <c r="O165" s="41"/>
      <c r="P165" s="16"/>
      <c r="Q165" s="16"/>
      <c r="R165" s="27" t="str">
        <f t="shared" si="47"/>
        <v/>
      </c>
      <c r="S165" s="9"/>
      <c r="T165" s="16"/>
      <c r="U165" s="16"/>
      <c r="V165" s="16" t="str">
        <f t="shared" si="48"/>
        <v/>
      </c>
      <c r="W165" s="41"/>
      <c r="X165" s="16"/>
      <c r="Y165" s="16"/>
      <c r="Z165" s="27" t="str">
        <f t="shared" si="49"/>
        <v/>
      </c>
      <c r="AA165" s="41"/>
      <c r="AB165" s="28"/>
      <c r="AC165" s="28"/>
      <c r="AD165" s="43" t="str">
        <f t="shared" si="50"/>
        <v/>
      </c>
      <c r="AE165" s="42"/>
      <c r="AF165" s="16"/>
      <c r="AG165" s="16"/>
      <c r="AH165" s="27" t="str">
        <f t="shared" si="51"/>
        <v/>
      </c>
      <c r="AI165" s="42"/>
      <c r="AJ165" s="43"/>
      <c r="AK165" s="43"/>
      <c r="AL165" s="43" t="str">
        <f t="shared" si="54"/>
        <v/>
      </c>
      <c r="AM165" s="260"/>
      <c r="AN165" s="43"/>
      <c r="AO165" s="43"/>
      <c r="AP165" s="43" t="str">
        <f t="shared" si="58"/>
        <v/>
      </c>
      <c r="AQ165" s="260"/>
      <c r="AR165" s="43"/>
      <c r="AS165" s="43"/>
      <c r="AT165" s="43" t="str">
        <f t="shared" si="59"/>
        <v/>
      </c>
      <c r="AU165" s="260"/>
      <c r="AV165" s="35" t="str">
        <f t="shared" si="62"/>
        <v/>
      </c>
      <c r="AW165" s="35"/>
      <c r="AX165" s="35" t="str">
        <f t="shared" si="63"/>
        <v/>
      </c>
      <c r="AY165" s="16"/>
      <c r="AZ165" s="16"/>
      <c r="BA165" s="930"/>
    </row>
    <row r="166" spans="1:53">
      <c r="A166" s="32"/>
      <c r="B166" s="16"/>
      <c r="C166" s="17"/>
      <c r="D166" s="16"/>
      <c r="E166" s="17"/>
      <c r="F166" s="153" t="str">
        <f t="shared" si="61"/>
        <v/>
      </c>
      <c r="G166" s="182"/>
      <c r="H166" s="442" t="str">
        <f t="shared" si="60"/>
        <v/>
      </c>
      <c r="I166" s="16"/>
      <c r="J166" s="16"/>
      <c r="K166" s="41"/>
      <c r="L166" s="16"/>
      <c r="M166" s="16"/>
      <c r="N166" s="27" t="str">
        <f t="shared" si="46"/>
        <v/>
      </c>
      <c r="O166" s="41"/>
      <c r="P166" s="16"/>
      <c r="Q166" s="16"/>
      <c r="R166" s="27" t="str">
        <f t="shared" si="47"/>
        <v/>
      </c>
      <c r="S166" s="9"/>
      <c r="T166" s="16"/>
      <c r="U166" s="16"/>
      <c r="V166" s="16" t="str">
        <f t="shared" si="48"/>
        <v/>
      </c>
      <c r="W166" s="41"/>
      <c r="X166" s="16"/>
      <c r="Y166" s="16"/>
      <c r="Z166" s="27" t="str">
        <f t="shared" si="49"/>
        <v/>
      </c>
      <c r="AA166" s="41"/>
      <c r="AB166" s="28"/>
      <c r="AC166" s="28"/>
      <c r="AD166" s="43" t="str">
        <f t="shared" si="50"/>
        <v/>
      </c>
      <c r="AE166" s="42"/>
      <c r="AF166" s="16"/>
      <c r="AG166" s="16"/>
      <c r="AH166" s="27" t="str">
        <f t="shared" si="51"/>
        <v/>
      </c>
      <c r="AI166" s="42"/>
      <c r="AJ166" s="43"/>
      <c r="AK166" s="43"/>
      <c r="AL166" s="43" t="str">
        <f t="shared" si="54"/>
        <v/>
      </c>
      <c r="AM166" s="260"/>
      <c r="AN166" s="43"/>
      <c r="AO166" s="43"/>
      <c r="AP166" s="43" t="str">
        <f t="shared" si="58"/>
        <v/>
      </c>
      <c r="AQ166" s="260"/>
      <c r="AR166" s="43"/>
      <c r="AS166" s="43"/>
      <c r="AT166" s="43" t="str">
        <f t="shared" si="59"/>
        <v/>
      </c>
      <c r="AU166" s="260"/>
      <c r="AV166" s="35" t="str">
        <f t="shared" si="62"/>
        <v/>
      </c>
      <c r="AW166" s="35"/>
      <c r="AX166" s="35" t="str">
        <f t="shared" si="63"/>
        <v/>
      </c>
      <c r="AY166" s="16"/>
      <c r="AZ166" s="16"/>
      <c r="BA166" s="930"/>
    </row>
    <row r="167" spans="1:53">
      <c r="A167" s="32"/>
      <c r="B167" s="37"/>
      <c r="C167" s="129"/>
      <c r="D167" s="37"/>
      <c r="E167" s="129"/>
      <c r="F167" s="156">
        <f>SUM(F152:F166)</f>
        <v>0</v>
      </c>
      <c r="G167" s="183"/>
      <c r="H167" s="187">
        <f>SUM(H152:H166)</f>
        <v>0</v>
      </c>
      <c r="I167" s="37"/>
      <c r="J167" s="37"/>
      <c r="K167" s="41"/>
      <c r="L167" s="37">
        <f>SUM(L152:L166)</f>
        <v>0</v>
      </c>
      <c r="M167" s="37"/>
      <c r="N167" s="7"/>
      <c r="O167" s="41"/>
      <c r="P167" s="37">
        <f>SUM(P152:P166)</f>
        <v>0</v>
      </c>
      <c r="Q167" s="37"/>
      <c r="R167" s="7"/>
      <c r="S167" s="9"/>
      <c r="T167" s="37">
        <f>SUM(T152:T166)</f>
        <v>0</v>
      </c>
      <c r="U167" s="37"/>
      <c r="V167" s="37"/>
      <c r="W167" s="41"/>
      <c r="X167" s="37">
        <f>SUM(X152:X166)</f>
        <v>0</v>
      </c>
      <c r="Y167" s="37"/>
      <c r="Z167" s="7"/>
      <c r="AA167" s="41"/>
      <c r="AB167" s="37">
        <f>SUM(AB152:AB166)</f>
        <v>0</v>
      </c>
      <c r="AC167" s="37"/>
      <c r="AD167" s="7"/>
      <c r="AE167" s="42"/>
      <c r="AF167" s="37">
        <f>SUM(AF152:AF166)</f>
        <v>0</v>
      </c>
      <c r="AG167" s="37"/>
      <c r="AH167" s="7"/>
      <c r="AI167" s="42"/>
      <c r="AJ167" s="7">
        <f>SUM(AJ152:AJ166)</f>
        <v>0</v>
      </c>
      <c r="AK167" s="7"/>
      <c r="AL167" s="7"/>
      <c r="AM167" s="260"/>
      <c r="AN167" s="7">
        <f>SUM(AN152:AN166)</f>
        <v>0</v>
      </c>
      <c r="AO167" s="7"/>
      <c r="AP167" s="7"/>
      <c r="AQ167" s="260"/>
      <c r="AR167" s="7">
        <f>SUM(AR152:AR166)</f>
        <v>0</v>
      </c>
      <c r="AS167" s="7"/>
      <c r="AT167" s="7"/>
      <c r="AU167" s="260"/>
      <c r="AV167" s="130"/>
      <c r="AW167" s="130"/>
      <c r="AX167" s="164">
        <f>SUM(AX152:AX166)</f>
        <v>0</v>
      </c>
      <c r="AY167" s="37"/>
      <c r="AZ167" s="37"/>
      <c r="BA167" s="930"/>
    </row>
    <row r="168" spans="1:53">
      <c r="A168" s="32"/>
      <c r="B168" s="139"/>
      <c r="C168" s="144" t="s">
        <v>40</v>
      </c>
      <c r="D168" s="139"/>
      <c r="E168" s="140"/>
      <c r="F168" s="154"/>
      <c r="G168" s="184"/>
      <c r="H168" s="188"/>
      <c r="I168" s="139"/>
      <c r="J168" s="139"/>
      <c r="K168" s="41"/>
      <c r="L168" s="139"/>
      <c r="M168" s="139"/>
      <c r="N168" s="141"/>
      <c r="O168" s="41"/>
      <c r="P168" s="139"/>
      <c r="Q168" s="139"/>
      <c r="R168" s="141"/>
      <c r="S168" s="9"/>
      <c r="T168" s="139"/>
      <c r="U168" s="139"/>
      <c r="V168" s="139"/>
      <c r="W168" s="41"/>
      <c r="X168" s="139"/>
      <c r="Y168" s="139"/>
      <c r="Z168" s="141"/>
      <c r="AA168" s="41"/>
      <c r="AB168" s="139"/>
      <c r="AC168" s="139"/>
      <c r="AD168" s="141"/>
      <c r="AE168" s="42"/>
      <c r="AF168" s="139"/>
      <c r="AG168" s="139"/>
      <c r="AH168" s="141"/>
      <c r="AI168" s="42"/>
      <c r="AJ168" s="141"/>
      <c r="AK168" s="141"/>
      <c r="AL168" s="141" t="str">
        <f t="shared" si="54"/>
        <v/>
      </c>
      <c r="AM168" s="260"/>
      <c r="AN168" s="141"/>
      <c r="AO168" s="141"/>
      <c r="AP168" s="141" t="str">
        <f t="shared" si="58"/>
        <v/>
      </c>
      <c r="AQ168" s="260"/>
      <c r="AR168" s="141"/>
      <c r="AS168" s="141"/>
      <c r="AT168" s="141" t="str">
        <f t="shared" si="59"/>
        <v/>
      </c>
      <c r="AU168" s="260"/>
      <c r="AV168" s="142"/>
      <c r="AW168" s="142"/>
      <c r="AX168" s="142"/>
      <c r="AY168" s="139"/>
      <c r="AZ168" s="139"/>
      <c r="BA168" s="930"/>
    </row>
    <row r="169" spans="1:53">
      <c r="A169" s="32"/>
      <c r="B169" s="16"/>
      <c r="C169" s="17"/>
      <c r="D169" s="16"/>
      <c r="E169" s="17"/>
      <c r="F169" s="153" t="str">
        <f>IF(E169="","",IF(E169="Oui",1,0))</f>
        <v/>
      </c>
      <c r="G169" s="182"/>
      <c r="H169" s="442" t="str">
        <f t="shared" ref="H169:H180" si="64">IF(G169="","",G169-AX169)</f>
        <v/>
      </c>
      <c r="I169" s="16"/>
      <c r="J169" s="16"/>
      <c r="K169" s="41"/>
      <c r="L169" s="16"/>
      <c r="M169" s="16"/>
      <c r="N169" s="27" t="str">
        <f t="shared" si="46"/>
        <v/>
      </c>
      <c r="O169" s="41"/>
      <c r="P169" s="16"/>
      <c r="Q169" s="16"/>
      <c r="R169" s="27" t="str">
        <f t="shared" si="47"/>
        <v/>
      </c>
      <c r="S169" s="9"/>
      <c r="T169" s="16"/>
      <c r="U169" s="16"/>
      <c r="V169" s="16" t="str">
        <f t="shared" si="48"/>
        <v/>
      </c>
      <c r="W169" s="41"/>
      <c r="X169" s="16"/>
      <c r="Y169" s="16"/>
      <c r="Z169" s="27" t="str">
        <f t="shared" ref="Z169:Z194" si="65">IF(X169="","",Y169*X169)</f>
        <v/>
      </c>
      <c r="AA169" s="41"/>
      <c r="AB169" s="28"/>
      <c r="AC169" s="28"/>
      <c r="AD169" s="27" t="str">
        <f t="shared" si="50"/>
        <v/>
      </c>
      <c r="AE169" s="42"/>
      <c r="AF169" s="16"/>
      <c r="AG169" s="16"/>
      <c r="AH169" s="27" t="str">
        <f t="shared" si="51"/>
        <v/>
      </c>
      <c r="AI169" s="42"/>
      <c r="AJ169" s="43"/>
      <c r="AK169" s="43"/>
      <c r="AL169" s="43" t="str">
        <f t="shared" si="54"/>
        <v/>
      </c>
      <c r="AM169" s="260"/>
      <c r="AN169" s="43"/>
      <c r="AO169" s="43"/>
      <c r="AP169" s="43" t="str">
        <f t="shared" si="58"/>
        <v/>
      </c>
      <c r="AQ169" s="260"/>
      <c r="AR169" s="43"/>
      <c r="AS169" s="43"/>
      <c r="AT169" s="43" t="str">
        <f t="shared" si="59"/>
        <v/>
      </c>
      <c r="AU169" s="260"/>
      <c r="AV169" s="35" t="str">
        <f t="shared" ref="AV169:AV180" si="66">IF(B169="","",R169+V169+Z169+AH169+N169+AD169+AL169+AP169+AT169)</f>
        <v/>
      </c>
      <c r="AW169" s="35"/>
      <c r="AX169" s="35" t="str">
        <f>IF(AV169="","",AV169+AW169)</f>
        <v/>
      </c>
      <c r="AY169" s="16"/>
      <c r="AZ169" s="16"/>
      <c r="BA169" s="930"/>
    </row>
    <row r="170" spans="1:53">
      <c r="A170" s="32"/>
      <c r="B170" s="16"/>
      <c r="C170" s="17"/>
      <c r="D170" s="16"/>
      <c r="E170" s="17"/>
      <c r="F170" s="153" t="str">
        <f t="shared" ref="F170:F180" si="67">IF(E170="","",IF(E170="Oui",1,0))</f>
        <v/>
      </c>
      <c r="G170" s="182"/>
      <c r="H170" s="442" t="str">
        <f t="shared" si="64"/>
        <v/>
      </c>
      <c r="I170" s="16"/>
      <c r="J170" s="16"/>
      <c r="K170" s="41"/>
      <c r="L170" s="16"/>
      <c r="M170" s="16"/>
      <c r="N170" s="27" t="str">
        <f t="shared" si="46"/>
        <v/>
      </c>
      <c r="O170" s="41"/>
      <c r="P170" s="16"/>
      <c r="Q170" s="16"/>
      <c r="R170" s="27" t="str">
        <f t="shared" si="47"/>
        <v/>
      </c>
      <c r="S170" s="9"/>
      <c r="T170" s="16"/>
      <c r="U170" s="16"/>
      <c r="V170" s="16" t="str">
        <f t="shared" si="48"/>
        <v/>
      </c>
      <c r="W170" s="41"/>
      <c r="X170" s="16"/>
      <c r="Y170" s="16"/>
      <c r="Z170" s="27" t="str">
        <f t="shared" si="65"/>
        <v/>
      </c>
      <c r="AA170" s="41"/>
      <c r="AB170" s="28"/>
      <c r="AC170" s="28"/>
      <c r="AD170" s="27" t="str">
        <f t="shared" si="50"/>
        <v/>
      </c>
      <c r="AE170" s="42"/>
      <c r="AF170" s="16"/>
      <c r="AG170" s="16"/>
      <c r="AH170" s="27" t="str">
        <f t="shared" si="51"/>
        <v/>
      </c>
      <c r="AI170" s="42"/>
      <c r="AJ170" s="43"/>
      <c r="AK170" s="43"/>
      <c r="AL170" s="43" t="str">
        <f t="shared" si="54"/>
        <v/>
      </c>
      <c r="AM170" s="260"/>
      <c r="AN170" s="43"/>
      <c r="AO170" s="43"/>
      <c r="AP170" s="43" t="str">
        <f t="shared" si="58"/>
        <v/>
      </c>
      <c r="AQ170" s="260"/>
      <c r="AR170" s="43"/>
      <c r="AS170" s="43"/>
      <c r="AT170" s="43" t="str">
        <f t="shared" si="59"/>
        <v/>
      </c>
      <c r="AU170" s="260"/>
      <c r="AV170" s="35" t="str">
        <f t="shared" si="66"/>
        <v/>
      </c>
      <c r="AW170" s="35"/>
      <c r="AX170" s="35" t="str">
        <f t="shared" ref="AX170:AX180" si="68">IF(AV170="","",AV170+AW170)</f>
        <v/>
      </c>
      <c r="AY170" s="16"/>
      <c r="AZ170" s="16"/>
      <c r="BA170" s="930"/>
    </row>
    <row r="171" spans="1:53">
      <c r="A171" s="32"/>
      <c r="B171" s="16"/>
      <c r="C171" s="17"/>
      <c r="D171" s="16"/>
      <c r="E171" s="17"/>
      <c r="F171" s="153" t="str">
        <f t="shared" si="67"/>
        <v/>
      </c>
      <c r="G171" s="182"/>
      <c r="H171" s="442" t="str">
        <f t="shared" si="64"/>
        <v/>
      </c>
      <c r="I171" s="16"/>
      <c r="J171" s="16"/>
      <c r="K171" s="41"/>
      <c r="L171" s="16"/>
      <c r="M171" s="16"/>
      <c r="N171" s="27" t="str">
        <f t="shared" si="46"/>
        <v/>
      </c>
      <c r="O171" s="41"/>
      <c r="P171" s="16"/>
      <c r="Q171" s="16"/>
      <c r="R171" s="27" t="str">
        <f t="shared" si="47"/>
        <v/>
      </c>
      <c r="S171" s="9"/>
      <c r="T171" s="16"/>
      <c r="U171" s="16"/>
      <c r="V171" s="16" t="str">
        <f t="shared" si="48"/>
        <v/>
      </c>
      <c r="W171" s="41"/>
      <c r="X171" s="16"/>
      <c r="Y171" s="16"/>
      <c r="Z171" s="27" t="str">
        <f t="shared" si="65"/>
        <v/>
      </c>
      <c r="AA171" s="41"/>
      <c r="AB171" s="28"/>
      <c r="AC171" s="28"/>
      <c r="AD171" s="27" t="str">
        <f t="shared" si="50"/>
        <v/>
      </c>
      <c r="AE171" s="42"/>
      <c r="AF171" s="16"/>
      <c r="AG171" s="16"/>
      <c r="AH171" s="27" t="str">
        <f t="shared" si="51"/>
        <v/>
      </c>
      <c r="AI171" s="42"/>
      <c r="AJ171" s="43"/>
      <c r="AK171" s="43"/>
      <c r="AL171" s="43" t="str">
        <f t="shared" si="54"/>
        <v/>
      </c>
      <c r="AM171" s="260"/>
      <c r="AN171" s="43"/>
      <c r="AO171" s="43"/>
      <c r="AP171" s="43" t="str">
        <f t="shared" si="58"/>
        <v/>
      </c>
      <c r="AQ171" s="260"/>
      <c r="AR171" s="43"/>
      <c r="AS171" s="43"/>
      <c r="AT171" s="43" t="str">
        <f t="shared" si="59"/>
        <v/>
      </c>
      <c r="AU171" s="260"/>
      <c r="AV171" s="35" t="str">
        <f t="shared" si="66"/>
        <v/>
      </c>
      <c r="AW171" s="35"/>
      <c r="AX171" s="35" t="str">
        <f t="shared" si="68"/>
        <v/>
      </c>
      <c r="AY171" s="16"/>
      <c r="AZ171" s="16"/>
      <c r="BA171" s="930"/>
    </row>
    <row r="172" spans="1:53">
      <c r="A172" s="32"/>
      <c r="B172" s="16"/>
      <c r="C172" s="17"/>
      <c r="D172" s="16"/>
      <c r="E172" s="17"/>
      <c r="F172" s="153" t="str">
        <f t="shared" si="67"/>
        <v/>
      </c>
      <c r="G172" s="182"/>
      <c r="H172" s="442" t="str">
        <f t="shared" si="64"/>
        <v/>
      </c>
      <c r="I172" s="16"/>
      <c r="J172" s="16"/>
      <c r="K172" s="41"/>
      <c r="L172" s="16"/>
      <c r="M172" s="16"/>
      <c r="N172" s="27" t="str">
        <f t="shared" si="46"/>
        <v/>
      </c>
      <c r="O172" s="41"/>
      <c r="P172" s="16"/>
      <c r="Q172" s="16"/>
      <c r="R172" s="27" t="str">
        <f t="shared" si="47"/>
        <v/>
      </c>
      <c r="S172" s="9"/>
      <c r="T172" s="16"/>
      <c r="U172" s="16"/>
      <c r="V172" s="16" t="str">
        <f t="shared" si="48"/>
        <v/>
      </c>
      <c r="W172" s="41"/>
      <c r="X172" s="16"/>
      <c r="Y172" s="16"/>
      <c r="Z172" s="27" t="str">
        <f t="shared" si="65"/>
        <v/>
      </c>
      <c r="AA172" s="41"/>
      <c r="AB172" s="28"/>
      <c r="AC172" s="28"/>
      <c r="AD172" s="27" t="str">
        <f t="shared" si="50"/>
        <v/>
      </c>
      <c r="AE172" s="42"/>
      <c r="AF172" s="16"/>
      <c r="AG172" s="16"/>
      <c r="AH172" s="27" t="str">
        <f t="shared" si="51"/>
        <v/>
      </c>
      <c r="AI172" s="42"/>
      <c r="AJ172" s="43"/>
      <c r="AK172" s="43"/>
      <c r="AL172" s="43" t="str">
        <f t="shared" si="54"/>
        <v/>
      </c>
      <c r="AM172" s="260"/>
      <c r="AN172" s="43"/>
      <c r="AO172" s="43"/>
      <c r="AP172" s="43" t="str">
        <f t="shared" si="58"/>
        <v/>
      </c>
      <c r="AQ172" s="260"/>
      <c r="AR172" s="43"/>
      <c r="AS172" s="43"/>
      <c r="AT172" s="43" t="str">
        <f t="shared" si="59"/>
        <v/>
      </c>
      <c r="AU172" s="260"/>
      <c r="AV172" s="35" t="str">
        <f t="shared" si="66"/>
        <v/>
      </c>
      <c r="AW172" s="35"/>
      <c r="AX172" s="35" t="str">
        <f t="shared" si="68"/>
        <v/>
      </c>
      <c r="AY172" s="16"/>
      <c r="AZ172" s="16"/>
      <c r="BA172" s="930"/>
    </row>
    <row r="173" spans="1:53">
      <c r="A173" s="32"/>
      <c r="B173" s="16"/>
      <c r="C173" s="17"/>
      <c r="D173" s="16"/>
      <c r="E173" s="17"/>
      <c r="F173" s="153" t="str">
        <f t="shared" si="67"/>
        <v/>
      </c>
      <c r="G173" s="182"/>
      <c r="H173" s="442" t="str">
        <f t="shared" si="64"/>
        <v/>
      </c>
      <c r="I173" s="16"/>
      <c r="J173" s="16"/>
      <c r="K173" s="41"/>
      <c r="L173" s="16"/>
      <c r="M173" s="16"/>
      <c r="N173" s="27" t="str">
        <f t="shared" si="46"/>
        <v/>
      </c>
      <c r="O173" s="41"/>
      <c r="P173" s="16"/>
      <c r="Q173" s="16"/>
      <c r="R173" s="27" t="str">
        <f t="shared" si="47"/>
        <v/>
      </c>
      <c r="S173" s="9"/>
      <c r="T173" s="16"/>
      <c r="U173" s="16"/>
      <c r="V173" s="16" t="str">
        <f t="shared" si="48"/>
        <v/>
      </c>
      <c r="W173" s="41"/>
      <c r="X173" s="16"/>
      <c r="Y173" s="16"/>
      <c r="Z173" s="27" t="str">
        <f t="shared" si="65"/>
        <v/>
      </c>
      <c r="AA173" s="41"/>
      <c r="AB173" s="28"/>
      <c r="AC173" s="28"/>
      <c r="AD173" s="27" t="str">
        <f t="shared" si="50"/>
        <v/>
      </c>
      <c r="AE173" s="42"/>
      <c r="AF173" s="16"/>
      <c r="AG173" s="16"/>
      <c r="AH173" s="27" t="str">
        <f t="shared" si="51"/>
        <v/>
      </c>
      <c r="AI173" s="42"/>
      <c r="AJ173" s="43"/>
      <c r="AK173" s="43"/>
      <c r="AL173" s="43" t="str">
        <f t="shared" si="54"/>
        <v/>
      </c>
      <c r="AM173" s="260"/>
      <c r="AN173" s="43"/>
      <c r="AO173" s="43"/>
      <c r="AP173" s="43" t="str">
        <f t="shared" si="58"/>
        <v/>
      </c>
      <c r="AQ173" s="260"/>
      <c r="AR173" s="43"/>
      <c r="AS173" s="43"/>
      <c r="AT173" s="43" t="str">
        <f t="shared" si="59"/>
        <v/>
      </c>
      <c r="AU173" s="260"/>
      <c r="AV173" s="35" t="str">
        <f t="shared" si="66"/>
        <v/>
      </c>
      <c r="AW173" s="35"/>
      <c r="AX173" s="35" t="str">
        <f t="shared" si="68"/>
        <v/>
      </c>
      <c r="AY173" s="16"/>
      <c r="AZ173" s="16"/>
      <c r="BA173" s="930"/>
    </row>
    <row r="174" spans="1:53">
      <c r="A174" s="32"/>
      <c r="B174" s="16"/>
      <c r="C174" s="17"/>
      <c r="D174" s="16"/>
      <c r="E174" s="17"/>
      <c r="F174" s="153" t="str">
        <f t="shared" si="67"/>
        <v/>
      </c>
      <c r="G174" s="182"/>
      <c r="H174" s="442" t="str">
        <f t="shared" si="64"/>
        <v/>
      </c>
      <c r="I174" s="16"/>
      <c r="J174" s="16"/>
      <c r="K174" s="41"/>
      <c r="L174" s="16"/>
      <c r="M174" s="16"/>
      <c r="N174" s="27" t="str">
        <f t="shared" si="46"/>
        <v/>
      </c>
      <c r="O174" s="41"/>
      <c r="P174" s="16"/>
      <c r="Q174" s="16"/>
      <c r="R174" s="27" t="str">
        <f t="shared" si="47"/>
        <v/>
      </c>
      <c r="S174" s="9"/>
      <c r="T174" s="16"/>
      <c r="U174" s="16"/>
      <c r="V174" s="16" t="str">
        <f t="shared" si="48"/>
        <v/>
      </c>
      <c r="W174" s="41"/>
      <c r="X174" s="16"/>
      <c r="Y174" s="16"/>
      <c r="Z174" s="27" t="str">
        <f t="shared" si="65"/>
        <v/>
      </c>
      <c r="AA174" s="41"/>
      <c r="AB174" s="28"/>
      <c r="AC174" s="28"/>
      <c r="AD174" s="27" t="str">
        <f t="shared" si="50"/>
        <v/>
      </c>
      <c r="AE174" s="42"/>
      <c r="AF174" s="16"/>
      <c r="AG174" s="16"/>
      <c r="AH174" s="27" t="str">
        <f t="shared" si="51"/>
        <v/>
      </c>
      <c r="AI174" s="42"/>
      <c r="AJ174" s="43"/>
      <c r="AK174" s="43"/>
      <c r="AL174" s="43" t="str">
        <f t="shared" si="54"/>
        <v/>
      </c>
      <c r="AM174" s="260"/>
      <c r="AN174" s="43"/>
      <c r="AO174" s="43"/>
      <c r="AP174" s="43" t="str">
        <f t="shared" si="58"/>
        <v/>
      </c>
      <c r="AQ174" s="260"/>
      <c r="AR174" s="43"/>
      <c r="AS174" s="43"/>
      <c r="AT174" s="43" t="str">
        <f t="shared" si="59"/>
        <v/>
      </c>
      <c r="AU174" s="260"/>
      <c r="AV174" s="35" t="str">
        <f t="shared" si="66"/>
        <v/>
      </c>
      <c r="AW174" s="35"/>
      <c r="AX174" s="35" t="str">
        <f t="shared" si="68"/>
        <v/>
      </c>
      <c r="AY174" s="16"/>
      <c r="AZ174" s="16"/>
      <c r="BA174" s="930"/>
    </row>
    <row r="175" spans="1:53">
      <c r="A175" s="32"/>
      <c r="B175" s="16"/>
      <c r="C175" s="17"/>
      <c r="D175" s="16"/>
      <c r="E175" s="17"/>
      <c r="F175" s="153" t="str">
        <f t="shared" si="67"/>
        <v/>
      </c>
      <c r="G175" s="182"/>
      <c r="H175" s="442" t="str">
        <f t="shared" si="64"/>
        <v/>
      </c>
      <c r="I175" s="16"/>
      <c r="J175" s="16"/>
      <c r="K175" s="41"/>
      <c r="L175" s="16"/>
      <c r="M175" s="16"/>
      <c r="N175" s="27" t="str">
        <f t="shared" si="46"/>
        <v/>
      </c>
      <c r="O175" s="41"/>
      <c r="P175" s="16"/>
      <c r="Q175" s="16"/>
      <c r="R175" s="27" t="str">
        <f t="shared" si="47"/>
        <v/>
      </c>
      <c r="S175" s="9"/>
      <c r="T175" s="16"/>
      <c r="U175" s="16"/>
      <c r="V175" s="16" t="str">
        <f t="shared" si="48"/>
        <v/>
      </c>
      <c r="W175" s="41"/>
      <c r="X175" s="16"/>
      <c r="Y175" s="16"/>
      <c r="Z175" s="27" t="str">
        <f t="shared" si="65"/>
        <v/>
      </c>
      <c r="AA175" s="41"/>
      <c r="AB175" s="28"/>
      <c r="AC175" s="28"/>
      <c r="AD175" s="27" t="str">
        <f t="shared" si="50"/>
        <v/>
      </c>
      <c r="AE175" s="42"/>
      <c r="AF175" s="16"/>
      <c r="AG175" s="16"/>
      <c r="AH175" s="27" t="str">
        <f t="shared" si="51"/>
        <v/>
      </c>
      <c r="AI175" s="42"/>
      <c r="AJ175" s="43"/>
      <c r="AK175" s="43"/>
      <c r="AL175" s="43" t="str">
        <f t="shared" si="54"/>
        <v/>
      </c>
      <c r="AM175" s="260"/>
      <c r="AN175" s="43"/>
      <c r="AO175" s="43"/>
      <c r="AP175" s="43" t="str">
        <f t="shared" si="58"/>
        <v/>
      </c>
      <c r="AQ175" s="260"/>
      <c r="AR175" s="43"/>
      <c r="AS175" s="43"/>
      <c r="AT175" s="43" t="str">
        <f t="shared" si="59"/>
        <v/>
      </c>
      <c r="AU175" s="260"/>
      <c r="AV175" s="35" t="str">
        <f t="shared" si="66"/>
        <v/>
      </c>
      <c r="AW175" s="35"/>
      <c r="AX175" s="35" t="str">
        <f t="shared" si="68"/>
        <v/>
      </c>
      <c r="AY175" s="16"/>
      <c r="AZ175" s="16"/>
      <c r="BA175" s="930"/>
    </row>
    <row r="176" spans="1:53">
      <c r="A176" s="32"/>
      <c r="B176" s="16"/>
      <c r="C176" s="17"/>
      <c r="D176" s="16"/>
      <c r="E176" s="17"/>
      <c r="F176" s="153" t="str">
        <f t="shared" si="67"/>
        <v/>
      </c>
      <c r="G176" s="182"/>
      <c r="H176" s="442" t="str">
        <f t="shared" si="64"/>
        <v/>
      </c>
      <c r="I176" s="16"/>
      <c r="J176" s="16"/>
      <c r="K176" s="41"/>
      <c r="L176" s="16"/>
      <c r="M176" s="16"/>
      <c r="N176" s="27" t="str">
        <f t="shared" si="46"/>
        <v/>
      </c>
      <c r="O176" s="41"/>
      <c r="P176" s="16"/>
      <c r="Q176" s="16"/>
      <c r="R176" s="27" t="str">
        <f t="shared" si="47"/>
        <v/>
      </c>
      <c r="S176" s="9"/>
      <c r="T176" s="16"/>
      <c r="U176" s="16"/>
      <c r="V176" s="16" t="str">
        <f t="shared" si="48"/>
        <v/>
      </c>
      <c r="W176" s="41"/>
      <c r="X176" s="16"/>
      <c r="Y176" s="16"/>
      <c r="Z176" s="27" t="str">
        <f t="shared" si="65"/>
        <v/>
      </c>
      <c r="AA176" s="41"/>
      <c r="AB176" s="28"/>
      <c r="AC176" s="28"/>
      <c r="AD176" s="27" t="str">
        <f t="shared" si="50"/>
        <v/>
      </c>
      <c r="AE176" s="42"/>
      <c r="AF176" s="16"/>
      <c r="AG176" s="16"/>
      <c r="AH176" s="27" t="str">
        <f t="shared" si="51"/>
        <v/>
      </c>
      <c r="AI176" s="42"/>
      <c r="AJ176" s="43"/>
      <c r="AK176" s="43"/>
      <c r="AL176" s="43" t="str">
        <f t="shared" si="54"/>
        <v/>
      </c>
      <c r="AM176" s="260"/>
      <c r="AN176" s="43"/>
      <c r="AO176" s="43"/>
      <c r="AP176" s="43" t="str">
        <f t="shared" si="58"/>
        <v/>
      </c>
      <c r="AQ176" s="260"/>
      <c r="AR176" s="43"/>
      <c r="AS176" s="43"/>
      <c r="AT176" s="43" t="str">
        <f t="shared" si="59"/>
        <v/>
      </c>
      <c r="AU176" s="260"/>
      <c r="AV176" s="35" t="str">
        <f t="shared" si="66"/>
        <v/>
      </c>
      <c r="AW176" s="35"/>
      <c r="AX176" s="35" t="str">
        <f t="shared" si="68"/>
        <v/>
      </c>
      <c r="AY176" s="16"/>
      <c r="AZ176" s="16"/>
      <c r="BA176" s="930"/>
    </row>
    <row r="177" spans="1:53">
      <c r="A177" s="32"/>
      <c r="B177" s="16"/>
      <c r="C177" s="17"/>
      <c r="D177" s="16"/>
      <c r="E177" s="17"/>
      <c r="F177" s="153" t="str">
        <f t="shared" si="67"/>
        <v/>
      </c>
      <c r="G177" s="182"/>
      <c r="H177" s="442" t="str">
        <f t="shared" si="64"/>
        <v/>
      </c>
      <c r="I177" s="16"/>
      <c r="J177" s="16"/>
      <c r="K177" s="41"/>
      <c r="L177" s="16"/>
      <c r="M177" s="16"/>
      <c r="N177" s="27" t="str">
        <f t="shared" si="46"/>
        <v/>
      </c>
      <c r="O177" s="41"/>
      <c r="P177" s="16"/>
      <c r="Q177" s="16"/>
      <c r="R177" s="27" t="str">
        <f t="shared" si="47"/>
        <v/>
      </c>
      <c r="S177" s="9"/>
      <c r="T177" s="16"/>
      <c r="U177" s="16"/>
      <c r="V177" s="16" t="str">
        <f t="shared" si="48"/>
        <v/>
      </c>
      <c r="W177" s="41"/>
      <c r="X177" s="16"/>
      <c r="Y177" s="16"/>
      <c r="Z177" s="27" t="str">
        <f t="shared" si="65"/>
        <v/>
      </c>
      <c r="AA177" s="41"/>
      <c r="AB177" s="28"/>
      <c r="AC177" s="28"/>
      <c r="AD177" s="27" t="str">
        <f t="shared" si="50"/>
        <v/>
      </c>
      <c r="AE177" s="42"/>
      <c r="AF177" s="16"/>
      <c r="AG177" s="16"/>
      <c r="AH177" s="27" t="str">
        <f t="shared" si="51"/>
        <v/>
      </c>
      <c r="AI177" s="42"/>
      <c r="AJ177" s="43"/>
      <c r="AK177" s="43"/>
      <c r="AL177" s="43" t="str">
        <f t="shared" si="54"/>
        <v/>
      </c>
      <c r="AM177" s="260"/>
      <c r="AN177" s="43"/>
      <c r="AO177" s="43"/>
      <c r="AP177" s="43" t="str">
        <f t="shared" si="58"/>
        <v/>
      </c>
      <c r="AQ177" s="260"/>
      <c r="AR177" s="43"/>
      <c r="AS177" s="43"/>
      <c r="AT177" s="43" t="str">
        <f t="shared" si="59"/>
        <v/>
      </c>
      <c r="AU177" s="260"/>
      <c r="AV177" s="35" t="str">
        <f t="shared" si="66"/>
        <v/>
      </c>
      <c r="AW177" s="35"/>
      <c r="AX177" s="35" t="str">
        <f t="shared" si="68"/>
        <v/>
      </c>
      <c r="AY177" s="16"/>
      <c r="AZ177" s="16"/>
      <c r="BA177" s="930"/>
    </row>
    <row r="178" spans="1:53">
      <c r="A178" s="32"/>
      <c r="B178" s="16"/>
      <c r="C178" s="17"/>
      <c r="D178" s="16"/>
      <c r="E178" s="17"/>
      <c r="F178" s="153" t="str">
        <f t="shared" si="67"/>
        <v/>
      </c>
      <c r="G178" s="182"/>
      <c r="H178" s="442" t="str">
        <f t="shared" si="64"/>
        <v/>
      </c>
      <c r="I178" s="16"/>
      <c r="J178" s="16"/>
      <c r="K178" s="41"/>
      <c r="L178" s="16"/>
      <c r="M178" s="16"/>
      <c r="N178" s="27" t="str">
        <f t="shared" si="46"/>
        <v/>
      </c>
      <c r="O178" s="41"/>
      <c r="P178" s="16"/>
      <c r="Q178" s="16"/>
      <c r="R178" s="27" t="str">
        <f t="shared" si="47"/>
        <v/>
      </c>
      <c r="S178" s="9"/>
      <c r="T178" s="16"/>
      <c r="U178" s="16"/>
      <c r="V178" s="16" t="str">
        <f t="shared" si="48"/>
        <v/>
      </c>
      <c r="W178" s="41"/>
      <c r="X178" s="16"/>
      <c r="Y178" s="16"/>
      <c r="Z178" s="27" t="str">
        <f t="shared" si="65"/>
        <v/>
      </c>
      <c r="AA178" s="41"/>
      <c r="AB178" s="28"/>
      <c r="AC178" s="28"/>
      <c r="AD178" s="27" t="str">
        <f t="shared" si="50"/>
        <v/>
      </c>
      <c r="AE178" s="42"/>
      <c r="AF178" s="16"/>
      <c r="AG178" s="16"/>
      <c r="AH178" s="27" t="str">
        <f t="shared" si="51"/>
        <v/>
      </c>
      <c r="AI178" s="42"/>
      <c r="AJ178" s="43"/>
      <c r="AK178" s="43"/>
      <c r="AL178" s="43" t="str">
        <f t="shared" si="54"/>
        <v/>
      </c>
      <c r="AM178" s="260"/>
      <c r="AN178" s="43"/>
      <c r="AO178" s="43"/>
      <c r="AP178" s="43" t="str">
        <f t="shared" si="58"/>
        <v/>
      </c>
      <c r="AQ178" s="260"/>
      <c r="AR178" s="43"/>
      <c r="AS178" s="43"/>
      <c r="AT178" s="43" t="str">
        <f t="shared" si="59"/>
        <v/>
      </c>
      <c r="AU178" s="260"/>
      <c r="AV178" s="35" t="str">
        <f t="shared" si="66"/>
        <v/>
      </c>
      <c r="AW178" s="35"/>
      <c r="AX178" s="35" t="str">
        <f t="shared" si="68"/>
        <v/>
      </c>
      <c r="AY178" s="16"/>
      <c r="AZ178" s="16"/>
      <c r="BA178" s="930"/>
    </row>
    <row r="179" spans="1:53">
      <c r="A179" s="32"/>
      <c r="B179" s="16"/>
      <c r="C179" s="17"/>
      <c r="D179" s="16"/>
      <c r="E179" s="17"/>
      <c r="F179" s="153" t="str">
        <f t="shared" si="67"/>
        <v/>
      </c>
      <c r="G179" s="182"/>
      <c r="H179" s="442" t="str">
        <f t="shared" si="64"/>
        <v/>
      </c>
      <c r="I179" s="16"/>
      <c r="J179" s="16"/>
      <c r="K179" s="41"/>
      <c r="L179" s="16"/>
      <c r="M179" s="16"/>
      <c r="N179" s="27" t="str">
        <f t="shared" si="46"/>
        <v/>
      </c>
      <c r="O179" s="41"/>
      <c r="P179" s="16"/>
      <c r="Q179" s="16"/>
      <c r="R179" s="27" t="str">
        <f t="shared" si="47"/>
        <v/>
      </c>
      <c r="S179" s="9"/>
      <c r="T179" s="16"/>
      <c r="U179" s="16"/>
      <c r="V179" s="16" t="str">
        <f t="shared" si="48"/>
        <v/>
      </c>
      <c r="W179" s="41"/>
      <c r="X179" s="16"/>
      <c r="Y179" s="16"/>
      <c r="Z179" s="27" t="str">
        <f t="shared" si="65"/>
        <v/>
      </c>
      <c r="AA179" s="41"/>
      <c r="AB179" s="28"/>
      <c r="AC179" s="28"/>
      <c r="AD179" s="27" t="str">
        <f t="shared" si="50"/>
        <v/>
      </c>
      <c r="AE179" s="42"/>
      <c r="AF179" s="16"/>
      <c r="AG179" s="16"/>
      <c r="AH179" s="27" t="str">
        <f t="shared" si="51"/>
        <v/>
      </c>
      <c r="AI179" s="42"/>
      <c r="AJ179" s="43"/>
      <c r="AK179" s="43"/>
      <c r="AL179" s="43" t="str">
        <f t="shared" si="54"/>
        <v/>
      </c>
      <c r="AM179" s="260"/>
      <c r="AN179" s="43"/>
      <c r="AO179" s="43"/>
      <c r="AP179" s="43" t="str">
        <f t="shared" si="58"/>
        <v/>
      </c>
      <c r="AQ179" s="260"/>
      <c r="AR179" s="43"/>
      <c r="AS179" s="43"/>
      <c r="AT179" s="43" t="str">
        <f t="shared" si="59"/>
        <v/>
      </c>
      <c r="AU179" s="260"/>
      <c r="AV179" s="35" t="str">
        <f t="shared" si="66"/>
        <v/>
      </c>
      <c r="AW179" s="35"/>
      <c r="AX179" s="35" t="str">
        <f t="shared" si="68"/>
        <v/>
      </c>
      <c r="AY179" s="16"/>
      <c r="AZ179" s="16"/>
      <c r="BA179" s="930"/>
    </row>
    <row r="180" spans="1:53">
      <c r="A180" s="32"/>
      <c r="B180" s="16"/>
      <c r="C180" s="17"/>
      <c r="D180" s="16"/>
      <c r="E180" s="17"/>
      <c r="F180" s="153" t="str">
        <f t="shared" si="67"/>
        <v/>
      </c>
      <c r="G180" s="182"/>
      <c r="H180" s="442" t="str">
        <f t="shared" si="64"/>
        <v/>
      </c>
      <c r="I180" s="16"/>
      <c r="J180" s="16"/>
      <c r="K180" s="41"/>
      <c r="L180" s="16"/>
      <c r="M180" s="16"/>
      <c r="N180" s="27" t="str">
        <f t="shared" si="46"/>
        <v/>
      </c>
      <c r="O180" s="41"/>
      <c r="P180" s="16"/>
      <c r="Q180" s="16"/>
      <c r="R180" s="27" t="str">
        <f t="shared" si="47"/>
        <v/>
      </c>
      <c r="S180" s="9"/>
      <c r="T180" s="16"/>
      <c r="U180" s="16"/>
      <c r="V180" s="16" t="str">
        <f t="shared" si="48"/>
        <v/>
      </c>
      <c r="W180" s="41"/>
      <c r="X180" s="16"/>
      <c r="Y180" s="16"/>
      <c r="Z180" s="27" t="str">
        <f t="shared" si="65"/>
        <v/>
      </c>
      <c r="AA180" s="41"/>
      <c r="AB180" s="28"/>
      <c r="AC180" s="28"/>
      <c r="AD180" s="27" t="str">
        <f t="shared" si="50"/>
        <v/>
      </c>
      <c r="AE180" s="42"/>
      <c r="AF180" s="16"/>
      <c r="AG180" s="16"/>
      <c r="AH180" s="27" t="str">
        <f t="shared" si="51"/>
        <v/>
      </c>
      <c r="AI180" s="42"/>
      <c r="AJ180" s="43"/>
      <c r="AK180" s="43"/>
      <c r="AL180" s="43" t="str">
        <f t="shared" si="54"/>
        <v/>
      </c>
      <c r="AM180" s="260"/>
      <c r="AN180" s="43"/>
      <c r="AO180" s="43"/>
      <c r="AP180" s="43" t="str">
        <f t="shared" si="58"/>
        <v/>
      </c>
      <c r="AQ180" s="260"/>
      <c r="AR180" s="43"/>
      <c r="AS180" s="43"/>
      <c r="AT180" s="43" t="str">
        <f t="shared" si="59"/>
        <v/>
      </c>
      <c r="AU180" s="260"/>
      <c r="AV180" s="35" t="str">
        <f t="shared" si="66"/>
        <v/>
      </c>
      <c r="AW180" s="35"/>
      <c r="AX180" s="35" t="str">
        <f t="shared" si="68"/>
        <v/>
      </c>
      <c r="AY180" s="16"/>
      <c r="AZ180" s="16"/>
      <c r="BA180" s="930"/>
    </row>
    <row r="181" spans="1:53">
      <c r="A181" s="32"/>
      <c r="B181" s="37"/>
      <c r="C181" s="129"/>
      <c r="D181" s="37"/>
      <c r="E181" s="129"/>
      <c r="F181" s="156">
        <f>SUM(F169:F180)</f>
        <v>0</v>
      </c>
      <c r="G181" s="183"/>
      <c r="H181" s="187">
        <f>SUM(H169:H180)</f>
        <v>0</v>
      </c>
      <c r="I181" s="37"/>
      <c r="J181" s="37"/>
      <c r="K181" s="41"/>
      <c r="L181" s="37">
        <f>SUM(L169:L180)</f>
        <v>0</v>
      </c>
      <c r="M181" s="37"/>
      <c r="N181" s="7"/>
      <c r="O181" s="41"/>
      <c r="P181" s="37">
        <f>SUM(P169:P180)</f>
        <v>0</v>
      </c>
      <c r="Q181" s="37"/>
      <c r="R181" s="7"/>
      <c r="S181" s="9"/>
      <c r="T181" s="37">
        <f>SUM(T169:T180)</f>
        <v>0</v>
      </c>
      <c r="U181" s="37"/>
      <c r="V181" s="37"/>
      <c r="W181" s="41"/>
      <c r="X181" s="37">
        <f>SUM(X169:X180)</f>
        <v>0</v>
      </c>
      <c r="Y181" s="37"/>
      <c r="Z181" s="7"/>
      <c r="AA181" s="41"/>
      <c r="AB181" s="37">
        <f>SUM(AB169:AB180)</f>
        <v>0</v>
      </c>
      <c r="AC181" s="37"/>
      <c r="AD181" s="7"/>
      <c r="AE181" s="42"/>
      <c r="AF181" s="37">
        <f>SUM(AF169:AF180)</f>
        <v>0</v>
      </c>
      <c r="AG181" s="37"/>
      <c r="AH181" s="7"/>
      <c r="AI181" s="42"/>
      <c r="AJ181" s="7">
        <f>SUM(AJ169:AJ180)</f>
        <v>0</v>
      </c>
      <c r="AK181" s="7"/>
      <c r="AL181" s="7"/>
      <c r="AM181" s="260"/>
      <c r="AN181" s="7">
        <f>SUM(AN169:AN180)</f>
        <v>0</v>
      </c>
      <c r="AO181" s="7"/>
      <c r="AP181" s="7"/>
      <c r="AQ181" s="260"/>
      <c r="AR181" s="7">
        <f>SUM(AR169:AR180)</f>
        <v>0</v>
      </c>
      <c r="AS181" s="7"/>
      <c r="AT181" s="7"/>
      <c r="AU181" s="260"/>
      <c r="AV181" s="130"/>
      <c r="AW181" s="130"/>
      <c r="AX181" s="164">
        <f>SUM(AX169:AX180)</f>
        <v>0</v>
      </c>
      <c r="AY181" s="37"/>
      <c r="AZ181" s="37"/>
      <c r="BA181" s="930"/>
    </row>
    <row r="182" spans="1:53">
      <c r="A182" s="32"/>
      <c r="B182" s="139"/>
      <c r="C182" s="144" t="s">
        <v>41</v>
      </c>
      <c r="D182" s="139"/>
      <c r="E182" s="140"/>
      <c r="F182" s="154"/>
      <c r="G182" s="184"/>
      <c r="H182" s="188"/>
      <c r="I182" s="139"/>
      <c r="J182" s="139"/>
      <c r="K182" s="41"/>
      <c r="L182" s="139"/>
      <c r="M182" s="139"/>
      <c r="N182" s="141"/>
      <c r="O182" s="41"/>
      <c r="P182" s="139"/>
      <c r="Q182" s="139"/>
      <c r="R182" s="141"/>
      <c r="S182" s="9"/>
      <c r="T182" s="139"/>
      <c r="U182" s="139"/>
      <c r="V182" s="139"/>
      <c r="W182" s="41"/>
      <c r="X182" s="139"/>
      <c r="Y182" s="139"/>
      <c r="Z182" s="141"/>
      <c r="AA182" s="41"/>
      <c r="AB182" s="139"/>
      <c r="AC182" s="139"/>
      <c r="AD182" s="141"/>
      <c r="AE182" s="42"/>
      <c r="AF182" s="139"/>
      <c r="AG182" s="139"/>
      <c r="AH182" s="141"/>
      <c r="AI182" s="42"/>
      <c r="AJ182" s="141"/>
      <c r="AK182" s="141"/>
      <c r="AL182" s="141" t="str">
        <f t="shared" si="54"/>
        <v/>
      </c>
      <c r="AM182" s="260"/>
      <c r="AN182" s="141"/>
      <c r="AO182" s="141"/>
      <c r="AP182" s="141" t="str">
        <f t="shared" si="58"/>
        <v/>
      </c>
      <c r="AQ182" s="260"/>
      <c r="AR182" s="141"/>
      <c r="AS182" s="141"/>
      <c r="AT182" s="141" t="str">
        <f t="shared" si="59"/>
        <v/>
      </c>
      <c r="AU182" s="260"/>
      <c r="AV182" s="142"/>
      <c r="AW182" s="142"/>
      <c r="AX182" s="142"/>
      <c r="AY182" s="139"/>
      <c r="AZ182" s="139"/>
      <c r="BA182" s="930"/>
    </row>
    <row r="183" spans="1:53">
      <c r="A183" s="32"/>
      <c r="B183" s="16"/>
      <c r="C183" s="17"/>
      <c r="D183" s="16"/>
      <c r="E183" s="17"/>
      <c r="F183" s="153" t="str">
        <f>IF(E183="","",IF(E183="Oui",1,0))</f>
        <v/>
      </c>
      <c r="G183" s="182"/>
      <c r="H183" s="442" t="str">
        <f t="shared" ref="H183:H194" si="69">IF(G183="","",G183-AX183)</f>
        <v/>
      </c>
      <c r="I183" s="16"/>
      <c r="J183" s="16"/>
      <c r="K183" s="41"/>
      <c r="L183" s="16"/>
      <c r="M183" s="16"/>
      <c r="N183" s="27" t="str">
        <f t="shared" si="46"/>
        <v/>
      </c>
      <c r="O183" s="41"/>
      <c r="P183" s="16"/>
      <c r="Q183" s="16"/>
      <c r="R183" s="27" t="str">
        <f t="shared" si="47"/>
        <v/>
      </c>
      <c r="S183" s="9"/>
      <c r="T183" s="16"/>
      <c r="U183" s="16"/>
      <c r="V183" s="16" t="str">
        <f t="shared" ref="V183:V194" si="70">IF(T183="","",U183*T183)</f>
        <v/>
      </c>
      <c r="W183" s="41"/>
      <c r="X183" s="16"/>
      <c r="Y183" s="16"/>
      <c r="Z183" s="27" t="str">
        <f t="shared" si="65"/>
        <v/>
      </c>
      <c r="AA183" s="41"/>
      <c r="AB183" s="28"/>
      <c r="AC183" s="28"/>
      <c r="AD183" s="27" t="str">
        <f t="shared" si="50"/>
        <v/>
      </c>
      <c r="AE183" s="42"/>
      <c r="AF183" s="16"/>
      <c r="AG183" s="16"/>
      <c r="AH183" s="27" t="str">
        <f t="shared" si="51"/>
        <v/>
      </c>
      <c r="AI183" s="42"/>
      <c r="AJ183" s="43"/>
      <c r="AK183" s="43"/>
      <c r="AL183" s="43" t="str">
        <f t="shared" si="54"/>
        <v/>
      </c>
      <c r="AM183" s="260"/>
      <c r="AN183" s="43"/>
      <c r="AO183" s="43"/>
      <c r="AP183" s="43" t="str">
        <f t="shared" si="58"/>
        <v/>
      </c>
      <c r="AQ183" s="260"/>
      <c r="AR183" s="43"/>
      <c r="AS183" s="43"/>
      <c r="AT183" s="43" t="str">
        <f t="shared" si="59"/>
        <v/>
      </c>
      <c r="AU183" s="260"/>
      <c r="AV183" s="35" t="str">
        <f t="shared" ref="AV183:AV194" si="71">IF(B183="","",R183+V183+Z183+AH183+N183+AD183+AL183+AP183+AT183)</f>
        <v/>
      </c>
      <c r="AW183" s="35"/>
      <c r="AX183" s="35" t="str">
        <f t="shared" si="18"/>
        <v/>
      </c>
      <c r="AY183" s="16"/>
      <c r="AZ183" s="16"/>
      <c r="BA183" s="930"/>
    </row>
    <row r="184" spans="1:53">
      <c r="A184" s="32"/>
      <c r="B184" s="16"/>
      <c r="C184" s="17"/>
      <c r="D184" s="16"/>
      <c r="E184" s="17"/>
      <c r="F184" s="153" t="str">
        <f t="shared" ref="F184:F194" si="72">IF(E184="","",IF(E184="Oui",1,0))</f>
        <v/>
      </c>
      <c r="G184" s="182"/>
      <c r="H184" s="442" t="str">
        <f t="shared" si="69"/>
        <v/>
      </c>
      <c r="I184" s="16"/>
      <c r="J184" s="16"/>
      <c r="K184" s="41"/>
      <c r="L184" s="16"/>
      <c r="M184" s="16"/>
      <c r="N184" s="27" t="str">
        <f t="shared" si="46"/>
        <v/>
      </c>
      <c r="O184" s="41"/>
      <c r="P184" s="16"/>
      <c r="Q184" s="16"/>
      <c r="R184" s="27" t="str">
        <f t="shared" si="47"/>
        <v/>
      </c>
      <c r="S184" s="9"/>
      <c r="T184" s="16"/>
      <c r="U184" s="16"/>
      <c r="V184" s="16" t="str">
        <f t="shared" si="70"/>
        <v/>
      </c>
      <c r="W184" s="41"/>
      <c r="X184" s="16"/>
      <c r="Y184" s="16"/>
      <c r="Z184" s="27" t="str">
        <f t="shared" si="65"/>
        <v/>
      </c>
      <c r="AA184" s="41"/>
      <c r="AB184" s="28"/>
      <c r="AC184" s="28"/>
      <c r="AD184" s="27" t="str">
        <f t="shared" si="50"/>
        <v/>
      </c>
      <c r="AE184" s="42"/>
      <c r="AF184" s="16"/>
      <c r="AG184" s="16"/>
      <c r="AH184" s="27" t="str">
        <f t="shared" si="51"/>
        <v/>
      </c>
      <c r="AI184" s="42"/>
      <c r="AJ184" s="43"/>
      <c r="AK184" s="43"/>
      <c r="AL184" s="43" t="str">
        <f t="shared" si="54"/>
        <v/>
      </c>
      <c r="AM184" s="260"/>
      <c r="AN184" s="43"/>
      <c r="AO184" s="43"/>
      <c r="AP184" s="43" t="str">
        <f t="shared" si="58"/>
        <v/>
      </c>
      <c r="AQ184" s="260"/>
      <c r="AR184" s="43"/>
      <c r="AS184" s="43"/>
      <c r="AT184" s="43" t="str">
        <f t="shared" si="59"/>
        <v/>
      </c>
      <c r="AU184" s="260"/>
      <c r="AV184" s="35" t="str">
        <f t="shared" si="71"/>
        <v/>
      </c>
      <c r="AW184" s="35"/>
      <c r="AX184" s="35" t="str">
        <f t="shared" si="18"/>
        <v/>
      </c>
      <c r="AY184" s="16"/>
      <c r="AZ184" s="16"/>
      <c r="BA184" s="930"/>
    </row>
    <row r="185" spans="1:53">
      <c r="A185" s="32"/>
      <c r="B185" s="16"/>
      <c r="C185" s="17"/>
      <c r="D185" s="16"/>
      <c r="E185" s="17"/>
      <c r="F185" s="153" t="str">
        <f t="shared" si="72"/>
        <v/>
      </c>
      <c r="G185" s="182"/>
      <c r="H185" s="442" t="str">
        <f t="shared" si="69"/>
        <v/>
      </c>
      <c r="I185" s="16"/>
      <c r="J185" s="16"/>
      <c r="K185" s="41"/>
      <c r="L185" s="16"/>
      <c r="M185" s="16"/>
      <c r="N185" s="27" t="str">
        <f t="shared" si="46"/>
        <v/>
      </c>
      <c r="O185" s="41"/>
      <c r="P185" s="16"/>
      <c r="Q185" s="16"/>
      <c r="R185" s="27" t="str">
        <f t="shared" si="47"/>
        <v/>
      </c>
      <c r="S185" s="9"/>
      <c r="T185" s="16"/>
      <c r="U185" s="16"/>
      <c r="V185" s="16" t="str">
        <f t="shared" si="70"/>
        <v/>
      </c>
      <c r="W185" s="41"/>
      <c r="X185" s="16"/>
      <c r="Y185" s="16"/>
      <c r="Z185" s="27" t="str">
        <f t="shared" si="65"/>
        <v/>
      </c>
      <c r="AA185" s="41"/>
      <c r="AB185" s="28"/>
      <c r="AC185" s="28"/>
      <c r="AD185" s="27" t="str">
        <f t="shared" si="50"/>
        <v/>
      </c>
      <c r="AE185" s="42"/>
      <c r="AF185" s="16"/>
      <c r="AG185" s="16"/>
      <c r="AH185" s="27" t="str">
        <f t="shared" si="51"/>
        <v/>
      </c>
      <c r="AI185" s="42"/>
      <c r="AJ185" s="43"/>
      <c r="AK185" s="43"/>
      <c r="AL185" s="43" t="str">
        <f t="shared" si="54"/>
        <v/>
      </c>
      <c r="AM185" s="260"/>
      <c r="AN185" s="43"/>
      <c r="AO185" s="43"/>
      <c r="AP185" s="43" t="str">
        <f t="shared" si="58"/>
        <v/>
      </c>
      <c r="AQ185" s="260"/>
      <c r="AR185" s="43"/>
      <c r="AS185" s="43"/>
      <c r="AT185" s="43" t="str">
        <f t="shared" si="59"/>
        <v/>
      </c>
      <c r="AU185" s="260"/>
      <c r="AV185" s="35" t="str">
        <f t="shared" si="71"/>
        <v/>
      </c>
      <c r="AW185" s="35"/>
      <c r="AX185" s="35" t="str">
        <f t="shared" si="18"/>
        <v/>
      </c>
      <c r="AY185" s="16"/>
      <c r="AZ185" s="16"/>
      <c r="BA185" s="930"/>
    </row>
    <row r="186" spans="1:53">
      <c r="A186" s="32"/>
      <c r="B186" s="16"/>
      <c r="C186" s="17"/>
      <c r="D186" s="16"/>
      <c r="E186" s="17"/>
      <c r="F186" s="153" t="str">
        <f t="shared" si="72"/>
        <v/>
      </c>
      <c r="G186" s="182"/>
      <c r="H186" s="442" t="str">
        <f t="shared" si="69"/>
        <v/>
      </c>
      <c r="I186" s="16"/>
      <c r="J186" s="16"/>
      <c r="K186" s="41"/>
      <c r="L186" s="16"/>
      <c r="M186" s="16"/>
      <c r="N186" s="27" t="str">
        <f t="shared" si="46"/>
        <v/>
      </c>
      <c r="O186" s="41"/>
      <c r="P186" s="16"/>
      <c r="Q186" s="16"/>
      <c r="R186" s="27" t="str">
        <f t="shared" si="47"/>
        <v/>
      </c>
      <c r="S186" s="9"/>
      <c r="T186" s="16"/>
      <c r="U186" s="16"/>
      <c r="V186" s="16" t="str">
        <f t="shared" si="70"/>
        <v/>
      </c>
      <c r="W186" s="41"/>
      <c r="X186" s="16"/>
      <c r="Y186" s="16"/>
      <c r="Z186" s="27" t="str">
        <f t="shared" si="65"/>
        <v/>
      </c>
      <c r="AA186" s="41"/>
      <c r="AB186" s="28"/>
      <c r="AC186" s="28"/>
      <c r="AD186" s="27" t="str">
        <f t="shared" si="50"/>
        <v/>
      </c>
      <c r="AE186" s="42"/>
      <c r="AF186" s="16"/>
      <c r="AG186" s="16"/>
      <c r="AH186" s="27" t="str">
        <f t="shared" si="51"/>
        <v/>
      </c>
      <c r="AI186" s="42"/>
      <c r="AJ186" s="43"/>
      <c r="AK186" s="43"/>
      <c r="AL186" s="43" t="str">
        <f t="shared" si="54"/>
        <v/>
      </c>
      <c r="AM186" s="260"/>
      <c r="AN186" s="43"/>
      <c r="AO186" s="43"/>
      <c r="AP186" s="43" t="str">
        <f t="shared" si="58"/>
        <v/>
      </c>
      <c r="AQ186" s="260"/>
      <c r="AR186" s="43"/>
      <c r="AS186" s="43"/>
      <c r="AT186" s="43" t="str">
        <f t="shared" si="59"/>
        <v/>
      </c>
      <c r="AU186" s="260"/>
      <c r="AV186" s="35" t="str">
        <f t="shared" si="71"/>
        <v/>
      </c>
      <c r="AW186" s="35"/>
      <c r="AX186" s="35" t="str">
        <f t="shared" si="18"/>
        <v/>
      </c>
      <c r="AY186" s="16"/>
      <c r="AZ186" s="16"/>
      <c r="BA186" s="930"/>
    </row>
    <row r="187" spans="1:53">
      <c r="A187" s="32"/>
      <c r="B187" s="16"/>
      <c r="C187" s="17"/>
      <c r="D187" s="16"/>
      <c r="E187" s="17"/>
      <c r="F187" s="153" t="str">
        <f t="shared" si="72"/>
        <v/>
      </c>
      <c r="G187" s="182"/>
      <c r="H187" s="442" t="str">
        <f t="shared" si="69"/>
        <v/>
      </c>
      <c r="I187" s="16"/>
      <c r="J187" s="16"/>
      <c r="K187" s="41"/>
      <c r="L187" s="16"/>
      <c r="M187" s="16"/>
      <c r="N187" s="27" t="str">
        <f t="shared" si="46"/>
        <v/>
      </c>
      <c r="O187" s="41"/>
      <c r="P187" s="16"/>
      <c r="Q187" s="16"/>
      <c r="R187" s="27" t="str">
        <f t="shared" si="47"/>
        <v/>
      </c>
      <c r="S187" s="9"/>
      <c r="T187" s="16"/>
      <c r="U187" s="16"/>
      <c r="V187" s="16" t="str">
        <f t="shared" si="70"/>
        <v/>
      </c>
      <c r="W187" s="41"/>
      <c r="X187" s="16"/>
      <c r="Y187" s="16"/>
      <c r="Z187" s="27" t="str">
        <f t="shared" si="65"/>
        <v/>
      </c>
      <c r="AA187" s="41"/>
      <c r="AB187" s="28"/>
      <c r="AC187" s="28"/>
      <c r="AD187" s="27" t="str">
        <f t="shared" si="50"/>
        <v/>
      </c>
      <c r="AE187" s="42"/>
      <c r="AF187" s="16"/>
      <c r="AG187" s="16"/>
      <c r="AH187" s="27" t="str">
        <f t="shared" si="51"/>
        <v/>
      </c>
      <c r="AI187" s="42"/>
      <c r="AJ187" s="43"/>
      <c r="AK187" s="43"/>
      <c r="AL187" s="43" t="str">
        <f t="shared" si="54"/>
        <v/>
      </c>
      <c r="AM187" s="260"/>
      <c r="AN187" s="43"/>
      <c r="AO187" s="43"/>
      <c r="AP187" s="43" t="str">
        <f t="shared" si="58"/>
        <v/>
      </c>
      <c r="AQ187" s="260"/>
      <c r="AR187" s="43"/>
      <c r="AS187" s="43"/>
      <c r="AT187" s="43" t="str">
        <f t="shared" si="59"/>
        <v/>
      </c>
      <c r="AU187" s="260"/>
      <c r="AV187" s="35" t="str">
        <f t="shared" si="71"/>
        <v/>
      </c>
      <c r="AW187" s="35"/>
      <c r="AX187" s="35" t="str">
        <f t="shared" si="18"/>
        <v/>
      </c>
      <c r="AY187" s="16"/>
      <c r="AZ187" s="16"/>
      <c r="BA187" s="930"/>
    </row>
    <row r="188" spans="1:53">
      <c r="A188" s="32"/>
      <c r="B188" s="16"/>
      <c r="C188" s="17"/>
      <c r="D188" s="16"/>
      <c r="E188" s="17"/>
      <c r="F188" s="153" t="str">
        <f t="shared" si="72"/>
        <v/>
      </c>
      <c r="G188" s="182"/>
      <c r="H188" s="442" t="str">
        <f t="shared" si="69"/>
        <v/>
      </c>
      <c r="I188" s="16"/>
      <c r="J188" s="16"/>
      <c r="K188" s="41"/>
      <c r="L188" s="16"/>
      <c r="M188" s="16"/>
      <c r="N188" s="27" t="str">
        <f t="shared" si="46"/>
        <v/>
      </c>
      <c r="O188" s="41"/>
      <c r="P188" s="16"/>
      <c r="Q188" s="16"/>
      <c r="R188" s="27" t="str">
        <f t="shared" si="47"/>
        <v/>
      </c>
      <c r="S188" s="9"/>
      <c r="T188" s="16"/>
      <c r="U188" s="16"/>
      <c r="V188" s="16" t="str">
        <f t="shared" si="70"/>
        <v/>
      </c>
      <c r="W188" s="41"/>
      <c r="X188" s="16"/>
      <c r="Y188" s="16"/>
      <c r="Z188" s="27" t="str">
        <f t="shared" si="65"/>
        <v/>
      </c>
      <c r="AA188" s="41"/>
      <c r="AB188" s="28"/>
      <c r="AC188" s="28"/>
      <c r="AD188" s="27" t="str">
        <f t="shared" si="50"/>
        <v/>
      </c>
      <c r="AE188" s="42"/>
      <c r="AF188" s="16"/>
      <c r="AG188" s="16"/>
      <c r="AH188" s="27" t="str">
        <f t="shared" si="51"/>
        <v/>
      </c>
      <c r="AI188" s="42"/>
      <c r="AJ188" s="43"/>
      <c r="AK188" s="43"/>
      <c r="AL188" s="43" t="str">
        <f t="shared" si="54"/>
        <v/>
      </c>
      <c r="AM188" s="260"/>
      <c r="AN188" s="43"/>
      <c r="AO188" s="43"/>
      <c r="AP188" s="43" t="str">
        <f t="shared" si="58"/>
        <v/>
      </c>
      <c r="AQ188" s="260"/>
      <c r="AR188" s="43"/>
      <c r="AS188" s="43"/>
      <c r="AT188" s="43" t="str">
        <f t="shared" si="59"/>
        <v/>
      </c>
      <c r="AU188" s="260"/>
      <c r="AV188" s="35" t="str">
        <f t="shared" si="71"/>
        <v/>
      </c>
      <c r="AW188" s="35"/>
      <c r="AX188" s="35" t="str">
        <f t="shared" si="18"/>
        <v/>
      </c>
      <c r="AY188" s="16"/>
      <c r="AZ188" s="16"/>
      <c r="BA188" s="930"/>
    </row>
    <row r="189" spans="1:53">
      <c r="A189" s="32"/>
      <c r="B189" s="16"/>
      <c r="C189" s="17"/>
      <c r="D189" s="16"/>
      <c r="E189" s="17"/>
      <c r="F189" s="153" t="str">
        <f t="shared" si="72"/>
        <v/>
      </c>
      <c r="G189" s="182"/>
      <c r="H189" s="442" t="str">
        <f t="shared" si="69"/>
        <v/>
      </c>
      <c r="I189" s="16"/>
      <c r="J189" s="16"/>
      <c r="K189" s="41"/>
      <c r="L189" s="16"/>
      <c r="M189" s="16"/>
      <c r="N189" s="27" t="str">
        <f t="shared" si="46"/>
        <v/>
      </c>
      <c r="O189" s="41"/>
      <c r="P189" s="16"/>
      <c r="Q189" s="16"/>
      <c r="R189" s="27" t="str">
        <f t="shared" si="47"/>
        <v/>
      </c>
      <c r="S189" s="9"/>
      <c r="T189" s="16"/>
      <c r="U189" s="16"/>
      <c r="V189" s="16" t="str">
        <f t="shared" si="70"/>
        <v/>
      </c>
      <c r="W189" s="41"/>
      <c r="X189" s="16"/>
      <c r="Y189" s="16"/>
      <c r="Z189" s="27" t="str">
        <f t="shared" si="65"/>
        <v/>
      </c>
      <c r="AA189" s="41"/>
      <c r="AB189" s="28"/>
      <c r="AC189" s="28"/>
      <c r="AD189" s="27" t="str">
        <f t="shared" si="50"/>
        <v/>
      </c>
      <c r="AE189" s="42"/>
      <c r="AF189" s="16"/>
      <c r="AG189" s="16"/>
      <c r="AH189" s="27" t="str">
        <f t="shared" si="51"/>
        <v/>
      </c>
      <c r="AI189" s="42"/>
      <c r="AJ189" s="43"/>
      <c r="AK189" s="43"/>
      <c r="AL189" s="43" t="str">
        <f t="shared" si="54"/>
        <v/>
      </c>
      <c r="AM189" s="260"/>
      <c r="AN189" s="43"/>
      <c r="AO189" s="43"/>
      <c r="AP189" s="43" t="str">
        <f t="shared" si="58"/>
        <v/>
      </c>
      <c r="AQ189" s="260"/>
      <c r="AR189" s="43"/>
      <c r="AS189" s="43"/>
      <c r="AT189" s="43" t="str">
        <f t="shared" si="59"/>
        <v/>
      </c>
      <c r="AU189" s="260"/>
      <c r="AV189" s="35" t="str">
        <f t="shared" si="71"/>
        <v/>
      </c>
      <c r="AW189" s="35"/>
      <c r="AX189" s="35" t="str">
        <f t="shared" si="18"/>
        <v/>
      </c>
      <c r="AY189" s="16"/>
      <c r="AZ189" s="16"/>
      <c r="BA189" s="930"/>
    </row>
    <row r="190" spans="1:53">
      <c r="A190" s="32"/>
      <c r="B190" s="16"/>
      <c r="C190" s="17"/>
      <c r="D190" s="16"/>
      <c r="E190" s="17"/>
      <c r="F190" s="153" t="str">
        <f t="shared" si="72"/>
        <v/>
      </c>
      <c r="G190" s="182"/>
      <c r="H190" s="442" t="str">
        <f t="shared" si="69"/>
        <v/>
      </c>
      <c r="I190" s="16"/>
      <c r="J190" s="16"/>
      <c r="K190" s="41"/>
      <c r="L190" s="16"/>
      <c r="M190" s="16"/>
      <c r="N190" s="27" t="str">
        <f t="shared" si="46"/>
        <v/>
      </c>
      <c r="O190" s="41"/>
      <c r="P190" s="16"/>
      <c r="Q190" s="16"/>
      <c r="R190" s="27" t="str">
        <f t="shared" si="47"/>
        <v/>
      </c>
      <c r="S190" s="9"/>
      <c r="T190" s="16"/>
      <c r="U190" s="16"/>
      <c r="V190" s="16" t="str">
        <f t="shared" si="70"/>
        <v/>
      </c>
      <c r="W190" s="41"/>
      <c r="X190" s="16"/>
      <c r="Y190" s="16"/>
      <c r="Z190" s="27" t="str">
        <f t="shared" si="65"/>
        <v/>
      </c>
      <c r="AA190" s="41"/>
      <c r="AB190" s="28"/>
      <c r="AC190" s="28"/>
      <c r="AD190" s="27" t="str">
        <f t="shared" si="50"/>
        <v/>
      </c>
      <c r="AE190" s="42"/>
      <c r="AF190" s="16"/>
      <c r="AG190" s="16"/>
      <c r="AH190" s="27" t="str">
        <f t="shared" si="51"/>
        <v/>
      </c>
      <c r="AI190" s="42"/>
      <c r="AJ190" s="43"/>
      <c r="AK190" s="43"/>
      <c r="AL190" s="43" t="str">
        <f t="shared" si="54"/>
        <v/>
      </c>
      <c r="AM190" s="260"/>
      <c r="AN190" s="43"/>
      <c r="AO190" s="43"/>
      <c r="AP190" s="43" t="str">
        <f t="shared" si="58"/>
        <v/>
      </c>
      <c r="AQ190" s="260"/>
      <c r="AR190" s="43"/>
      <c r="AS190" s="43"/>
      <c r="AT190" s="43" t="str">
        <f t="shared" si="59"/>
        <v/>
      </c>
      <c r="AU190" s="260"/>
      <c r="AV190" s="35" t="str">
        <f t="shared" si="71"/>
        <v/>
      </c>
      <c r="AW190" s="35"/>
      <c r="AX190" s="35" t="str">
        <f t="shared" si="18"/>
        <v/>
      </c>
      <c r="AY190" s="16"/>
      <c r="AZ190" s="16"/>
      <c r="BA190" s="930"/>
    </row>
    <row r="191" spans="1:53">
      <c r="A191" s="32"/>
      <c r="B191" s="16"/>
      <c r="C191" s="17"/>
      <c r="D191" s="16"/>
      <c r="E191" s="17"/>
      <c r="F191" s="153" t="str">
        <f t="shared" si="72"/>
        <v/>
      </c>
      <c r="G191" s="182"/>
      <c r="H191" s="442" t="str">
        <f t="shared" si="69"/>
        <v/>
      </c>
      <c r="I191" s="16"/>
      <c r="J191" s="16"/>
      <c r="K191" s="41"/>
      <c r="L191" s="16"/>
      <c r="M191" s="16"/>
      <c r="N191" s="27" t="str">
        <f t="shared" si="46"/>
        <v/>
      </c>
      <c r="O191" s="41"/>
      <c r="P191" s="16"/>
      <c r="Q191" s="16"/>
      <c r="R191" s="27" t="str">
        <f t="shared" si="47"/>
        <v/>
      </c>
      <c r="S191" s="9"/>
      <c r="T191" s="16"/>
      <c r="U191" s="16"/>
      <c r="V191" s="16" t="str">
        <f t="shared" si="70"/>
        <v/>
      </c>
      <c r="W191" s="41"/>
      <c r="X191" s="16"/>
      <c r="Y191" s="16"/>
      <c r="Z191" s="27" t="str">
        <f t="shared" si="65"/>
        <v/>
      </c>
      <c r="AA191" s="41"/>
      <c r="AB191" s="28"/>
      <c r="AC191" s="28"/>
      <c r="AD191" s="27" t="str">
        <f t="shared" si="50"/>
        <v/>
      </c>
      <c r="AE191" s="42"/>
      <c r="AF191" s="16"/>
      <c r="AG191" s="16"/>
      <c r="AH191" s="27" t="str">
        <f t="shared" si="51"/>
        <v/>
      </c>
      <c r="AI191" s="42"/>
      <c r="AJ191" s="43"/>
      <c r="AK191" s="43"/>
      <c r="AL191" s="43" t="str">
        <f t="shared" si="54"/>
        <v/>
      </c>
      <c r="AM191" s="260"/>
      <c r="AN191" s="43"/>
      <c r="AO191" s="43"/>
      <c r="AP191" s="43" t="str">
        <f t="shared" si="58"/>
        <v/>
      </c>
      <c r="AQ191" s="260"/>
      <c r="AR191" s="43"/>
      <c r="AS191" s="43"/>
      <c r="AT191" s="43" t="str">
        <f t="shared" si="59"/>
        <v/>
      </c>
      <c r="AU191" s="260"/>
      <c r="AV191" s="35" t="str">
        <f t="shared" si="71"/>
        <v/>
      </c>
      <c r="AW191" s="35"/>
      <c r="AX191" s="35" t="str">
        <f t="shared" si="18"/>
        <v/>
      </c>
      <c r="AY191" s="16"/>
      <c r="AZ191" s="16"/>
      <c r="BA191" s="930"/>
    </row>
    <row r="192" spans="1:53">
      <c r="A192" s="32"/>
      <c r="B192" s="16"/>
      <c r="C192" s="17"/>
      <c r="D192" s="16"/>
      <c r="E192" s="17"/>
      <c r="F192" s="153" t="str">
        <f t="shared" si="72"/>
        <v/>
      </c>
      <c r="G192" s="182"/>
      <c r="H192" s="442" t="str">
        <f t="shared" si="69"/>
        <v/>
      </c>
      <c r="I192" s="16"/>
      <c r="J192" s="16"/>
      <c r="K192" s="41"/>
      <c r="L192" s="16"/>
      <c r="M192" s="16"/>
      <c r="N192" s="27" t="str">
        <f t="shared" si="46"/>
        <v/>
      </c>
      <c r="O192" s="41"/>
      <c r="P192" s="16"/>
      <c r="Q192" s="16"/>
      <c r="R192" s="27" t="str">
        <f t="shared" si="47"/>
        <v/>
      </c>
      <c r="S192" s="9"/>
      <c r="T192" s="16"/>
      <c r="U192" s="16"/>
      <c r="V192" s="16" t="str">
        <f t="shared" si="70"/>
        <v/>
      </c>
      <c r="W192" s="41"/>
      <c r="X192" s="16"/>
      <c r="Y192" s="16"/>
      <c r="Z192" s="27" t="str">
        <f t="shared" si="65"/>
        <v/>
      </c>
      <c r="AA192" s="41"/>
      <c r="AB192" s="28"/>
      <c r="AC192" s="28"/>
      <c r="AD192" s="27" t="str">
        <f t="shared" si="50"/>
        <v/>
      </c>
      <c r="AE192" s="42"/>
      <c r="AF192" s="16"/>
      <c r="AG192" s="16"/>
      <c r="AH192" s="27" t="str">
        <f t="shared" si="51"/>
        <v/>
      </c>
      <c r="AI192" s="42"/>
      <c r="AJ192" s="43"/>
      <c r="AK192" s="43"/>
      <c r="AL192" s="43" t="str">
        <f t="shared" si="54"/>
        <v/>
      </c>
      <c r="AM192" s="260"/>
      <c r="AN192" s="43"/>
      <c r="AO192" s="43"/>
      <c r="AP192" s="43" t="str">
        <f t="shared" si="58"/>
        <v/>
      </c>
      <c r="AQ192" s="260"/>
      <c r="AR192" s="43"/>
      <c r="AS192" s="43"/>
      <c r="AT192" s="43" t="str">
        <f t="shared" si="59"/>
        <v/>
      </c>
      <c r="AU192" s="260"/>
      <c r="AV192" s="35" t="str">
        <f t="shared" si="71"/>
        <v/>
      </c>
      <c r="AW192" s="35"/>
      <c r="AX192" s="35" t="str">
        <f t="shared" si="18"/>
        <v/>
      </c>
      <c r="AY192" s="16"/>
      <c r="AZ192" s="16"/>
      <c r="BA192" s="930"/>
    </row>
    <row r="193" spans="1:53">
      <c r="A193" s="32"/>
      <c r="B193" s="16"/>
      <c r="C193" s="17"/>
      <c r="D193" s="16"/>
      <c r="E193" s="17"/>
      <c r="F193" s="153" t="str">
        <f t="shared" si="72"/>
        <v/>
      </c>
      <c r="G193" s="182"/>
      <c r="H193" s="442" t="str">
        <f t="shared" si="69"/>
        <v/>
      </c>
      <c r="I193" s="16"/>
      <c r="J193" s="16"/>
      <c r="K193" s="41"/>
      <c r="L193" s="16"/>
      <c r="M193" s="16"/>
      <c r="N193" s="27" t="str">
        <f t="shared" si="46"/>
        <v/>
      </c>
      <c r="O193" s="41"/>
      <c r="P193" s="16"/>
      <c r="Q193" s="16"/>
      <c r="R193" s="27" t="str">
        <f t="shared" si="47"/>
        <v/>
      </c>
      <c r="S193" s="9"/>
      <c r="T193" s="16"/>
      <c r="U193" s="16"/>
      <c r="V193" s="16" t="str">
        <f t="shared" si="70"/>
        <v/>
      </c>
      <c r="W193" s="41"/>
      <c r="X193" s="16"/>
      <c r="Y193" s="16"/>
      <c r="Z193" s="27" t="str">
        <f t="shared" si="65"/>
        <v/>
      </c>
      <c r="AA193" s="41"/>
      <c r="AB193" s="28"/>
      <c r="AC193" s="28"/>
      <c r="AD193" s="27" t="str">
        <f t="shared" si="50"/>
        <v/>
      </c>
      <c r="AE193" s="42"/>
      <c r="AF193" s="16"/>
      <c r="AG193" s="16"/>
      <c r="AH193" s="27" t="str">
        <f t="shared" si="51"/>
        <v/>
      </c>
      <c r="AI193" s="42"/>
      <c r="AJ193" s="43"/>
      <c r="AK193" s="43"/>
      <c r="AL193" s="43" t="str">
        <f t="shared" si="54"/>
        <v/>
      </c>
      <c r="AM193" s="260"/>
      <c r="AN193" s="43"/>
      <c r="AO193" s="43"/>
      <c r="AP193" s="43" t="str">
        <f t="shared" si="58"/>
        <v/>
      </c>
      <c r="AQ193" s="260"/>
      <c r="AR193" s="43"/>
      <c r="AS193" s="43"/>
      <c r="AT193" s="43" t="str">
        <f t="shared" si="59"/>
        <v/>
      </c>
      <c r="AU193" s="260"/>
      <c r="AV193" s="35" t="str">
        <f t="shared" si="71"/>
        <v/>
      </c>
      <c r="AW193" s="35"/>
      <c r="AX193" s="35" t="str">
        <f t="shared" si="18"/>
        <v/>
      </c>
      <c r="AY193" s="16"/>
      <c r="AZ193" s="16"/>
      <c r="BA193" s="930"/>
    </row>
    <row r="194" spans="1:53">
      <c r="A194" s="32"/>
      <c r="B194" s="16"/>
      <c r="C194" s="17"/>
      <c r="D194" s="16"/>
      <c r="E194" s="17"/>
      <c r="F194" s="153" t="str">
        <f t="shared" si="72"/>
        <v/>
      </c>
      <c r="G194" s="182"/>
      <c r="H194" s="442" t="str">
        <f t="shared" si="69"/>
        <v/>
      </c>
      <c r="I194" s="16"/>
      <c r="J194" s="16"/>
      <c r="K194" s="41"/>
      <c r="L194" s="16"/>
      <c r="M194" s="16"/>
      <c r="N194" s="27" t="str">
        <f t="shared" si="46"/>
        <v/>
      </c>
      <c r="O194" s="41"/>
      <c r="P194" s="16"/>
      <c r="Q194" s="16"/>
      <c r="R194" s="27" t="str">
        <f t="shared" si="47"/>
        <v/>
      </c>
      <c r="S194" s="9"/>
      <c r="T194" s="16"/>
      <c r="U194" s="16"/>
      <c r="V194" s="16" t="str">
        <f t="shared" si="70"/>
        <v/>
      </c>
      <c r="W194" s="41"/>
      <c r="X194" s="16"/>
      <c r="Y194" s="16"/>
      <c r="Z194" s="27" t="str">
        <f t="shared" si="65"/>
        <v/>
      </c>
      <c r="AA194" s="41"/>
      <c r="AB194" s="28"/>
      <c r="AC194" s="28"/>
      <c r="AD194" s="27" t="str">
        <f t="shared" si="50"/>
        <v/>
      </c>
      <c r="AE194" s="42"/>
      <c r="AF194" s="16"/>
      <c r="AG194" s="16"/>
      <c r="AH194" s="27" t="str">
        <f t="shared" si="51"/>
        <v/>
      </c>
      <c r="AI194" s="42"/>
      <c r="AJ194" s="43"/>
      <c r="AK194" s="43"/>
      <c r="AL194" s="43" t="str">
        <f t="shared" si="54"/>
        <v/>
      </c>
      <c r="AM194" s="260"/>
      <c r="AN194" s="43"/>
      <c r="AO194" s="43"/>
      <c r="AP194" s="43" t="str">
        <f t="shared" si="58"/>
        <v/>
      </c>
      <c r="AQ194" s="260"/>
      <c r="AR194" s="43"/>
      <c r="AS194" s="43"/>
      <c r="AT194" s="43" t="str">
        <f t="shared" si="59"/>
        <v/>
      </c>
      <c r="AU194" s="260"/>
      <c r="AV194" s="35" t="str">
        <f t="shared" si="71"/>
        <v/>
      </c>
      <c r="AW194" s="35"/>
      <c r="AX194" s="35" t="str">
        <f t="shared" si="18"/>
        <v/>
      </c>
      <c r="AY194" s="16"/>
      <c r="AZ194" s="16"/>
      <c r="BA194" s="930"/>
    </row>
    <row r="195" spans="1:53">
      <c r="A195" s="32"/>
      <c r="B195" s="37"/>
      <c r="C195" s="129"/>
      <c r="D195" s="37"/>
      <c r="E195" s="129"/>
      <c r="F195" s="156">
        <f>SUM(F183:F194)</f>
        <v>0</v>
      </c>
      <c r="G195" s="183"/>
      <c r="H195" s="189">
        <f>SUM(H183:H194)</f>
        <v>0</v>
      </c>
      <c r="I195" s="37"/>
      <c r="J195" s="37"/>
      <c r="K195" s="37"/>
      <c r="L195" s="661">
        <f>SUM(L183:L194)</f>
        <v>0</v>
      </c>
      <c r="M195" s="37"/>
      <c r="N195" s="7"/>
      <c r="O195" s="37"/>
      <c r="P195" s="661">
        <f>SUM(P183:P194)</f>
        <v>0</v>
      </c>
      <c r="Q195" s="37"/>
      <c r="R195" s="37"/>
      <c r="S195" s="38"/>
      <c r="T195" s="661">
        <f>SUM(T183:T194)</f>
        <v>0</v>
      </c>
      <c r="U195" s="37"/>
      <c r="V195" s="37"/>
      <c r="W195" s="37"/>
      <c r="X195" s="661">
        <f>SUM(X183:X194)</f>
        <v>0</v>
      </c>
      <c r="Y195" s="37"/>
      <c r="Z195" s="7"/>
      <c r="AA195" s="37"/>
      <c r="AB195" s="661">
        <f>SUM(AB183:AB194)</f>
        <v>0</v>
      </c>
      <c r="AC195" s="37"/>
      <c r="AD195" s="7"/>
      <c r="AE195" s="7"/>
      <c r="AF195" s="661">
        <f>SUM(AF183:AF194)</f>
        <v>0</v>
      </c>
      <c r="AG195" s="37"/>
      <c r="AH195" s="37"/>
      <c r="AI195" s="37"/>
      <c r="AJ195" s="37">
        <f>SUM(AJ183:AJ194)</f>
        <v>0</v>
      </c>
      <c r="AK195" s="37"/>
      <c r="AL195" s="37"/>
      <c r="AM195" s="37"/>
      <c r="AN195" s="37">
        <f>SUM(AN183:AN194)</f>
        <v>0</v>
      </c>
      <c r="AO195" s="37"/>
      <c r="AP195" s="37"/>
      <c r="AQ195" s="37"/>
      <c r="AR195" s="37">
        <f>SUM(AR183:AR194)</f>
        <v>0</v>
      </c>
      <c r="AS195" s="37"/>
      <c r="AT195" s="37"/>
      <c r="AU195" s="37"/>
      <c r="AV195" s="130"/>
      <c r="AW195" s="130"/>
      <c r="AX195" s="164">
        <f>SUM(AX183:AX194)</f>
        <v>0</v>
      </c>
      <c r="AY195" s="37"/>
      <c r="AZ195" s="37"/>
      <c r="BA195" s="930"/>
    </row>
    <row r="196" spans="1:53">
      <c r="A196" s="32"/>
      <c r="B196" s="29"/>
      <c r="C196" s="131"/>
      <c r="D196" s="29"/>
      <c r="E196" s="131"/>
      <c r="F196" s="155"/>
      <c r="G196" s="185"/>
      <c r="H196" s="185"/>
      <c r="I196" s="29"/>
      <c r="J196" s="29"/>
      <c r="K196" s="29"/>
      <c r="L196" s="29"/>
      <c r="M196" s="29"/>
      <c r="N196" s="132"/>
      <c r="O196" s="29"/>
      <c r="P196" s="29"/>
      <c r="Q196" s="29"/>
      <c r="R196" s="29"/>
      <c r="S196" s="30"/>
      <c r="T196" s="29"/>
      <c r="U196" s="29"/>
      <c r="V196" s="29"/>
      <c r="W196" s="29"/>
      <c r="X196" s="29"/>
      <c r="Y196" s="29"/>
      <c r="Z196" s="132"/>
      <c r="AA196" s="29"/>
      <c r="AB196" s="29"/>
      <c r="AC196" s="29"/>
      <c r="AD196" s="132"/>
      <c r="AE196" s="132"/>
      <c r="AF196" s="29"/>
      <c r="AG196" s="29"/>
      <c r="AH196" s="29"/>
      <c r="AI196" s="29"/>
      <c r="AJ196" s="29"/>
      <c r="AK196" s="29"/>
      <c r="AL196" s="29"/>
      <c r="AM196" s="29"/>
      <c r="AN196" s="29"/>
      <c r="AO196" s="29"/>
      <c r="AP196" s="29"/>
      <c r="AQ196" s="29"/>
      <c r="AR196" s="29"/>
      <c r="AS196" s="29"/>
      <c r="AT196" s="29"/>
      <c r="AU196" s="29"/>
      <c r="AV196" s="133"/>
      <c r="AW196" s="133"/>
      <c r="AX196" s="133"/>
      <c r="AY196" s="29"/>
      <c r="AZ196" s="29"/>
      <c r="BA196" s="930"/>
    </row>
    <row r="197" spans="1:53" ht="18.75">
      <c r="A197" s="32"/>
      <c r="B197" s="1"/>
      <c r="C197" s="1"/>
      <c r="D197" s="1"/>
      <c r="E197" s="163"/>
      <c r="F197" s="157">
        <f>F195+F181+F167+F150+F134+F119+F105+F91+F76+F60+F43+F27</f>
        <v>0</v>
      </c>
      <c r="G197" s="186"/>
      <c r="H197" s="190">
        <f>H195+H181+H167+H150+H134+H119+H105+H91+H76+H60+H43+H27</f>
        <v>0</v>
      </c>
      <c r="I197" s="1"/>
      <c r="J197" s="1"/>
      <c r="K197" s="1"/>
      <c r="L197" s="316">
        <f>L195+L181+L167+L150+L134+L119+L105+L91+L76+L60+L43+L27</f>
        <v>0</v>
      </c>
      <c r="M197" s="1"/>
      <c r="N197" s="33">
        <f>SUM(N14:N194)</f>
        <v>0</v>
      </c>
      <c r="O197" s="1"/>
      <c r="P197" s="316">
        <f>P195+P181+P167+P150+P134+P119+P105+P91+P76+P60+P43+P27</f>
        <v>0</v>
      </c>
      <c r="Q197" s="1"/>
      <c r="R197" s="315">
        <f>SUM(R12:R194)</f>
        <v>0</v>
      </c>
      <c r="S197" s="3"/>
      <c r="T197" s="316">
        <f>T195+T181+T167+T150+T134+T119+T105+T91+T76+T60+T43+T27</f>
        <v>0</v>
      </c>
      <c r="U197" s="1"/>
      <c r="V197" s="2">
        <f>SUM(V12:V194)</f>
        <v>0</v>
      </c>
      <c r="W197" s="4"/>
      <c r="X197" s="4">
        <f>X195+X181+X167+X150+X134+X119+X105+X91+X76+X60+X43+X27</f>
        <v>0</v>
      </c>
      <c r="Y197" s="4"/>
      <c r="Z197" s="2">
        <f>SUM(Z12:Z194)</f>
        <v>0</v>
      </c>
      <c r="AA197" s="4"/>
      <c r="AB197" s="4">
        <f>AB195+AB181+AB167+AB150+AB134+AB119+AB105+AB91+AB76+AB60+AB43+AB27</f>
        <v>0</v>
      </c>
      <c r="AC197" s="4"/>
      <c r="AD197" s="664">
        <f>SUM(AD12:AD194)</f>
        <v>0</v>
      </c>
      <c r="AE197" s="4"/>
      <c r="AF197" s="4">
        <f>AF195+AF181+AF167+AF150+AF134+AF119+AF105+AF91+AF76+AF60+AF43+AF27</f>
        <v>0</v>
      </c>
      <c r="AG197" s="4"/>
      <c r="AH197" s="33">
        <f>SUM(AH12:AH194)</f>
        <v>0</v>
      </c>
      <c r="AI197" s="4"/>
      <c r="AJ197" s="4">
        <f>AJ195+AJ181+AJ167+AJ150+AJ134+AJ119+AJ105+AJ91+AJ76+AJ60+AJ43+AJ27</f>
        <v>0</v>
      </c>
      <c r="AK197" s="4"/>
      <c r="AL197" s="33">
        <f>SUM(AL12:AL194)</f>
        <v>0</v>
      </c>
      <c r="AM197" s="4"/>
      <c r="AN197" s="4">
        <f>AN195+AN181+AN167+AN150+AN134+AN119+AN105+AN91+AN76+AN60+AN43+AN27</f>
        <v>0</v>
      </c>
      <c r="AO197" s="4"/>
      <c r="AP197" s="33">
        <f>SUM(AP12:AP194)</f>
        <v>0</v>
      </c>
      <c r="AQ197" s="4"/>
      <c r="AR197" s="4">
        <f>AR195+AR181+AR167+AR150+AR134+AR119+AR105+AR91+AR76+AR60+AR43+AR27</f>
        <v>0</v>
      </c>
      <c r="AS197" s="4"/>
      <c r="AT197" s="33">
        <f>SUM(AT12:AT194)</f>
        <v>0</v>
      </c>
      <c r="AU197" s="33"/>
      <c r="AV197" s="25">
        <f>SUM(AV12:AV194)</f>
        <v>0</v>
      </c>
      <c r="AW197" s="25"/>
      <c r="AX197" s="165">
        <f>AX195+AX181+AX167+AX150+AX134+AX119+AX105+AX91+AX76+AX60+AX43+AX27</f>
        <v>0</v>
      </c>
      <c r="AY197" s="1"/>
      <c r="AZ197" s="1"/>
      <c r="BA197" s="930"/>
    </row>
  </sheetData>
  <mergeCells count="16">
    <mergeCell ref="AV9:BA9"/>
    <mergeCell ref="Q4:U4"/>
    <mergeCell ref="B9:D9"/>
    <mergeCell ref="N9:O9"/>
    <mergeCell ref="P9:V9"/>
    <mergeCell ref="X9:AH9"/>
    <mergeCell ref="BA10:BA197"/>
    <mergeCell ref="AJ10:AL10"/>
    <mergeCell ref="AN10:AP10"/>
    <mergeCell ref="AR10:AT10"/>
    <mergeCell ref="L10:N10"/>
    <mergeCell ref="P10:R10"/>
    <mergeCell ref="T10:V10"/>
    <mergeCell ref="X10:Z10"/>
    <mergeCell ref="AB10:AD10"/>
    <mergeCell ref="AF10:AH10"/>
  </mergeCells>
  <pageMargins left="0.7" right="0.7" top="0.75" bottom="0.75" header="0.3" footer="0.3"/>
  <pageSetup paperSize="9"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2:D4"/>
  <sheetViews>
    <sheetView workbookViewId="0">
      <selection activeCell="D7" sqref="D7"/>
    </sheetView>
  </sheetViews>
  <sheetFormatPr baseColWidth="10" defaultColWidth="11.42578125" defaultRowHeight="15"/>
  <sheetData>
    <row r="2" spans="2:4">
      <c r="B2" s="826" t="s">
        <v>184</v>
      </c>
      <c r="D2" s="837" t="s">
        <v>184</v>
      </c>
    </row>
    <row r="3" spans="2:4">
      <c r="B3" s="826"/>
      <c r="D3" s="837" t="s">
        <v>185</v>
      </c>
    </row>
    <row r="4" spans="2:4">
      <c r="B4" s="826" t="s">
        <v>185</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AP283"/>
  <sheetViews>
    <sheetView showGridLines="0" topLeftCell="U1" zoomScale="85" zoomScaleNormal="85" workbookViewId="0">
      <pane ySplit="12" topLeftCell="A26" activePane="bottomLeft" state="frozen"/>
      <selection pane="bottomLeft" activeCell="AD12" sqref="AD12:AF27"/>
    </sheetView>
  </sheetViews>
  <sheetFormatPr baseColWidth="10" defaultColWidth="9.140625" defaultRowHeight="12.75"/>
  <cols>
    <col min="1" max="1" width="12" style="46" customWidth="1"/>
    <col min="2" max="2" width="13.85546875" style="46" customWidth="1"/>
    <col min="3" max="3" width="47.42578125" style="46" customWidth="1"/>
    <col min="4" max="4" width="12.42578125" style="46" customWidth="1"/>
    <col min="5" max="5" width="12.28515625" style="46" customWidth="1"/>
    <col min="6" max="6" width="14" style="46" customWidth="1"/>
    <col min="7" max="7" width="13" style="46" customWidth="1"/>
    <col min="8" max="9" width="11.28515625" style="46" customWidth="1"/>
    <col min="10" max="10" width="11" style="46" customWidth="1"/>
    <col min="11" max="11" width="13" style="46" customWidth="1"/>
    <col min="12" max="12" width="10.7109375" style="46" customWidth="1"/>
    <col min="13" max="17" width="9.140625" style="46"/>
    <col min="18" max="18" width="8.28515625" style="46" customWidth="1"/>
    <col min="19" max="19" width="9.140625" style="46"/>
    <col min="20" max="20" width="12.42578125" style="46" customWidth="1"/>
    <col min="21" max="21" width="13" style="46" customWidth="1"/>
    <col min="22" max="22" width="10.5703125" style="46" customWidth="1"/>
    <col min="23" max="29" width="9.140625" style="46"/>
    <col min="30" max="30" width="15.85546875" style="46" customWidth="1"/>
    <col min="31" max="31" width="9.140625" style="46"/>
    <col min="32" max="32" width="14.140625" style="46" customWidth="1"/>
    <col min="33" max="33" width="9.140625" style="46"/>
    <col min="34" max="34" width="9.42578125" style="46" customWidth="1"/>
    <col min="35" max="35" width="18.5703125" style="46" customWidth="1"/>
    <col min="36" max="36" width="13" style="46" customWidth="1"/>
    <col min="37" max="37" width="11.42578125" style="46" customWidth="1"/>
    <col min="38" max="38" width="9.140625" style="46"/>
    <col min="39" max="39" width="7.5703125" style="46" customWidth="1"/>
    <col min="40" max="40" width="21.140625" style="46" customWidth="1"/>
    <col min="41" max="41" width="12.28515625" style="46" customWidth="1"/>
    <col min="42" max="42" width="17" style="46" customWidth="1"/>
    <col min="43" max="16384" width="9.140625" style="46"/>
  </cols>
  <sheetData>
    <row r="1" spans="1:42" ht="18">
      <c r="A1" s="44"/>
      <c r="B1" s="44"/>
      <c r="C1" s="45"/>
      <c r="D1" s="45"/>
    </row>
    <row r="2" spans="1:42" ht="20.25">
      <c r="A2" s="44"/>
      <c r="B2" s="44"/>
      <c r="C2" s="44"/>
      <c r="D2" s="45"/>
      <c r="E2" s="47"/>
      <c r="F2" s="47"/>
      <c r="G2" s="47"/>
      <c r="H2" s="47"/>
      <c r="I2" s="47"/>
      <c r="J2" s="47"/>
      <c r="K2" s="47"/>
      <c r="L2" s="47"/>
    </row>
    <row r="3" spans="1:42" ht="18">
      <c r="A3" s="48"/>
      <c r="B3" s="44"/>
      <c r="C3" s="44"/>
      <c r="D3" s="45"/>
    </row>
    <row r="4" spans="1:42" ht="20.25" customHeight="1">
      <c r="A4" s="49"/>
      <c r="B4" s="49"/>
      <c r="C4" s="49"/>
      <c r="D4" s="49"/>
    </row>
    <row r="5" spans="1:42" ht="18.75" customHeight="1">
      <c r="A5" s="49"/>
      <c r="B5" s="49"/>
      <c r="C5" s="49"/>
      <c r="D5" s="49"/>
    </row>
    <row r="6" spans="1:42" ht="20.25">
      <c r="A6" s="50"/>
      <c r="B6" s="50"/>
      <c r="C6" s="50"/>
      <c r="D6" s="50"/>
      <c r="E6" s="50"/>
      <c r="F6" s="50"/>
      <c r="G6" s="50"/>
      <c r="H6" s="50"/>
      <c r="I6" s="50"/>
      <c r="J6" s="50"/>
      <c r="K6" s="50"/>
      <c r="L6" s="50"/>
    </row>
    <row r="7" spans="1:42" ht="23.25" customHeight="1">
      <c r="A7" s="915" t="s">
        <v>24</v>
      </c>
      <c r="B7" s="915"/>
      <c r="C7" s="915"/>
      <c r="D7" s="915"/>
      <c r="E7" s="915"/>
      <c r="F7" s="915"/>
      <c r="G7" s="915"/>
      <c r="H7" s="915"/>
      <c r="I7" s="915"/>
      <c r="J7" s="915"/>
      <c r="K7" s="915"/>
      <c r="L7" s="915"/>
      <c r="M7" s="915"/>
      <c r="N7" s="915"/>
      <c r="O7" s="915"/>
    </row>
    <row r="8" spans="1:42" ht="23.25" customHeight="1">
      <c r="A8" s="654"/>
      <c r="B8" s="654"/>
      <c r="C8" s="654"/>
      <c r="D8" s="654"/>
    </row>
    <row r="9" spans="1:42" ht="23.25" customHeight="1">
      <c r="A9" s="654"/>
      <c r="B9" s="654"/>
      <c r="C9" s="654"/>
      <c r="D9" s="654"/>
    </row>
    <row r="10" spans="1:42" ht="33" customHeight="1" thickBot="1">
      <c r="A10" s="367"/>
      <c r="B10" s="366"/>
      <c r="C10" s="674" t="s">
        <v>166</v>
      </c>
      <c r="D10" s="366"/>
      <c r="E10" s="366"/>
      <c r="F10" s="675"/>
      <c r="G10" s="675"/>
      <c r="H10" s="675"/>
      <c r="I10" s="675"/>
      <c r="J10" s="676"/>
      <c r="K10" s="677"/>
      <c r="L10" s="678"/>
      <c r="M10" s="678"/>
      <c r="N10" s="678"/>
      <c r="O10" s="678"/>
      <c r="P10" s="678"/>
      <c r="Q10" s="678"/>
      <c r="R10" s="678"/>
      <c r="S10" s="679" t="s">
        <v>167</v>
      </c>
      <c r="T10" s="678"/>
      <c r="U10" s="678"/>
      <c r="V10" s="680"/>
      <c r="W10" s="680"/>
      <c r="X10" s="680"/>
      <c r="Y10" s="680"/>
      <c r="Z10" s="680"/>
      <c r="AA10" s="681"/>
      <c r="AD10" s="918" t="s">
        <v>168</v>
      </c>
      <c r="AE10" s="918"/>
      <c r="AF10" s="918"/>
      <c r="AG10" s="251"/>
      <c r="AH10" s="251"/>
      <c r="AI10" s="918" t="s">
        <v>169</v>
      </c>
      <c r="AJ10" s="918"/>
      <c r="AK10" s="918"/>
      <c r="AN10" s="918" t="s">
        <v>170</v>
      </c>
      <c r="AO10" s="918"/>
      <c r="AP10" s="918"/>
    </row>
    <row r="11" spans="1:42" ht="39" customHeight="1">
      <c r="A11" s="51" t="s">
        <v>25</v>
      </c>
      <c r="B11" s="52" t="s">
        <v>171</v>
      </c>
      <c r="C11" s="53" t="s">
        <v>27</v>
      </c>
      <c r="D11" s="51" t="s">
        <v>84</v>
      </c>
      <c r="E11" s="54" t="s">
        <v>85</v>
      </c>
      <c r="F11" s="682" t="s">
        <v>172</v>
      </c>
      <c r="G11" s="682" t="s">
        <v>173</v>
      </c>
      <c r="H11" s="682" t="s">
        <v>174</v>
      </c>
      <c r="I11" s="977" t="s">
        <v>45</v>
      </c>
      <c r="J11" s="978"/>
      <c r="K11" s="683"/>
      <c r="L11" s="680"/>
      <c r="M11" s="680"/>
      <c r="N11" s="679" t="s">
        <v>84</v>
      </c>
      <c r="O11" s="680"/>
      <c r="P11" s="680"/>
      <c r="Q11" s="680"/>
      <c r="R11" s="680"/>
      <c r="S11" s="681"/>
      <c r="T11" s="684"/>
      <c r="U11" s="680"/>
      <c r="V11" s="679" t="s">
        <v>85</v>
      </c>
      <c r="W11" s="680"/>
      <c r="X11" s="680"/>
      <c r="Y11" s="680"/>
      <c r="Z11" s="680"/>
      <c r="AA11" s="681"/>
      <c r="AD11" s="251"/>
      <c r="AE11" s="251"/>
      <c r="AF11" s="251"/>
      <c r="AG11" s="251"/>
      <c r="AH11" s="251"/>
      <c r="AI11" s="251"/>
      <c r="AJ11" s="251"/>
      <c r="AK11" s="251"/>
      <c r="AN11" s="251"/>
      <c r="AO11" s="251"/>
      <c r="AP11" s="251"/>
    </row>
    <row r="12" spans="1:42" s="59" customFormat="1" ht="9" customHeight="1">
      <c r="A12" s="55"/>
      <c r="B12" s="56"/>
      <c r="C12" s="685"/>
      <c r="D12" s="686"/>
      <c r="E12" s="687"/>
      <c r="F12" s="688"/>
      <c r="G12" s="688"/>
      <c r="H12" s="688"/>
      <c r="I12" s="688"/>
      <c r="J12" s="688"/>
      <c r="K12" s="689"/>
      <c r="L12" s="690"/>
      <c r="M12" s="690"/>
      <c r="N12" s="690"/>
      <c r="O12" s="690"/>
      <c r="P12" s="690"/>
      <c r="Q12" s="690"/>
      <c r="R12" s="690"/>
      <c r="S12" s="690"/>
      <c r="T12" s="690"/>
      <c r="U12" s="690"/>
      <c r="V12" s="690"/>
      <c r="W12" s="690"/>
      <c r="X12" s="690"/>
      <c r="Y12" s="690"/>
      <c r="Z12" s="690"/>
      <c r="AA12" s="691"/>
      <c r="AD12" s="423" t="s">
        <v>52</v>
      </c>
      <c r="AE12" s="423" t="s">
        <v>26</v>
      </c>
      <c r="AF12" s="423" t="s">
        <v>4</v>
      </c>
      <c r="AG12" s="251"/>
      <c r="AH12" s="251"/>
      <c r="AI12" s="424" t="s">
        <v>52</v>
      </c>
      <c r="AJ12" s="424" t="s">
        <v>26</v>
      </c>
      <c r="AK12" s="424" t="s">
        <v>4</v>
      </c>
      <c r="AN12" s="692" t="s">
        <v>52</v>
      </c>
      <c r="AO12" s="692" t="s">
        <v>26</v>
      </c>
      <c r="AP12" s="692" t="s">
        <v>4</v>
      </c>
    </row>
    <row r="13" spans="1:42" s="65" customFormat="1" ht="28.15" customHeight="1">
      <c r="A13" s="60"/>
      <c r="B13" s="61"/>
      <c r="C13" s="693" t="s">
        <v>30</v>
      </c>
      <c r="D13" s="694"/>
      <c r="E13" s="694"/>
      <c r="F13" s="695"/>
      <c r="G13" s="695"/>
      <c r="H13" s="695"/>
      <c r="I13" s="695"/>
      <c r="J13" s="695"/>
      <c r="K13" s="696"/>
      <c r="L13" s="695"/>
      <c r="M13" s="695"/>
      <c r="N13" s="695"/>
      <c r="O13" s="695"/>
      <c r="P13" s="695"/>
      <c r="Q13" s="695"/>
      <c r="R13" s="695"/>
      <c r="S13" s="695"/>
      <c r="T13" s="695"/>
      <c r="U13" s="695"/>
      <c r="V13" s="695"/>
      <c r="W13" s="695"/>
      <c r="X13" s="695"/>
      <c r="Y13" s="695"/>
      <c r="Z13" s="695"/>
      <c r="AA13" s="697"/>
      <c r="AD13" s="166"/>
      <c r="AE13" s="167"/>
      <c r="AF13" s="168"/>
      <c r="AG13" s="251"/>
      <c r="AH13" s="251"/>
      <c r="AI13" s="425"/>
      <c r="AJ13" s="426"/>
      <c r="AK13" s="427"/>
      <c r="AN13" s="698"/>
      <c r="AO13" s="699"/>
      <c r="AP13" s="700"/>
    </row>
    <row r="14" spans="1:42" s="68" customFormat="1" ht="28.15" customHeight="1">
      <c r="A14" s="701"/>
      <c r="B14" s="702"/>
      <c r="C14" s="703" t="s">
        <v>175</v>
      </c>
      <c r="D14" s="704"/>
      <c r="E14" s="704"/>
      <c r="F14" s="705"/>
      <c r="G14" s="706">
        <v>200</v>
      </c>
      <c r="H14" s="706">
        <v>1000</v>
      </c>
      <c r="I14" s="707" t="s">
        <v>84</v>
      </c>
      <c r="J14" s="708" t="s">
        <v>85</v>
      </c>
      <c r="K14" s="709"/>
      <c r="L14" s="710"/>
      <c r="M14" s="710"/>
      <c r="N14" s="710"/>
      <c r="O14" s="710"/>
      <c r="P14" s="710"/>
      <c r="Q14" s="710"/>
      <c r="R14" s="710"/>
      <c r="S14" s="711"/>
      <c r="T14" s="709"/>
      <c r="U14" s="712"/>
      <c r="V14" s="710"/>
      <c r="W14" s="710"/>
      <c r="X14" s="710"/>
      <c r="Y14" s="710"/>
      <c r="Z14" s="710"/>
      <c r="AA14" s="710"/>
      <c r="AD14" s="169"/>
      <c r="AE14" s="169"/>
      <c r="AF14" s="169"/>
      <c r="AG14" s="251"/>
      <c r="AH14" s="251"/>
      <c r="AI14" s="169"/>
      <c r="AJ14" s="169"/>
      <c r="AK14" s="169"/>
      <c r="AN14" s="169"/>
      <c r="AO14" s="169"/>
      <c r="AP14" s="169"/>
    </row>
    <row r="15" spans="1:42" s="68" customFormat="1" ht="28.15" customHeight="1">
      <c r="A15" s="73" t="s">
        <v>195</v>
      </c>
      <c r="B15" s="69"/>
      <c r="C15" s="713" t="s">
        <v>196</v>
      </c>
      <c r="D15" s="89"/>
      <c r="E15" s="714">
        <v>2000</v>
      </c>
      <c r="F15" s="710" t="s">
        <v>184</v>
      </c>
      <c r="G15" s="715">
        <f>IF(A15="","",IF(F15="Chèque",IF(C15="","",G14+E15-D15),G14))</f>
        <v>200</v>
      </c>
      <c r="H15" s="715">
        <f>IF(A15="","",IF(F15="Espèce",IF(C15="","",H14+E15-D15),H14))</f>
        <v>3000</v>
      </c>
      <c r="I15" s="716"/>
      <c r="J15" s="717"/>
      <c r="K15" s="709"/>
      <c r="L15" s="710"/>
      <c r="M15" s="710"/>
      <c r="N15" s="710"/>
      <c r="O15" s="710"/>
      <c r="P15" s="710"/>
      <c r="Q15" s="710"/>
      <c r="R15" s="710"/>
      <c r="S15" s="711"/>
      <c r="T15" s="709"/>
      <c r="U15" s="712"/>
      <c r="V15" s="710"/>
      <c r="W15" s="710"/>
      <c r="X15" s="710"/>
      <c r="Y15" s="710"/>
      <c r="Z15" s="710"/>
      <c r="AA15" s="710"/>
      <c r="AD15" s="310" t="s">
        <v>30</v>
      </c>
      <c r="AE15" s="310">
        <v>1</v>
      </c>
      <c r="AF15" s="311">
        <f>Produitsjanv</f>
        <v>2000</v>
      </c>
      <c r="AG15" s="255"/>
      <c r="AH15" s="251"/>
      <c r="AI15" s="310" t="s">
        <v>30</v>
      </c>
      <c r="AJ15" s="310">
        <v>1</v>
      </c>
      <c r="AK15" s="311">
        <f>chargesjanv</f>
        <v>500</v>
      </c>
      <c r="AN15" s="310" t="s">
        <v>30</v>
      </c>
      <c r="AO15" s="310">
        <v>1</v>
      </c>
      <c r="AP15" s="718">
        <f>G42+H42</f>
        <v>3200</v>
      </c>
    </row>
    <row r="16" spans="1:42" s="68" customFormat="1" ht="28.15" customHeight="1">
      <c r="A16" s="73" t="s">
        <v>197</v>
      </c>
      <c r="B16" s="69"/>
      <c r="C16" s="713" t="s">
        <v>198</v>
      </c>
      <c r="D16" s="89">
        <v>500</v>
      </c>
      <c r="E16" s="714"/>
      <c r="F16" s="710" t="s">
        <v>184</v>
      </c>
      <c r="G16" s="715">
        <f>IF(A16="","",IF(F16="Chèque",IF(C16="","",G15+E16-D16),G15))</f>
        <v>200</v>
      </c>
      <c r="H16" s="715">
        <f t="shared" ref="H16:H40" si="0">IF(A16="","",IF(F16="Espèce",IF(C16="","",H15+E16-D16),H15))</f>
        <v>2500</v>
      </c>
      <c r="I16" s="716"/>
      <c r="J16" s="717"/>
      <c r="K16" s="709"/>
      <c r="L16" s="710"/>
      <c r="M16" s="710"/>
      <c r="N16" s="710"/>
      <c r="O16" s="710"/>
      <c r="P16" s="710"/>
      <c r="Q16" s="710"/>
      <c r="R16" s="710"/>
      <c r="S16" s="711"/>
      <c r="T16" s="709"/>
      <c r="U16" s="712"/>
      <c r="V16" s="710"/>
      <c r="W16" s="710"/>
      <c r="X16" s="710"/>
      <c r="Y16" s="710"/>
      <c r="Z16" s="710"/>
      <c r="AA16" s="710"/>
      <c r="AD16" s="310" t="s">
        <v>31</v>
      </c>
      <c r="AE16" s="310">
        <f>AE15+1</f>
        <v>2</v>
      </c>
      <c r="AF16" s="311">
        <f>Produitsfev</f>
        <v>0</v>
      </c>
      <c r="AG16" s="255"/>
      <c r="AH16" s="251"/>
      <c r="AI16" s="310" t="s">
        <v>31</v>
      </c>
      <c r="AJ16" s="310">
        <f>AJ15+1</f>
        <v>2</v>
      </c>
      <c r="AK16" s="311">
        <f>chargesfev</f>
        <v>0</v>
      </c>
      <c r="AN16" s="310" t="s">
        <v>31</v>
      </c>
      <c r="AO16" s="310">
        <f>AO15+1</f>
        <v>2</v>
      </c>
      <c r="AP16" s="718">
        <f>G82+H82</f>
        <v>0</v>
      </c>
    </row>
    <row r="17" spans="1:42" s="68" customFormat="1" ht="28.15" customHeight="1">
      <c r="A17" s="73"/>
      <c r="B17" s="69"/>
      <c r="C17" s="713"/>
      <c r="D17" s="89"/>
      <c r="E17" s="714"/>
      <c r="F17" s="710"/>
      <c r="G17" s="715" t="str">
        <f>IF(A17="","",IF(F17="Chèque",IF(C17="","",G16+E17-D17),G16))</f>
        <v/>
      </c>
      <c r="H17" s="715" t="str">
        <f t="shared" si="0"/>
        <v/>
      </c>
      <c r="I17" s="716"/>
      <c r="J17" s="717"/>
      <c r="K17" s="709"/>
      <c r="L17" s="710"/>
      <c r="M17" s="710"/>
      <c r="N17" s="710"/>
      <c r="O17" s="710"/>
      <c r="P17" s="710"/>
      <c r="Q17" s="710"/>
      <c r="R17" s="710"/>
      <c r="S17" s="711"/>
      <c r="T17" s="709"/>
      <c r="U17" s="712"/>
      <c r="V17" s="710"/>
      <c r="W17" s="710"/>
      <c r="X17" s="710"/>
      <c r="Y17" s="710"/>
      <c r="Z17" s="710"/>
      <c r="AA17" s="710"/>
      <c r="AD17" s="310" t="s">
        <v>32</v>
      </c>
      <c r="AE17" s="310">
        <f t="shared" ref="AE17:AE19" si="1">AE16+1</f>
        <v>3</v>
      </c>
      <c r="AF17" s="311">
        <f>Produitsmars</f>
        <v>0</v>
      </c>
      <c r="AG17" s="255"/>
      <c r="AH17" s="251"/>
      <c r="AI17" s="310" t="s">
        <v>32</v>
      </c>
      <c r="AJ17" s="310">
        <f t="shared" ref="AJ17:AJ19" si="2">AJ16+1</f>
        <v>3</v>
      </c>
      <c r="AK17" s="311">
        <f>Chargesmars</f>
        <v>0</v>
      </c>
      <c r="AN17" s="310" t="s">
        <v>32</v>
      </c>
      <c r="AO17" s="310">
        <f t="shared" ref="AO17:AO19" si="3">AO16+1</f>
        <v>3</v>
      </c>
      <c r="AP17" s="718">
        <f>G100+H100</f>
        <v>0</v>
      </c>
    </row>
    <row r="18" spans="1:42" s="68" customFormat="1" ht="28.15" customHeight="1">
      <c r="A18" s="73"/>
      <c r="B18" s="69"/>
      <c r="C18" s="719"/>
      <c r="D18" s="78"/>
      <c r="E18" s="714"/>
      <c r="F18" s="710"/>
      <c r="G18" s="715" t="str">
        <f t="shared" ref="G18:G80" si="4">IF(A18="","",IF(F18="Chèque",IF(C18="","",G17+E18-D18),G17))</f>
        <v/>
      </c>
      <c r="H18" s="715" t="str">
        <f t="shared" si="0"/>
        <v/>
      </c>
      <c r="I18" s="716"/>
      <c r="J18" s="717"/>
      <c r="K18" s="709"/>
      <c r="L18" s="710"/>
      <c r="M18" s="710"/>
      <c r="N18" s="710"/>
      <c r="O18" s="710"/>
      <c r="P18" s="710"/>
      <c r="Q18" s="710"/>
      <c r="R18" s="710"/>
      <c r="S18" s="711"/>
      <c r="T18" s="709"/>
      <c r="U18" s="712"/>
      <c r="V18" s="710"/>
      <c r="W18" s="710"/>
      <c r="X18" s="710"/>
      <c r="Y18" s="710"/>
      <c r="Z18" s="710"/>
      <c r="AA18" s="710"/>
      <c r="AD18" s="310" t="s">
        <v>33</v>
      </c>
      <c r="AE18" s="310">
        <f t="shared" si="1"/>
        <v>4</v>
      </c>
      <c r="AF18" s="311">
        <f>Produitsavril</f>
        <v>0</v>
      </c>
      <c r="AG18" s="255"/>
      <c r="AH18" s="251"/>
      <c r="AI18" s="310" t="s">
        <v>33</v>
      </c>
      <c r="AJ18" s="310">
        <f t="shared" si="2"/>
        <v>4</v>
      </c>
      <c r="AK18" s="311">
        <f>Chargesavril</f>
        <v>0</v>
      </c>
      <c r="AN18" s="310" t="s">
        <v>33</v>
      </c>
      <c r="AO18" s="310">
        <f t="shared" si="3"/>
        <v>4</v>
      </c>
      <c r="AP18" s="718">
        <f>G120+H120</f>
        <v>0</v>
      </c>
    </row>
    <row r="19" spans="1:42" s="68" customFormat="1" ht="28.15" customHeight="1">
      <c r="A19" s="73"/>
      <c r="B19" s="69"/>
      <c r="C19" s="719"/>
      <c r="D19" s="78"/>
      <c r="E19" s="714"/>
      <c r="F19" s="710"/>
      <c r="G19" s="715" t="str">
        <f t="shared" si="4"/>
        <v/>
      </c>
      <c r="H19" s="715" t="str">
        <f t="shared" si="0"/>
        <v/>
      </c>
      <c r="I19" s="716"/>
      <c r="J19" s="717"/>
      <c r="K19" s="709"/>
      <c r="L19" s="710"/>
      <c r="M19" s="710"/>
      <c r="N19" s="710"/>
      <c r="O19" s="710"/>
      <c r="P19" s="710"/>
      <c r="Q19" s="710"/>
      <c r="R19" s="710"/>
      <c r="S19" s="711"/>
      <c r="T19" s="709"/>
      <c r="U19" s="712"/>
      <c r="V19" s="710"/>
      <c r="W19" s="710"/>
      <c r="X19" s="710"/>
      <c r="Y19" s="710"/>
      <c r="Z19" s="710"/>
      <c r="AA19" s="710"/>
      <c r="AD19" s="310" t="s">
        <v>34</v>
      </c>
      <c r="AE19" s="310">
        <f t="shared" si="1"/>
        <v>5</v>
      </c>
      <c r="AF19" s="311">
        <f>Produitsmai</f>
        <v>0</v>
      </c>
      <c r="AG19" s="255"/>
      <c r="AH19" s="251"/>
      <c r="AI19" s="310" t="s">
        <v>34</v>
      </c>
      <c r="AJ19" s="310">
        <f t="shared" si="2"/>
        <v>5</v>
      </c>
      <c r="AK19" s="311">
        <f>Chargesmai</f>
        <v>0</v>
      </c>
      <c r="AN19" s="310" t="s">
        <v>34</v>
      </c>
      <c r="AO19" s="310">
        <f t="shared" si="3"/>
        <v>5</v>
      </c>
      <c r="AP19" s="718">
        <f>G139+H139</f>
        <v>0</v>
      </c>
    </row>
    <row r="20" spans="1:42" s="68" customFormat="1" ht="28.15" customHeight="1">
      <c r="A20" s="73"/>
      <c r="B20" s="69"/>
      <c r="C20" s="719"/>
      <c r="D20" s="78"/>
      <c r="E20" s="714"/>
      <c r="F20" s="710"/>
      <c r="G20" s="715" t="str">
        <f t="shared" si="4"/>
        <v/>
      </c>
      <c r="H20" s="715" t="str">
        <f t="shared" si="0"/>
        <v/>
      </c>
      <c r="I20" s="716"/>
      <c r="J20" s="717"/>
      <c r="K20" s="709"/>
      <c r="L20" s="710"/>
      <c r="M20" s="710"/>
      <c r="N20" s="710"/>
      <c r="O20" s="710"/>
      <c r="P20" s="710"/>
      <c r="Q20" s="710"/>
      <c r="R20" s="710"/>
      <c r="S20" s="711"/>
      <c r="T20" s="709"/>
      <c r="U20" s="712"/>
      <c r="V20" s="710"/>
      <c r="W20" s="710"/>
      <c r="X20" s="710"/>
      <c r="Y20" s="710"/>
      <c r="Z20" s="710"/>
      <c r="AA20" s="710"/>
      <c r="AD20" s="310" t="s">
        <v>35</v>
      </c>
      <c r="AE20" s="310">
        <f>AE19+1</f>
        <v>6</v>
      </c>
      <c r="AF20" s="311">
        <f>Produitsjuin</f>
        <v>0</v>
      </c>
      <c r="AG20" s="255"/>
      <c r="AH20" s="251"/>
      <c r="AI20" s="310" t="s">
        <v>35</v>
      </c>
      <c r="AJ20" s="310">
        <f>AJ19+1</f>
        <v>6</v>
      </c>
      <c r="AK20" s="311">
        <f>Chargesjuin</f>
        <v>0</v>
      </c>
      <c r="AN20" s="310" t="s">
        <v>35</v>
      </c>
      <c r="AO20" s="310">
        <f>AO19+1</f>
        <v>6</v>
      </c>
      <c r="AP20" s="718">
        <f>G156+H156</f>
        <v>0</v>
      </c>
    </row>
    <row r="21" spans="1:42" s="68" customFormat="1" ht="28.15" customHeight="1">
      <c r="A21" s="73"/>
      <c r="B21" s="69"/>
      <c r="C21" s="719"/>
      <c r="D21" s="78"/>
      <c r="E21" s="714"/>
      <c r="F21" s="710"/>
      <c r="G21" s="715" t="str">
        <f t="shared" si="4"/>
        <v/>
      </c>
      <c r="H21" s="715" t="str">
        <f t="shared" si="0"/>
        <v/>
      </c>
      <c r="I21" s="716"/>
      <c r="J21" s="717"/>
      <c r="K21" s="709"/>
      <c r="L21" s="710"/>
      <c r="M21" s="710"/>
      <c r="N21" s="710"/>
      <c r="O21" s="710"/>
      <c r="P21" s="710"/>
      <c r="Q21" s="710"/>
      <c r="R21" s="710"/>
      <c r="S21" s="711"/>
      <c r="T21" s="709"/>
      <c r="U21" s="712"/>
      <c r="V21" s="710"/>
      <c r="W21" s="710"/>
      <c r="X21" s="710"/>
      <c r="Y21" s="710"/>
      <c r="Z21" s="710"/>
      <c r="AA21" s="710"/>
      <c r="AD21" s="310" t="s">
        <v>36</v>
      </c>
      <c r="AE21" s="310">
        <f t="shared" ref="AE21:AE24" si="5">AE20+1</f>
        <v>7</v>
      </c>
      <c r="AF21" s="311">
        <f>Produitsjuill</f>
        <v>0</v>
      </c>
      <c r="AG21" s="255"/>
      <c r="AH21" s="251"/>
      <c r="AI21" s="310" t="s">
        <v>36</v>
      </c>
      <c r="AJ21" s="310">
        <f t="shared" ref="AJ21:AJ24" si="6">AJ20+1</f>
        <v>7</v>
      </c>
      <c r="AK21" s="311">
        <f>Chargesjuill</f>
        <v>0</v>
      </c>
      <c r="AN21" s="310" t="s">
        <v>36</v>
      </c>
      <c r="AO21" s="310">
        <f t="shared" ref="AO21:AO24" si="7">AO20+1</f>
        <v>7</v>
      </c>
      <c r="AP21" s="718">
        <f>G173+H173</f>
        <v>0</v>
      </c>
    </row>
    <row r="22" spans="1:42" s="68" customFormat="1" ht="28.15" customHeight="1">
      <c r="A22" s="73"/>
      <c r="B22" s="69"/>
      <c r="C22" s="719"/>
      <c r="D22" s="78"/>
      <c r="E22" s="714"/>
      <c r="F22" s="710"/>
      <c r="G22" s="715" t="str">
        <f t="shared" si="4"/>
        <v/>
      </c>
      <c r="H22" s="715" t="str">
        <f t="shared" si="0"/>
        <v/>
      </c>
      <c r="I22" s="716"/>
      <c r="J22" s="717"/>
      <c r="K22" s="709"/>
      <c r="L22" s="710"/>
      <c r="M22" s="710"/>
      <c r="N22" s="710"/>
      <c r="O22" s="710"/>
      <c r="P22" s="710"/>
      <c r="Q22" s="710"/>
      <c r="R22" s="710"/>
      <c r="S22" s="711"/>
      <c r="T22" s="709"/>
      <c r="U22" s="712"/>
      <c r="V22" s="710"/>
      <c r="W22" s="710"/>
      <c r="X22" s="710"/>
      <c r="Y22" s="710"/>
      <c r="Z22" s="710"/>
      <c r="AA22" s="710"/>
      <c r="AD22" s="310" t="s">
        <v>37</v>
      </c>
      <c r="AE22" s="310">
        <f t="shared" si="5"/>
        <v>8</v>
      </c>
      <c r="AF22" s="311">
        <f>Produitsaout</f>
        <v>0</v>
      </c>
      <c r="AG22" s="255"/>
      <c r="AH22" s="251"/>
      <c r="AI22" s="310" t="s">
        <v>37</v>
      </c>
      <c r="AJ22" s="310">
        <f t="shared" si="6"/>
        <v>8</v>
      </c>
      <c r="AK22" s="311">
        <f>Chargesaout</f>
        <v>0</v>
      </c>
      <c r="AN22" s="310" t="s">
        <v>37</v>
      </c>
      <c r="AO22" s="310">
        <f t="shared" si="7"/>
        <v>8</v>
      </c>
      <c r="AP22" s="718">
        <f>G191+H191</f>
        <v>0</v>
      </c>
    </row>
    <row r="23" spans="1:42" s="68" customFormat="1" ht="28.15" customHeight="1">
      <c r="A23" s="73"/>
      <c r="B23" s="69"/>
      <c r="C23" s="719"/>
      <c r="D23" s="78"/>
      <c r="E23" s="714"/>
      <c r="F23" s="710"/>
      <c r="G23" s="715" t="str">
        <f t="shared" si="4"/>
        <v/>
      </c>
      <c r="H23" s="715" t="str">
        <f t="shared" si="0"/>
        <v/>
      </c>
      <c r="I23" s="716"/>
      <c r="J23" s="717"/>
      <c r="K23" s="709"/>
      <c r="L23" s="710"/>
      <c r="M23" s="710"/>
      <c r="N23" s="710"/>
      <c r="O23" s="710"/>
      <c r="P23" s="710"/>
      <c r="Q23" s="710"/>
      <c r="R23" s="710"/>
      <c r="S23" s="711"/>
      <c r="T23" s="709"/>
      <c r="U23" s="712"/>
      <c r="V23" s="710"/>
      <c r="W23" s="710"/>
      <c r="X23" s="710"/>
      <c r="Y23" s="710"/>
      <c r="Z23" s="710"/>
      <c r="AA23" s="710"/>
      <c r="AD23" s="310" t="s">
        <v>38</v>
      </c>
      <c r="AE23" s="310">
        <f t="shared" si="5"/>
        <v>9</v>
      </c>
      <c r="AF23" s="311">
        <f>Produitssept</f>
        <v>0</v>
      </c>
      <c r="AG23" s="255"/>
      <c r="AH23" s="251"/>
      <c r="AI23" s="310" t="s">
        <v>38</v>
      </c>
      <c r="AJ23" s="310">
        <f t="shared" si="6"/>
        <v>9</v>
      </c>
      <c r="AK23" s="311">
        <f>Chargessept</f>
        <v>0</v>
      </c>
      <c r="AN23" s="310" t="s">
        <v>38</v>
      </c>
      <c r="AO23" s="310">
        <f t="shared" si="7"/>
        <v>9</v>
      </c>
      <c r="AP23" s="718">
        <f>G209+H209</f>
        <v>0</v>
      </c>
    </row>
    <row r="24" spans="1:42" s="68" customFormat="1" ht="28.15" customHeight="1">
      <c r="A24" s="73"/>
      <c r="B24" s="69"/>
      <c r="C24" s="719"/>
      <c r="D24" s="78"/>
      <c r="E24" s="714"/>
      <c r="F24" s="710"/>
      <c r="G24" s="715" t="str">
        <f t="shared" si="4"/>
        <v/>
      </c>
      <c r="H24" s="715" t="str">
        <f t="shared" si="0"/>
        <v/>
      </c>
      <c r="I24" s="716"/>
      <c r="J24" s="717"/>
      <c r="K24" s="709"/>
      <c r="L24" s="710"/>
      <c r="M24" s="710"/>
      <c r="N24" s="710"/>
      <c r="O24" s="710"/>
      <c r="P24" s="710"/>
      <c r="Q24" s="710"/>
      <c r="R24" s="710"/>
      <c r="S24" s="711"/>
      <c r="T24" s="709"/>
      <c r="U24" s="712"/>
      <c r="V24" s="710"/>
      <c r="W24" s="710"/>
      <c r="X24" s="710"/>
      <c r="Y24" s="710"/>
      <c r="Z24" s="710"/>
      <c r="AA24" s="710"/>
      <c r="AD24" s="310" t="s">
        <v>39</v>
      </c>
      <c r="AE24" s="310">
        <f t="shared" si="5"/>
        <v>10</v>
      </c>
      <c r="AF24" s="311">
        <f>Produitsoct</f>
        <v>0</v>
      </c>
      <c r="AG24" s="255"/>
      <c r="AH24" s="251"/>
      <c r="AI24" s="310" t="s">
        <v>39</v>
      </c>
      <c r="AJ24" s="310">
        <f t="shared" si="6"/>
        <v>10</v>
      </c>
      <c r="AK24" s="311">
        <f>Chargesoct</f>
        <v>0</v>
      </c>
      <c r="AN24" s="310" t="s">
        <v>39</v>
      </c>
      <c r="AO24" s="310">
        <f t="shared" si="7"/>
        <v>10</v>
      </c>
      <c r="AP24" s="718">
        <f>G228+H228</f>
        <v>0</v>
      </c>
    </row>
    <row r="25" spans="1:42" s="68" customFormat="1" ht="28.15" customHeight="1">
      <c r="A25" s="73"/>
      <c r="B25" s="69"/>
      <c r="C25" s="719"/>
      <c r="D25" s="78"/>
      <c r="E25" s="714"/>
      <c r="F25" s="710"/>
      <c r="G25" s="715" t="str">
        <f t="shared" si="4"/>
        <v/>
      </c>
      <c r="H25" s="715" t="str">
        <f t="shared" si="0"/>
        <v/>
      </c>
      <c r="I25" s="716"/>
      <c r="J25" s="717"/>
      <c r="K25" s="709"/>
      <c r="L25" s="710"/>
      <c r="M25" s="710"/>
      <c r="N25" s="710"/>
      <c r="O25" s="710"/>
      <c r="P25" s="710"/>
      <c r="Q25" s="710"/>
      <c r="R25" s="710"/>
      <c r="S25" s="711"/>
      <c r="T25" s="709"/>
      <c r="U25" s="712"/>
      <c r="V25" s="710"/>
      <c r="W25" s="710"/>
      <c r="X25" s="710"/>
      <c r="Y25" s="710"/>
      <c r="Z25" s="710"/>
      <c r="AA25" s="710"/>
      <c r="AD25" s="310" t="s">
        <v>40</v>
      </c>
      <c r="AE25" s="310">
        <f>AE24+1</f>
        <v>11</v>
      </c>
      <c r="AF25" s="311">
        <f>Produitsnov</f>
        <v>0</v>
      </c>
      <c r="AG25" s="251"/>
      <c r="AH25" s="251"/>
      <c r="AI25" s="310" t="s">
        <v>40</v>
      </c>
      <c r="AJ25" s="310">
        <f>AJ24+1</f>
        <v>11</v>
      </c>
      <c r="AK25" s="311">
        <f>Chargesnov</f>
        <v>0</v>
      </c>
      <c r="AN25" s="310" t="s">
        <v>40</v>
      </c>
      <c r="AO25" s="310">
        <f>AO24+1</f>
        <v>11</v>
      </c>
      <c r="AP25" s="718">
        <f>G247+H247</f>
        <v>0</v>
      </c>
    </row>
    <row r="26" spans="1:42" s="68" customFormat="1" ht="28.15" customHeight="1">
      <c r="A26" s="73"/>
      <c r="B26" s="69"/>
      <c r="C26" s="719"/>
      <c r="D26" s="78"/>
      <c r="E26" s="714"/>
      <c r="F26" s="710"/>
      <c r="G26" s="715" t="str">
        <f t="shared" si="4"/>
        <v/>
      </c>
      <c r="H26" s="715" t="str">
        <f t="shared" si="0"/>
        <v/>
      </c>
      <c r="I26" s="716"/>
      <c r="J26" s="717"/>
      <c r="K26" s="709"/>
      <c r="L26" s="710"/>
      <c r="M26" s="710"/>
      <c r="N26" s="710"/>
      <c r="O26" s="710"/>
      <c r="P26" s="710"/>
      <c r="Q26" s="710"/>
      <c r="R26" s="710"/>
      <c r="S26" s="711"/>
      <c r="T26" s="709"/>
      <c r="U26" s="712"/>
      <c r="V26" s="710"/>
      <c r="W26" s="710"/>
      <c r="X26" s="710"/>
      <c r="Y26" s="710"/>
      <c r="Z26" s="710"/>
      <c r="AA26" s="710"/>
      <c r="AD26" s="310" t="s">
        <v>41</v>
      </c>
      <c r="AE26" s="310">
        <v>12</v>
      </c>
      <c r="AF26" s="311">
        <f>Produitsdec</f>
        <v>0</v>
      </c>
      <c r="AG26" s="251"/>
      <c r="AH26" s="251"/>
      <c r="AI26" s="310" t="s">
        <v>41</v>
      </c>
      <c r="AJ26" s="310">
        <v>12</v>
      </c>
      <c r="AK26" s="311">
        <f>Chargesdec</f>
        <v>0</v>
      </c>
      <c r="AN26" s="310" t="s">
        <v>41</v>
      </c>
      <c r="AO26" s="310">
        <v>12</v>
      </c>
      <c r="AP26" s="718">
        <f>G274+H274</f>
        <v>0</v>
      </c>
    </row>
    <row r="27" spans="1:42" s="68" customFormat="1" ht="28.15" customHeight="1">
      <c r="A27" s="73"/>
      <c r="B27" s="69"/>
      <c r="C27" s="719"/>
      <c r="D27" s="78"/>
      <c r="E27" s="714"/>
      <c r="F27" s="710"/>
      <c r="G27" s="715" t="str">
        <f t="shared" si="4"/>
        <v/>
      </c>
      <c r="H27" s="715" t="str">
        <f t="shared" si="0"/>
        <v/>
      </c>
      <c r="I27" s="716"/>
      <c r="J27" s="717"/>
      <c r="K27" s="709"/>
      <c r="L27" s="710"/>
      <c r="M27" s="710"/>
      <c r="N27" s="710"/>
      <c r="O27" s="710"/>
      <c r="P27" s="710"/>
      <c r="Q27" s="710"/>
      <c r="R27" s="710"/>
      <c r="S27" s="711"/>
      <c r="T27" s="709"/>
      <c r="U27" s="712"/>
      <c r="V27" s="710"/>
      <c r="W27" s="710"/>
      <c r="X27" s="710"/>
      <c r="Y27" s="710"/>
      <c r="Z27" s="710"/>
      <c r="AA27" s="710"/>
      <c r="AD27" s="912" t="s">
        <v>15</v>
      </c>
      <c r="AE27" s="913"/>
      <c r="AF27" s="429">
        <f>SUM(AF15:AF26)</f>
        <v>2000</v>
      </c>
      <c r="AG27" s="251"/>
      <c r="AH27" s="251"/>
      <c r="AI27" s="919" t="s">
        <v>15</v>
      </c>
      <c r="AJ27" s="920"/>
      <c r="AK27" s="428">
        <f>SUM(AK15:AK26)</f>
        <v>500</v>
      </c>
      <c r="AN27" s="979" t="s">
        <v>15</v>
      </c>
      <c r="AO27" s="980"/>
      <c r="AP27" s="720">
        <f>SUM(AP15:AP26)</f>
        <v>3200</v>
      </c>
    </row>
    <row r="28" spans="1:42" s="68" customFormat="1" ht="28.15" customHeight="1">
      <c r="A28" s="73"/>
      <c r="B28" s="69"/>
      <c r="C28" s="719"/>
      <c r="D28" s="78"/>
      <c r="E28" s="714"/>
      <c r="F28" s="710"/>
      <c r="G28" s="715" t="str">
        <f t="shared" si="4"/>
        <v/>
      </c>
      <c r="H28" s="715" t="str">
        <f t="shared" si="0"/>
        <v/>
      </c>
      <c r="I28" s="716"/>
      <c r="J28" s="717"/>
      <c r="K28" s="709"/>
      <c r="L28" s="710"/>
      <c r="M28" s="710"/>
      <c r="N28" s="710"/>
      <c r="O28" s="710"/>
      <c r="P28" s="710"/>
      <c r="Q28" s="710"/>
      <c r="R28" s="710"/>
      <c r="S28" s="711"/>
      <c r="T28" s="709"/>
      <c r="U28" s="712"/>
      <c r="V28" s="710"/>
      <c r="W28" s="710"/>
      <c r="X28" s="710"/>
      <c r="Y28" s="710"/>
      <c r="Z28" s="710"/>
      <c r="AA28" s="710"/>
    </row>
    <row r="29" spans="1:42" s="68" customFormat="1" ht="28.15" customHeight="1">
      <c r="A29" s="73"/>
      <c r="B29" s="69"/>
      <c r="C29" s="719"/>
      <c r="D29" s="78"/>
      <c r="E29" s="714"/>
      <c r="F29" s="710"/>
      <c r="G29" s="715" t="str">
        <f t="shared" si="4"/>
        <v/>
      </c>
      <c r="H29" s="715" t="str">
        <f t="shared" si="0"/>
        <v/>
      </c>
      <c r="I29" s="716"/>
      <c r="J29" s="717"/>
      <c r="K29" s="709"/>
      <c r="L29" s="710"/>
      <c r="M29" s="710"/>
      <c r="N29" s="710"/>
      <c r="O29" s="710"/>
      <c r="P29" s="710"/>
      <c r="Q29" s="710"/>
      <c r="R29" s="710"/>
      <c r="S29" s="711"/>
      <c r="T29" s="709"/>
      <c r="U29" s="712"/>
      <c r="V29" s="710"/>
      <c r="W29" s="710"/>
      <c r="X29" s="710"/>
      <c r="Y29" s="710"/>
      <c r="Z29" s="710"/>
      <c r="AA29" s="710"/>
    </row>
    <row r="30" spans="1:42" s="68" customFormat="1" ht="28.15" customHeight="1">
      <c r="A30" s="73"/>
      <c r="B30" s="69"/>
      <c r="C30" s="719"/>
      <c r="D30" s="78"/>
      <c r="E30" s="714"/>
      <c r="F30" s="710"/>
      <c r="G30" s="715" t="str">
        <f t="shared" si="4"/>
        <v/>
      </c>
      <c r="H30" s="715" t="str">
        <f t="shared" si="0"/>
        <v/>
      </c>
      <c r="I30" s="716"/>
      <c r="J30" s="717"/>
      <c r="K30" s="709"/>
      <c r="L30" s="710"/>
      <c r="M30" s="710"/>
      <c r="N30" s="710"/>
      <c r="O30" s="710"/>
      <c r="P30" s="710"/>
      <c r="Q30" s="710"/>
      <c r="R30" s="710"/>
      <c r="S30" s="711"/>
      <c r="T30" s="709"/>
      <c r="U30" s="712"/>
      <c r="V30" s="710"/>
      <c r="W30" s="710"/>
      <c r="X30" s="710"/>
      <c r="Y30" s="710"/>
      <c r="Z30" s="710"/>
      <c r="AA30" s="710"/>
    </row>
    <row r="31" spans="1:42" s="68" customFormat="1" ht="28.15" customHeight="1">
      <c r="A31" s="73"/>
      <c r="B31" s="69"/>
      <c r="C31" s="719"/>
      <c r="D31" s="78"/>
      <c r="E31" s="714"/>
      <c r="F31" s="710"/>
      <c r="G31" s="715" t="str">
        <f t="shared" si="4"/>
        <v/>
      </c>
      <c r="H31" s="715" t="str">
        <f t="shared" si="0"/>
        <v/>
      </c>
      <c r="I31" s="716"/>
      <c r="J31" s="717"/>
      <c r="K31" s="709"/>
      <c r="L31" s="710"/>
      <c r="M31" s="710"/>
      <c r="N31" s="710"/>
      <c r="O31" s="710"/>
      <c r="P31" s="710"/>
      <c r="Q31" s="710"/>
      <c r="R31" s="710"/>
      <c r="S31" s="711"/>
      <c r="T31" s="709"/>
      <c r="U31" s="712"/>
      <c r="V31" s="710"/>
      <c r="W31" s="710"/>
      <c r="X31" s="710"/>
      <c r="Y31" s="710"/>
      <c r="Z31" s="710"/>
      <c r="AA31" s="710"/>
    </row>
    <row r="32" spans="1:42" s="68" customFormat="1" ht="28.15" customHeight="1">
      <c r="A32" s="73"/>
      <c r="B32" s="69"/>
      <c r="C32" s="719"/>
      <c r="D32" s="78"/>
      <c r="E32" s="714"/>
      <c r="F32" s="710"/>
      <c r="G32" s="715" t="str">
        <f t="shared" si="4"/>
        <v/>
      </c>
      <c r="H32" s="715" t="str">
        <f t="shared" si="0"/>
        <v/>
      </c>
      <c r="I32" s="716"/>
      <c r="J32" s="717"/>
      <c r="K32" s="709"/>
      <c r="L32" s="710"/>
      <c r="M32" s="710"/>
      <c r="N32" s="710"/>
      <c r="O32" s="710"/>
      <c r="P32" s="710"/>
      <c r="Q32" s="710"/>
      <c r="R32" s="710"/>
      <c r="S32" s="711"/>
      <c r="T32" s="709"/>
      <c r="U32" s="712"/>
      <c r="V32" s="710"/>
      <c r="W32" s="710"/>
      <c r="X32" s="710"/>
      <c r="Y32" s="710"/>
      <c r="Z32" s="710"/>
      <c r="AA32" s="710"/>
    </row>
    <row r="33" spans="1:27" s="68" customFormat="1" ht="28.15" customHeight="1">
      <c r="A33" s="73"/>
      <c r="B33" s="69"/>
      <c r="C33" s="719"/>
      <c r="D33" s="78"/>
      <c r="E33" s="714"/>
      <c r="F33" s="710"/>
      <c r="G33" s="715" t="str">
        <f t="shared" si="4"/>
        <v/>
      </c>
      <c r="H33" s="715" t="str">
        <f t="shared" si="0"/>
        <v/>
      </c>
      <c r="I33" s="716"/>
      <c r="J33" s="717"/>
      <c r="K33" s="709"/>
      <c r="L33" s="710"/>
      <c r="M33" s="710"/>
      <c r="N33" s="710"/>
      <c r="O33" s="710"/>
      <c r="P33" s="710"/>
      <c r="Q33" s="710"/>
      <c r="R33" s="710"/>
      <c r="S33" s="711"/>
      <c r="T33" s="709"/>
      <c r="U33" s="712"/>
      <c r="V33" s="710"/>
      <c r="W33" s="710"/>
      <c r="X33" s="710"/>
      <c r="Y33" s="710"/>
      <c r="Z33" s="710"/>
      <c r="AA33" s="710"/>
    </row>
    <row r="34" spans="1:27" s="68" customFormat="1" ht="28.15" customHeight="1">
      <c r="A34" s="73"/>
      <c r="B34" s="69"/>
      <c r="C34" s="719"/>
      <c r="D34" s="78"/>
      <c r="E34" s="714"/>
      <c r="F34" s="710"/>
      <c r="G34" s="715" t="str">
        <f t="shared" si="4"/>
        <v/>
      </c>
      <c r="H34" s="715" t="str">
        <f t="shared" si="0"/>
        <v/>
      </c>
      <c r="I34" s="716"/>
      <c r="J34" s="717"/>
      <c r="K34" s="709"/>
      <c r="L34" s="710"/>
      <c r="M34" s="710"/>
      <c r="N34" s="710"/>
      <c r="O34" s="710"/>
      <c r="P34" s="710"/>
      <c r="Q34" s="710"/>
      <c r="R34" s="710"/>
      <c r="S34" s="711"/>
      <c r="T34" s="709"/>
      <c r="U34" s="712"/>
      <c r="V34" s="710"/>
      <c r="W34" s="710"/>
      <c r="X34" s="710"/>
      <c r="Y34" s="710"/>
      <c r="Z34" s="710"/>
      <c r="AA34" s="710"/>
    </row>
    <row r="35" spans="1:27" s="68" customFormat="1" ht="28.15" customHeight="1">
      <c r="A35" s="73"/>
      <c r="B35" s="69"/>
      <c r="C35" s="719"/>
      <c r="D35" s="78"/>
      <c r="E35" s="714"/>
      <c r="F35" s="710"/>
      <c r="G35" s="715" t="str">
        <f t="shared" si="4"/>
        <v/>
      </c>
      <c r="H35" s="715" t="str">
        <f t="shared" si="0"/>
        <v/>
      </c>
      <c r="I35" s="716"/>
      <c r="J35" s="717"/>
      <c r="K35" s="709"/>
      <c r="L35" s="710"/>
      <c r="M35" s="710"/>
      <c r="N35" s="710"/>
      <c r="O35" s="710"/>
      <c r="P35" s="710"/>
      <c r="Q35" s="710"/>
      <c r="R35" s="710"/>
      <c r="S35" s="711"/>
      <c r="T35" s="709"/>
      <c r="U35" s="712"/>
      <c r="V35" s="710"/>
      <c r="W35" s="710"/>
      <c r="X35" s="710"/>
      <c r="Y35" s="710"/>
      <c r="Z35" s="710"/>
      <c r="AA35" s="710"/>
    </row>
    <row r="36" spans="1:27" s="68" customFormat="1" ht="28.15" customHeight="1">
      <c r="A36" s="73"/>
      <c r="B36" s="69"/>
      <c r="C36" s="719"/>
      <c r="D36" s="78"/>
      <c r="E36" s="714"/>
      <c r="F36" s="710"/>
      <c r="G36" s="715" t="str">
        <f t="shared" si="4"/>
        <v/>
      </c>
      <c r="H36" s="715" t="str">
        <f t="shared" si="0"/>
        <v/>
      </c>
      <c r="I36" s="716"/>
      <c r="J36" s="717"/>
      <c r="K36" s="709"/>
      <c r="L36" s="710"/>
      <c r="M36" s="710"/>
      <c r="N36" s="710"/>
      <c r="O36" s="710"/>
      <c r="P36" s="710"/>
      <c r="Q36" s="710"/>
      <c r="R36" s="710"/>
      <c r="S36" s="711"/>
      <c r="T36" s="709"/>
      <c r="U36" s="712"/>
      <c r="V36" s="710"/>
      <c r="W36" s="710"/>
      <c r="X36" s="710"/>
      <c r="Y36" s="710"/>
      <c r="Z36" s="710"/>
      <c r="AA36" s="710"/>
    </row>
    <row r="37" spans="1:27" s="68" customFormat="1" ht="28.15" customHeight="1">
      <c r="A37" s="73"/>
      <c r="B37" s="69"/>
      <c r="C37" s="719"/>
      <c r="D37" s="78"/>
      <c r="E37" s="714"/>
      <c r="F37" s="710"/>
      <c r="G37" s="715" t="str">
        <f t="shared" si="4"/>
        <v/>
      </c>
      <c r="H37" s="715" t="str">
        <f t="shared" si="0"/>
        <v/>
      </c>
      <c r="I37" s="716"/>
      <c r="J37" s="717"/>
      <c r="K37" s="709"/>
      <c r="L37" s="710"/>
      <c r="M37" s="710"/>
      <c r="N37" s="710"/>
      <c r="O37" s="710"/>
      <c r="P37" s="710"/>
      <c r="Q37" s="710"/>
      <c r="R37" s="710"/>
      <c r="S37" s="711"/>
      <c r="T37" s="709"/>
      <c r="U37" s="712"/>
      <c r="V37" s="710"/>
      <c r="W37" s="710"/>
      <c r="X37" s="710"/>
      <c r="Y37" s="710"/>
      <c r="Z37" s="710"/>
      <c r="AA37" s="710"/>
    </row>
    <row r="38" spans="1:27" s="68" customFormat="1" ht="28.15" customHeight="1">
      <c r="A38" s="73"/>
      <c r="B38" s="69"/>
      <c r="C38" s="719"/>
      <c r="D38" s="78"/>
      <c r="E38" s="714"/>
      <c r="F38" s="710"/>
      <c r="G38" s="715" t="str">
        <f t="shared" si="4"/>
        <v/>
      </c>
      <c r="H38" s="715" t="str">
        <f t="shared" si="0"/>
        <v/>
      </c>
      <c r="I38" s="716"/>
      <c r="J38" s="717"/>
      <c r="K38" s="709"/>
      <c r="L38" s="710"/>
      <c r="M38" s="710"/>
      <c r="N38" s="710"/>
      <c r="O38" s="710"/>
      <c r="P38" s="710"/>
      <c r="Q38" s="710"/>
      <c r="R38" s="710"/>
      <c r="S38" s="711"/>
      <c r="T38" s="709"/>
      <c r="U38" s="712"/>
      <c r="V38" s="710"/>
      <c r="W38" s="710"/>
      <c r="X38" s="710"/>
      <c r="Y38" s="710"/>
      <c r="Z38" s="710"/>
      <c r="AA38" s="710"/>
    </row>
    <row r="39" spans="1:27" s="68" customFormat="1" ht="28.15" customHeight="1">
      <c r="A39" s="245"/>
      <c r="B39" s="393"/>
      <c r="C39" s="721"/>
      <c r="D39" s="78"/>
      <c r="E39" s="89"/>
      <c r="F39" s="710"/>
      <c r="G39" s="715" t="str">
        <f t="shared" si="4"/>
        <v/>
      </c>
      <c r="H39" s="715" t="str">
        <f t="shared" si="0"/>
        <v/>
      </c>
      <c r="I39" s="722"/>
      <c r="J39" s="723"/>
      <c r="K39" s="709"/>
      <c r="L39" s="710"/>
      <c r="M39" s="710"/>
      <c r="N39" s="710"/>
      <c r="O39" s="710"/>
      <c r="P39" s="710"/>
      <c r="Q39" s="710"/>
      <c r="R39" s="710"/>
      <c r="S39" s="711"/>
      <c r="T39" s="709"/>
      <c r="U39" s="712"/>
      <c r="V39" s="710"/>
      <c r="W39" s="710"/>
      <c r="X39" s="710"/>
      <c r="Y39" s="710"/>
      <c r="Z39" s="710"/>
      <c r="AA39" s="710"/>
    </row>
    <row r="40" spans="1:27" s="68" customFormat="1" ht="28.15" customHeight="1">
      <c r="A40" s="103"/>
      <c r="B40" s="724"/>
      <c r="C40" s="97"/>
      <c r="D40" s="725">
        <f>SUM(D14:D39)</f>
        <v>500</v>
      </c>
      <c r="E40" s="725">
        <f>SUM(E14:E39)</f>
        <v>2000</v>
      </c>
      <c r="F40" s="726"/>
      <c r="G40" s="727" t="str">
        <f t="shared" si="4"/>
        <v/>
      </c>
      <c r="H40" s="727" t="str">
        <f t="shared" si="0"/>
        <v/>
      </c>
      <c r="I40" s="728">
        <f>totalcharges</f>
        <v>500</v>
      </c>
      <c r="J40" s="729">
        <f>totalproduits</f>
        <v>2000</v>
      </c>
      <c r="K40" s="730">
        <f>SUM(K15:K39)</f>
        <v>0</v>
      </c>
      <c r="L40" s="731">
        <f>SUM(L15:L39)</f>
        <v>0</v>
      </c>
      <c r="M40" s="731">
        <f t="shared" ref="M40:S40" si="8">SUM(M15:M39)</f>
        <v>0</v>
      </c>
      <c r="N40" s="731">
        <f t="shared" si="8"/>
        <v>0</v>
      </c>
      <c r="O40" s="731">
        <f t="shared" si="8"/>
        <v>0</v>
      </c>
      <c r="P40" s="731">
        <f t="shared" si="8"/>
        <v>0</v>
      </c>
      <c r="Q40" s="731">
        <f t="shared" si="8"/>
        <v>0</v>
      </c>
      <c r="R40" s="731">
        <f>SUM(R15:R39)</f>
        <v>0</v>
      </c>
      <c r="S40" s="731">
        <f t="shared" si="8"/>
        <v>0</v>
      </c>
      <c r="T40" s="730">
        <f>SUM(T15:T39)</f>
        <v>0</v>
      </c>
      <c r="U40" s="726">
        <f t="shared" ref="U40:AA40" si="9">SUM(U15:U39)</f>
        <v>0</v>
      </c>
      <c r="V40" s="726">
        <f t="shared" si="9"/>
        <v>0</v>
      </c>
      <c r="W40" s="726">
        <f t="shared" si="9"/>
        <v>0</v>
      </c>
      <c r="X40" s="726">
        <f t="shared" si="9"/>
        <v>0</v>
      </c>
      <c r="Y40" s="726">
        <f t="shared" si="9"/>
        <v>0</v>
      </c>
      <c r="Z40" s="726">
        <f t="shared" si="9"/>
        <v>0</v>
      </c>
      <c r="AA40" s="731">
        <f t="shared" si="9"/>
        <v>0</v>
      </c>
    </row>
    <row r="41" spans="1:27" s="68" customFormat="1" ht="28.15" customHeight="1">
      <c r="A41" s="84"/>
      <c r="B41" s="85"/>
      <c r="C41" s="86" t="s">
        <v>31</v>
      </c>
      <c r="D41" s="87"/>
      <c r="E41" s="732"/>
      <c r="F41" s="733"/>
      <c r="G41" s="734"/>
      <c r="H41" s="734"/>
      <c r="I41" s="735"/>
      <c r="J41" s="736"/>
      <c r="K41" s="737"/>
      <c r="L41" s="733"/>
      <c r="M41" s="733"/>
      <c r="N41" s="733"/>
      <c r="O41" s="733"/>
      <c r="P41" s="733"/>
      <c r="Q41" s="733"/>
      <c r="R41" s="733"/>
      <c r="S41" s="736"/>
      <c r="T41" s="737"/>
      <c r="U41" s="738"/>
      <c r="V41" s="733"/>
      <c r="W41" s="733"/>
      <c r="X41" s="733"/>
      <c r="Y41" s="733"/>
      <c r="Z41" s="733"/>
      <c r="AA41" s="733"/>
    </row>
    <row r="42" spans="1:27" s="68" customFormat="1" ht="28.15" customHeight="1">
      <c r="A42" s="84"/>
      <c r="B42" s="739"/>
      <c r="C42" s="981" t="s">
        <v>176</v>
      </c>
      <c r="D42" s="981"/>
      <c r="E42" s="981"/>
      <c r="F42" s="982"/>
      <c r="G42" s="740">
        <v>2200</v>
      </c>
      <c r="H42" s="741">
        <v>1000</v>
      </c>
      <c r="I42" s="742"/>
      <c r="J42" s="743"/>
      <c r="K42" s="737"/>
      <c r="L42" s="733"/>
      <c r="M42" s="733"/>
      <c r="N42" s="733"/>
      <c r="O42" s="733"/>
      <c r="P42" s="733"/>
      <c r="Q42" s="733"/>
      <c r="R42" s="733"/>
      <c r="S42" s="736"/>
      <c r="T42" s="737"/>
      <c r="U42" s="738"/>
      <c r="V42" s="733"/>
      <c r="W42" s="733"/>
      <c r="X42" s="733"/>
      <c r="Y42" s="733"/>
      <c r="Z42" s="733"/>
      <c r="AA42" s="733"/>
    </row>
    <row r="43" spans="1:27" s="68" customFormat="1" ht="28.15" customHeight="1">
      <c r="A43" s="73"/>
      <c r="B43" s="69"/>
      <c r="C43" s="719"/>
      <c r="D43" s="89"/>
      <c r="E43" s="744"/>
      <c r="F43" s="710"/>
      <c r="G43" s="715" t="str">
        <f t="shared" si="4"/>
        <v/>
      </c>
      <c r="H43" s="715" t="str">
        <f t="shared" ref="H43:H98" si="10">IF(A43="","",IF(F43="Espèce",IF(C43="","",H42+E43-D43),H42))</f>
        <v/>
      </c>
      <c r="I43" s="745"/>
      <c r="J43" s="746"/>
      <c r="K43" s="709"/>
      <c r="L43" s="710"/>
      <c r="M43" s="710"/>
      <c r="N43" s="710"/>
      <c r="O43" s="710"/>
      <c r="P43" s="710"/>
      <c r="Q43" s="710"/>
      <c r="R43" s="710"/>
      <c r="S43" s="711"/>
      <c r="T43" s="709"/>
      <c r="U43" s="712"/>
      <c r="V43" s="710"/>
      <c r="W43" s="710"/>
      <c r="X43" s="710"/>
      <c r="Y43" s="710"/>
      <c r="Z43" s="710"/>
      <c r="AA43" s="710"/>
    </row>
    <row r="44" spans="1:27" s="68" customFormat="1" ht="28.15" customHeight="1">
      <c r="A44" s="73"/>
      <c r="B44" s="69"/>
      <c r="C44" s="719"/>
      <c r="D44" s="89"/>
      <c r="E44" s="744"/>
      <c r="F44" s="710"/>
      <c r="G44" s="715" t="str">
        <f t="shared" si="4"/>
        <v/>
      </c>
      <c r="H44" s="715" t="str">
        <f t="shared" si="10"/>
        <v/>
      </c>
      <c r="I44" s="716"/>
      <c r="J44" s="747"/>
      <c r="K44" s="709"/>
      <c r="L44" s="710"/>
      <c r="M44" s="710"/>
      <c r="N44" s="710"/>
      <c r="O44" s="710"/>
      <c r="P44" s="710"/>
      <c r="Q44" s="710"/>
      <c r="R44" s="710"/>
      <c r="S44" s="711"/>
      <c r="T44" s="709"/>
      <c r="U44" s="712"/>
      <c r="V44" s="710"/>
      <c r="W44" s="710"/>
      <c r="X44" s="710"/>
      <c r="Y44" s="710"/>
      <c r="Z44" s="710"/>
      <c r="AA44" s="710"/>
    </row>
    <row r="45" spans="1:27" s="68" customFormat="1" ht="28.15" customHeight="1">
      <c r="A45" s="73"/>
      <c r="B45" s="69"/>
      <c r="C45" s="719"/>
      <c r="D45" s="89"/>
      <c r="E45" s="744"/>
      <c r="F45" s="710"/>
      <c r="G45" s="715" t="str">
        <f t="shared" si="4"/>
        <v/>
      </c>
      <c r="H45" s="715" t="str">
        <f t="shared" si="10"/>
        <v/>
      </c>
      <c r="I45" s="716"/>
      <c r="J45" s="747"/>
      <c r="K45" s="709"/>
      <c r="L45" s="710"/>
      <c r="M45" s="710"/>
      <c r="N45" s="710"/>
      <c r="O45" s="710"/>
      <c r="P45" s="710"/>
      <c r="Q45" s="710"/>
      <c r="R45" s="710"/>
      <c r="S45" s="711"/>
      <c r="T45" s="709"/>
      <c r="U45" s="712"/>
      <c r="V45" s="710"/>
      <c r="W45" s="710"/>
      <c r="X45" s="710"/>
      <c r="Y45" s="710"/>
      <c r="Z45" s="710"/>
      <c r="AA45" s="710"/>
    </row>
    <row r="46" spans="1:27" s="68" customFormat="1" ht="28.15" customHeight="1">
      <c r="A46" s="73"/>
      <c r="B46" s="69"/>
      <c r="C46" s="719"/>
      <c r="D46" s="89"/>
      <c r="E46" s="744"/>
      <c r="F46" s="710"/>
      <c r="G46" s="715" t="str">
        <f t="shared" si="4"/>
        <v/>
      </c>
      <c r="H46" s="715" t="str">
        <f t="shared" si="10"/>
        <v/>
      </c>
      <c r="I46" s="716"/>
      <c r="J46" s="747"/>
      <c r="K46" s="709"/>
      <c r="L46" s="710"/>
      <c r="M46" s="710"/>
      <c r="N46" s="710"/>
      <c r="O46" s="710"/>
      <c r="P46" s="710"/>
      <c r="Q46" s="710"/>
      <c r="R46" s="710"/>
      <c r="S46" s="711"/>
      <c r="T46" s="709"/>
      <c r="U46" s="712"/>
      <c r="V46" s="710"/>
      <c r="W46" s="710"/>
      <c r="X46" s="710"/>
      <c r="Y46" s="710"/>
      <c r="Z46" s="710"/>
      <c r="AA46" s="710"/>
    </row>
    <row r="47" spans="1:27" s="68" customFormat="1" ht="28.15" customHeight="1">
      <c r="A47" s="73"/>
      <c r="B47" s="69"/>
      <c r="C47" s="719"/>
      <c r="D47" s="89"/>
      <c r="E47" s="744"/>
      <c r="F47" s="710"/>
      <c r="G47" s="715" t="str">
        <f t="shared" si="4"/>
        <v/>
      </c>
      <c r="H47" s="715" t="str">
        <f t="shared" si="10"/>
        <v/>
      </c>
      <c r="I47" s="716"/>
      <c r="J47" s="747"/>
      <c r="K47" s="709"/>
      <c r="L47" s="710"/>
      <c r="M47" s="710"/>
      <c r="N47" s="710"/>
      <c r="O47" s="710"/>
      <c r="P47" s="710"/>
      <c r="Q47" s="710"/>
      <c r="R47" s="710"/>
      <c r="S47" s="711"/>
      <c r="T47" s="709"/>
      <c r="U47" s="712"/>
      <c r="V47" s="710"/>
      <c r="W47" s="710"/>
      <c r="X47" s="710"/>
      <c r="Y47" s="710"/>
      <c r="Z47" s="710"/>
      <c r="AA47" s="710"/>
    </row>
    <row r="48" spans="1:27" s="68" customFormat="1" ht="28.15" customHeight="1">
      <c r="A48" s="73"/>
      <c r="B48" s="69"/>
      <c r="C48" s="719"/>
      <c r="D48" s="89"/>
      <c r="E48" s="744"/>
      <c r="F48" s="710"/>
      <c r="G48" s="715" t="str">
        <f t="shared" si="4"/>
        <v/>
      </c>
      <c r="H48" s="715" t="str">
        <f t="shared" si="10"/>
        <v/>
      </c>
      <c r="I48" s="716"/>
      <c r="J48" s="747"/>
      <c r="K48" s="709"/>
      <c r="L48" s="710"/>
      <c r="M48" s="710"/>
      <c r="N48" s="710"/>
      <c r="O48" s="710"/>
      <c r="P48" s="710"/>
      <c r="Q48" s="710"/>
      <c r="R48" s="710"/>
      <c r="S48" s="711"/>
      <c r="T48" s="709"/>
      <c r="U48" s="712"/>
      <c r="V48" s="710"/>
      <c r="W48" s="710"/>
      <c r="X48" s="710"/>
      <c r="Y48" s="710"/>
      <c r="Z48" s="710"/>
      <c r="AA48" s="710"/>
    </row>
    <row r="49" spans="1:27" s="68" customFormat="1" ht="28.15" customHeight="1">
      <c r="A49" s="73"/>
      <c r="B49" s="69"/>
      <c r="C49" s="713"/>
      <c r="D49" s="89"/>
      <c r="E49" s="744"/>
      <c r="F49" s="710"/>
      <c r="G49" s="715" t="str">
        <f t="shared" si="4"/>
        <v/>
      </c>
      <c r="H49" s="715" t="str">
        <f t="shared" si="10"/>
        <v/>
      </c>
      <c r="I49" s="716"/>
      <c r="J49" s="747"/>
      <c r="K49" s="709"/>
      <c r="L49" s="710"/>
      <c r="M49" s="710"/>
      <c r="N49" s="710"/>
      <c r="O49" s="710"/>
      <c r="P49" s="710"/>
      <c r="Q49" s="710"/>
      <c r="R49" s="710"/>
      <c r="S49" s="711"/>
      <c r="T49" s="709"/>
      <c r="U49" s="712"/>
      <c r="V49" s="710"/>
      <c r="W49" s="710"/>
      <c r="X49" s="710"/>
      <c r="Y49" s="710"/>
      <c r="Z49" s="710"/>
      <c r="AA49" s="710"/>
    </row>
    <row r="50" spans="1:27" s="68" customFormat="1" ht="28.15" customHeight="1">
      <c r="A50" s="73"/>
      <c r="B50" s="69"/>
      <c r="C50" s="713"/>
      <c r="D50" s="89"/>
      <c r="E50" s="744"/>
      <c r="F50" s="710"/>
      <c r="G50" s="715" t="str">
        <f t="shared" si="4"/>
        <v/>
      </c>
      <c r="H50" s="715" t="str">
        <f t="shared" si="10"/>
        <v/>
      </c>
      <c r="I50" s="716"/>
      <c r="J50" s="747"/>
      <c r="K50" s="709"/>
      <c r="L50" s="710"/>
      <c r="M50" s="710"/>
      <c r="N50" s="710"/>
      <c r="O50" s="710"/>
      <c r="P50" s="710"/>
      <c r="Q50" s="710"/>
      <c r="R50" s="710"/>
      <c r="S50" s="711"/>
      <c r="T50" s="709"/>
      <c r="U50" s="712"/>
      <c r="V50" s="710"/>
      <c r="W50" s="710"/>
      <c r="X50" s="710"/>
      <c r="Y50" s="710"/>
      <c r="Z50" s="710"/>
      <c r="AA50" s="710"/>
    </row>
    <row r="51" spans="1:27" s="68" customFormat="1" ht="28.15" customHeight="1">
      <c r="A51" s="73"/>
      <c r="B51" s="69"/>
      <c r="C51" s="719"/>
      <c r="D51" s="89"/>
      <c r="E51" s="744"/>
      <c r="F51" s="710"/>
      <c r="G51" s="715" t="str">
        <f t="shared" si="4"/>
        <v/>
      </c>
      <c r="H51" s="715" t="str">
        <f t="shared" si="10"/>
        <v/>
      </c>
      <c r="I51" s="716"/>
      <c r="J51" s="747"/>
      <c r="K51" s="709"/>
      <c r="L51" s="710"/>
      <c r="M51" s="710"/>
      <c r="N51" s="710"/>
      <c r="O51" s="710"/>
      <c r="P51" s="710"/>
      <c r="Q51" s="710"/>
      <c r="R51" s="710"/>
      <c r="S51" s="711"/>
      <c r="T51" s="709"/>
      <c r="U51" s="712"/>
      <c r="V51" s="710"/>
      <c r="W51" s="710"/>
      <c r="X51" s="710"/>
      <c r="Y51" s="710"/>
      <c r="Z51" s="710"/>
      <c r="AA51" s="710"/>
    </row>
    <row r="52" spans="1:27" s="68" customFormat="1" ht="28.15" customHeight="1">
      <c r="A52" s="73"/>
      <c r="B52" s="69"/>
      <c r="C52" s="719"/>
      <c r="D52" s="89"/>
      <c r="E52" s="744"/>
      <c r="F52" s="710"/>
      <c r="G52" s="715" t="str">
        <f t="shared" si="4"/>
        <v/>
      </c>
      <c r="H52" s="715" t="str">
        <f t="shared" si="10"/>
        <v/>
      </c>
      <c r="I52" s="716"/>
      <c r="J52" s="747"/>
      <c r="K52" s="709"/>
      <c r="L52" s="710"/>
      <c r="M52" s="710"/>
      <c r="N52" s="710"/>
      <c r="O52" s="710"/>
      <c r="P52" s="710"/>
      <c r="Q52" s="710"/>
      <c r="R52" s="710"/>
      <c r="S52" s="711"/>
      <c r="T52" s="709"/>
      <c r="U52" s="712"/>
      <c r="V52" s="710"/>
      <c r="W52" s="710"/>
      <c r="X52" s="710"/>
      <c r="Y52" s="710"/>
      <c r="Z52" s="710"/>
      <c r="AA52" s="710"/>
    </row>
    <row r="53" spans="1:27" s="68" customFormat="1" ht="28.15" customHeight="1">
      <c r="A53" s="73"/>
      <c r="B53" s="69"/>
      <c r="C53" s="713"/>
      <c r="D53" s="89"/>
      <c r="E53" s="744"/>
      <c r="F53" s="710"/>
      <c r="G53" s="715" t="str">
        <f t="shared" si="4"/>
        <v/>
      </c>
      <c r="H53" s="715" t="str">
        <f t="shared" si="10"/>
        <v/>
      </c>
      <c r="I53" s="716"/>
      <c r="J53" s="747"/>
      <c r="K53" s="709"/>
      <c r="L53" s="710"/>
      <c r="M53" s="710"/>
      <c r="N53" s="710"/>
      <c r="O53" s="710"/>
      <c r="P53" s="710"/>
      <c r="Q53" s="710"/>
      <c r="R53" s="710"/>
      <c r="S53" s="711"/>
      <c r="T53" s="709"/>
      <c r="U53" s="712"/>
      <c r="V53" s="710"/>
      <c r="W53" s="710"/>
      <c r="X53" s="710"/>
      <c r="Y53" s="710"/>
      <c r="Z53" s="710"/>
      <c r="AA53" s="710"/>
    </row>
    <row r="54" spans="1:27" s="68" customFormat="1" ht="28.15" customHeight="1">
      <c r="A54" s="122"/>
      <c r="B54" s="69"/>
      <c r="C54" s="719"/>
      <c r="D54" s="89"/>
      <c r="E54" s="744"/>
      <c r="F54" s="710"/>
      <c r="G54" s="715" t="str">
        <f t="shared" si="4"/>
        <v/>
      </c>
      <c r="H54" s="715" t="str">
        <f t="shared" si="10"/>
        <v/>
      </c>
      <c r="I54" s="716"/>
      <c r="J54" s="747"/>
      <c r="K54" s="709"/>
      <c r="L54" s="710"/>
      <c r="M54" s="710"/>
      <c r="N54" s="710"/>
      <c r="O54" s="710"/>
      <c r="P54" s="710"/>
      <c r="Q54" s="710"/>
      <c r="R54" s="710"/>
      <c r="S54" s="711"/>
      <c r="T54" s="709"/>
      <c r="U54" s="712"/>
      <c r="V54" s="710"/>
      <c r="W54" s="710"/>
      <c r="X54" s="710"/>
      <c r="Y54" s="710"/>
      <c r="Z54" s="710"/>
      <c r="AA54" s="710"/>
    </row>
    <row r="55" spans="1:27" s="68" customFormat="1" ht="28.15" customHeight="1">
      <c r="A55" s="122"/>
      <c r="B55" s="69"/>
      <c r="C55" s="719"/>
      <c r="D55" s="361"/>
      <c r="E55" s="744"/>
      <c r="F55" s="710"/>
      <c r="G55" s="715" t="str">
        <f t="shared" si="4"/>
        <v/>
      </c>
      <c r="H55" s="715" t="str">
        <f t="shared" si="10"/>
        <v/>
      </c>
      <c r="I55" s="716"/>
      <c r="J55" s="747"/>
      <c r="K55" s="709"/>
      <c r="L55" s="710"/>
      <c r="M55" s="710"/>
      <c r="N55" s="710"/>
      <c r="O55" s="710"/>
      <c r="P55" s="710"/>
      <c r="Q55" s="710"/>
      <c r="R55" s="710"/>
      <c r="S55" s="711"/>
      <c r="T55" s="709"/>
      <c r="U55" s="712"/>
      <c r="V55" s="710"/>
      <c r="W55" s="710"/>
      <c r="X55" s="710"/>
      <c r="Y55" s="710"/>
      <c r="Z55" s="710"/>
      <c r="AA55" s="710"/>
    </row>
    <row r="56" spans="1:27" s="68" customFormat="1" ht="28.15" customHeight="1">
      <c r="A56" s="122"/>
      <c r="B56" s="69"/>
      <c r="C56" s="719"/>
      <c r="D56" s="361"/>
      <c r="E56" s="744"/>
      <c r="F56" s="710"/>
      <c r="G56" s="715" t="str">
        <f t="shared" si="4"/>
        <v/>
      </c>
      <c r="H56" s="715" t="str">
        <f t="shared" si="10"/>
        <v/>
      </c>
      <c r="I56" s="716"/>
      <c r="J56" s="747"/>
      <c r="K56" s="709"/>
      <c r="L56" s="710"/>
      <c r="M56" s="710"/>
      <c r="N56" s="710"/>
      <c r="O56" s="710"/>
      <c r="P56" s="710"/>
      <c r="Q56" s="710"/>
      <c r="R56" s="710"/>
      <c r="S56" s="711"/>
      <c r="T56" s="709"/>
      <c r="U56" s="712"/>
      <c r="V56" s="710"/>
      <c r="W56" s="710"/>
      <c r="X56" s="710"/>
      <c r="Y56" s="710"/>
      <c r="Z56" s="710"/>
      <c r="AA56" s="710"/>
    </row>
    <row r="57" spans="1:27" s="68" customFormat="1" ht="28.15" customHeight="1">
      <c r="A57" s="122"/>
      <c r="B57" s="69"/>
      <c r="C57" s="719"/>
      <c r="D57" s="361"/>
      <c r="E57" s="744"/>
      <c r="F57" s="710"/>
      <c r="G57" s="715" t="str">
        <f t="shared" si="4"/>
        <v/>
      </c>
      <c r="H57" s="715" t="str">
        <f t="shared" si="10"/>
        <v/>
      </c>
      <c r="I57" s="716"/>
      <c r="J57" s="747"/>
      <c r="K57" s="709"/>
      <c r="L57" s="710"/>
      <c r="M57" s="710"/>
      <c r="N57" s="710"/>
      <c r="O57" s="710"/>
      <c r="P57" s="710"/>
      <c r="Q57" s="710"/>
      <c r="R57" s="710"/>
      <c r="S57" s="711"/>
      <c r="T57" s="709"/>
      <c r="U57" s="712"/>
      <c r="V57" s="710"/>
      <c r="W57" s="710"/>
      <c r="X57" s="710"/>
      <c r="Y57" s="710"/>
      <c r="Z57" s="710"/>
      <c r="AA57" s="710"/>
    </row>
    <row r="58" spans="1:27" s="68" customFormat="1" ht="28.15" customHeight="1">
      <c r="A58" s="122"/>
      <c r="B58" s="69"/>
      <c r="C58" s="719"/>
      <c r="D58" s="361"/>
      <c r="E58" s="744"/>
      <c r="F58" s="710"/>
      <c r="G58" s="715" t="str">
        <f t="shared" si="4"/>
        <v/>
      </c>
      <c r="H58" s="715" t="str">
        <f t="shared" si="10"/>
        <v/>
      </c>
      <c r="I58" s="716"/>
      <c r="J58" s="747"/>
      <c r="K58" s="709"/>
      <c r="L58" s="710"/>
      <c r="M58" s="710"/>
      <c r="N58" s="710"/>
      <c r="O58" s="710"/>
      <c r="P58" s="710"/>
      <c r="Q58" s="710"/>
      <c r="R58" s="710"/>
      <c r="S58" s="711"/>
      <c r="T58" s="709"/>
      <c r="U58" s="712"/>
      <c r="V58" s="710"/>
      <c r="W58" s="710"/>
      <c r="X58" s="710"/>
      <c r="Y58" s="710"/>
      <c r="Z58" s="710"/>
      <c r="AA58" s="710"/>
    </row>
    <row r="59" spans="1:27" s="68" customFormat="1" ht="28.15" customHeight="1">
      <c r="A59" s="122"/>
      <c r="B59" s="69"/>
      <c r="C59" s="719"/>
      <c r="D59" s="361"/>
      <c r="E59" s="744"/>
      <c r="F59" s="710"/>
      <c r="G59" s="715" t="str">
        <f t="shared" si="4"/>
        <v/>
      </c>
      <c r="H59" s="715" t="str">
        <f t="shared" si="10"/>
        <v/>
      </c>
      <c r="I59" s="716"/>
      <c r="J59" s="747"/>
      <c r="K59" s="709"/>
      <c r="L59" s="710"/>
      <c r="M59" s="710"/>
      <c r="N59" s="710"/>
      <c r="O59" s="710"/>
      <c r="P59" s="710"/>
      <c r="Q59" s="710"/>
      <c r="R59" s="710"/>
      <c r="S59" s="711"/>
      <c r="T59" s="709"/>
      <c r="U59" s="712"/>
      <c r="V59" s="710"/>
      <c r="W59" s="710"/>
      <c r="X59" s="710"/>
      <c r="Y59" s="710"/>
      <c r="Z59" s="710"/>
      <c r="AA59" s="710"/>
    </row>
    <row r="60" spans="1:27" s="68" customFormat="1" ht="28.15" customHeight="1">
      <c r="A60" s="122"/>
      <c r="B60" s="69"/>
      <c r="C60" s="719"/>
      <c r="D60" s="361"/>
      <c r="E60" s="744"/>
      <c r="F60" s="710"/>
      <c r="G60" s="715" t="str">
        <f t="shared" si="4"/>
        <v/>
      </c>
      <c r="H60" s="715" t="str">
        <f t="shared" si="10"/>
        <v/>
      </c>
      <c r="I60" s="716"/>
      <c r="J60" s="747"/>
      <c r="K60" s="709"/>
      <c r="L60" s="710"/>
      <c r="M60" s="710"/>
      <c r="N60" s="710"/>
      <c r="O60" s="710"/>
      <c r="P60" s="710"/>
      <c r="Q60" s="710"/>
      <c r="R60" s="710"/>
      <c r="S60" s="711"/>
      <c r="T60" s="709"/>
      <c r="U60" s="712"/>
      <c r="V60" s="710"/>
      <c r="W60" s="710"/>
      <c r="X60" s="710"/>
      <c r="Y60" s="710"/>
      <c r="Z60" s="710"/>
      <c r="AA60" s="710"/>
    </row>
    <row r="61" spans="1:27" s="68" customFormat="1" ht="28.15" customHeight="1">
      <c r="A61" s="122"/>
      <c r="B61" s="69"/>
      <c r="C61" s="719"/>
      <c r="D61" s="361"/>
      <c r="E61" s="744"/>
      <c r="F61" s="710"/>
      <c r="G61" s="715" t="str">
        <f t="shared" si="4"/>
        <v/>
      </c>
      <c r="H61" s="715" t="str">
        <f t="shared" si="10"/>
        <v/>
      </c>
      <c r="I61" s="716"/>
      <c r="J61" s="747"/>
      <c r="K61" s="709"/>
      <c r="L61" s="710"/>
      <c r="M61" s="710"/>
      <c r="N61" s="710"/>
      <c r="O61" s="710"/>
      <c r="P61" s="710"/>
      <c r="Q61" s="710"/>
      <c r="R61" s="710"/>
      <c r="S61" s="711"/>
      <c r="T61" s="709"/>
      <c r="U61" s="712"/>
      <c r="V61" s="710"/>
      <c r="W61" s="710"/>
      <c r="X61" s="710"/>
      <c r="Y61" s="710"/>
      <c r="Z61" s="710"/>
      <c r="AA61" s="710"/>
    </row>
    <row r="62" spans="1:27" s="68" customFormat="1" ht="28.15" customHeight="1">
      <c r="A62" s="122"/>
      <c r="B62" s="69"/>
      <c r="C62" s="719"/>
      <c r="D62" s="361"/>
      <c r="E62" s="744"/>
      <c r="F62" s="710"/>
      <c r="G62" s="715" t="str">
        <f t="shared" si="4"/>
        <v/>
      </c>
      <c r="H62" s="715" t="str">
        <f t="shared" si="10"/>
        <v/>
      </c>
      <c r="I62" s="716"/>
      <c r="J62" s="747"/>
      <c r="K62" s="709"/>
      <c r="L62" s="710"/>
      <c r="M62" s="710"/>
      <c r="N62" s="710"/>
      <c r="O62" s="710"/>
      <c r="P62" s="710"/>
      <c r="Q62" s="710"/>
      <c r="R62" s="710"/>
      <c r="S62" s="711"/>
      <c r="T62" s="709"/>
      <c r="U62" s="712"/>
      <c r="V62" s="710"/>
      <c r="W62" s="710"/>
      <c r="X62" s="710"/>
      <c r="Y62" s="710"/>
      <c r="Z62" s="710"/>
      <c r="AA62" s="710"/>
    </row>
    <row r="63" spans="1:27" s="68" customFormat="1" ht="28.15" customHeight="1">
      <c r="A63" s="122"/>
      <c r="B63" s="69"/>
      <c r="C63" s="719"/>
      <c r="D63" s="361"/>
      <c r="E63" s="744"/>
      <c r="F63" s="710"/>
      <c r="G63" s="715" t="str">
        <f t="shared" si="4"/>
        <v/>
      </c>
      <c r="H63" s="715" t="str">
        <f t="shared" si="10"/>
        <v/>
      </c>
      <c r="I63" s="716"/>
      <c r="J63" s="747"/>
      <c r="K63" s="709"/>
      <c r="L63" s="710"/>
      <c r="M63" s="710"/>
      <c r="N63" s="710"/>
      <c r="O63" s="710"/>
      <c r="P63" s="710"/>
      <c r="Q63" s="710"/>
      <c r="R63" s="710"/>
      <c r="S63" s="711"/>
      <c r="T63" s="709"/>
      <c r="U63" s="712"/>
      <c r="V63" s="710"/>
      <c r="W63" s="710"/>
      <c r="X63" s="710"/>
      <c r="Y63" s="710"/>
      <c r="Z63" s="710"/>
      <c r="AA63" s="710"/>
    </row>
    <row r="64" spans="1:27" s="68" customFormat="1" ht="28.15" customHeight="1">
      <c r="A64" s="122"/>
      <c r="B64" s="69"/>
      <c r="C64" s="719"/>
      <c r="D64" s="361"/>
      <c r="E64" s="744"/>
      <c r="F64" s="710"/>
      <c r="G64" s="715" t="str">
        <f t="shared" si="4"/>
        <v/>
      </c>
      <c r="H64" s="715" t="str">
        <f t="shared" si="10"/>
        <v/>
      </c>
      <c r="I64" s="716"/>
      <c r="J64" s="747"/>
      <c r="K64" s="709"/>
      <c r="L64" s="710"/>
      <c r="M64" s="710"/>
      <c r="N64" s="710"/>
      <c r="O64" s="710"/>
      <c r="P64" s="710"/>
      <c r="Q64" s="710"/>
      <c r="R64" s="710"/>
      <c r="S64" s="711"/>
      <c r="T64" s="709"/>
      <c r="U64" s="712"/>
      <c r="V64" s="710"/>
      <c r="W64" s="710"/>
      <c r="X64" s="710"/>
      <c r="Y64" s="710"/>
      <c r="Z64" s="710"/>
      <c r="AA64" s="710"/>
    </row>
    <row r="65" spans="1:27" s="68" customFormat="1" ht="28.15" customHeight="1">
      <c r="A65" s="122"/>
      <c r="B65" s="69"/>
      <c r="C65" s="719"/>
      <c r="D65" s="361"/>
      <c r="E65" s="744"/>
      <c r="F65" s="710"/>
      <c r="G65" s="715" t="str">
        <f t="shared" si="4"/>
        <v/>
      </c>
      <c r="H65" s="715" t="str">
        <f t="shared" si="10"/>
        <v/>
      </c>
      <c r="I65" s="716"/>
      <c r="J65" s="747"/>
      <c r="K65" s="709"/>
      <c r="L65" s="710"/>
      <c r="M65" s="710"/>
      <c r="N65" s="710"/>
      <c r="O65" s="710"/>
      <c r="P65" s="710"/>
      <c r="Q65" s="710"/>
      <c r="R65" s="710"/>
      <c r="S65" s="711"/>
      <c r="T65" s="709"/>
      <c r="U65" s="712"/>
      <c r="V65" s="710"/>
      <c r="W65" s="710"/>
      <c r="X65" s="710"/>
      <c r="Y65" s="710"/>
      <c r="Z65" s="710"/>
      <c r="AA65" s="710"/>
    </row>
    <row r="66" spans="1:27" s="68" customFormat="1" ht="28.15" customHeight="1">
      <c r="A66" s="122"/>
      <c r="B66" s="69"/>
      <c r="C66" s="719"/>
      <c r="D66" s="361"/>
      <c r="E66" s="744"/>
      <c r="F66" s="710"/>
      <c r="G66" s="715" t="str">
        <f t="shared" si="4"/>
        <v/>
      </c>
      <c r="H66" s="715" t="str">
        <f t="shared" si="10"/>
        <v/>
      </c>
      <c r="I66" s="716"/>
      <c r="J66" s="747"/>
      <c r="K66" s="709"/>
      <c r="L66" s="710"/>
      <c r="M66" s="710"/>
      <c r="N66" s="710"/>
      <c r="O66" s="710"/>
      <c r="P66" s="710"/>
      <c r="Q66" s="710"/>
      <c r="R66" s="710"/>
      <c r="S66" s="711"/>
      <c r="T66" s="709"/>
      <c r="U66" s="712"/>
      <c r="V66" s="710"/>
      <c r="W66" s="710"/>
      <c r="X66" s="710"/>
      <c r="Y66" s="710"/>
      <c r="Z66" s="710"/>
      <c r="AA66" s="710"/>
    </row>
    <row r="67" spans="1:27" s="68" customFormat="1" ht="28.15" customHeight="1">
      <c r="A67" s="122"/>
      <c r="B67" s="69"/>
      <c r="C67" s="719"/>
      <c r="D67" s="361"/>
      <c r="E67" s="744"/>
      <c r="F67" s="710"/>
      <c r="G67" s="715" t="str">
        <f t="shared" si="4"/>
        <v/>
      </c>
      <c r="H67" s="715" t="str">
        <f t="shared" si="10"/>
        <v/>
      </c>
      <c r="I67" s="716"/>
      <c r="J67" s="747"/>
      <c r="K67" s="709"/>
      <c r="L67" s="710"/>
      <c r="M67" s="710"/>
      <c r="N67" s="710"/>
      <c r="O67" s="710"/>
      <c r="P67" s="710"/>
      <c r="Q67" s="710"/>
      <c r="R67" s="710"/>
      <c r="S67" s="711"/>
      <c r="T67" s="709"/>
      <c r="U67" s="712"/>
      <c r="V67" s="710"/>
      <c r="W67" s="710"/>
      <c r="X67" s="710"/>
      <c r="Y67" s="710"/>
      <c r="Z67" s="710"/>
      <c r="AA67" s="710"/>
    </row>
    <row r="68" spans="1:27" s="68" customFormat="1" ht="28.15" customHeight="1">
      <c r="A68" s="122"/>
      <c r="B68" s="69"/>
      <c r="C68" s="719"/>
      <c r="D68" s="361"/>
      <c r="E68" s="744"/>
      <c r="F68" s="710"/>
      <c r="G68" s="715" t="str">
        <f t="shared" si="4"/>
        <v/>
      </c>
      <c r="H68" s="715" t="str">
        <f t="shared" si="10"/>
        <v/>
      </c>
      <c r="I68" s="716"/>
      <c r="J68" s="747"/>
      <c r="K68" s="709"/>
      <c r="L68" s="710"/>
      <c r="M68" s="710"/>
      <c r="N68" s="710"/>
      <c r="O68" s="710"/>
      <c r="P68" s="710"/>
      <c r="Q68" s="710"/>
      <c r="R68" s="710"/>
      <c r="S68" s="711"/>
      <c r="T68" s="709"/>
      <c r="U68" s="712"/>
      <c r="V68" s="710"/>
      <c r="W68" s="710"/>
      <c r="X68" s="710"/>
      <c r="Y68" s="710"/>
      <c r="Z68" s="710"/>
      <c r="AA68" s="710"/>
    </row>
    <row r="69" spans="1:27" s="68" customFormat="1" ht="28.15" customHeight="1">
      <c r="A69" s="122"/>
      <c r="B69" s="69"/>
      <c r="C69" s="719"/>
      <c r="D69" s="89"/>
      <c r="E69" s="744"/>
      <c r="F69" s="710"/>
      <c r="G69" s="715" t="str">
        <f t="shared" si="4"/>
        <v/>
      </c>
      <c r="H69" s="715" t="str">
        <f t="shared" si="10"/>
        <v/>
      </c>
      <c r="I69" s="716"/>
      <c r="J69" s="747"/>
      <c r="K69" s="709"/>
      <c r="L69" s="710"/>
      <c r="M69" s="710"/>
      <c r="N69" s="710"/>
      <c r="O69" s="710"/>
      <c r="P69" s="710"/>
      <c r="Q69" s="710"/>
      <c r="R69" s="710"/>
      <c r="S69" s="711"/>
      <c r="T69" s="709"/>
      <c r="U69" s="712"/>
      <c r="V69" s="710"/>
      <c r="W69" s="710"/>
      <c r="X69" s="710"/>
      <c r="Y69" s="710"/>
      <c r="Z69" s="710"/>
      <c r="AA69" s="710"/>
    </row>
    <row r="70" spans="1:27" s="68" customFormat="1" ht="28.15" customHeight="1">
      <c r="A70" s="122"/>
      <c r="B70" s="69"/>
      <c r="C70" s="719"/>
      <c r="D70" s="361"/>
      <c r="E70" s="744"/>
      <c r="F70" s="710"/>
      <c r="G70" s="715" t="str">
        <f t="shared" si="4"/>
        <v/>
      </c>
      <c r="H70" s="715" t="str">
        <f t="shared" si="10"/>
        <v/>
      </c>
      <c r="I70" s="716"/>
      <c r="J70" s="747"/>
      <c r="K70" s="709"/>
      <c r="L70" s="710"/>
      <c r="M70" s="710"/>
      <c r="N70" s="710"/>
      <c r="O70" s="710"/>
      <c r="P70" s="710"/>
      <c r="Q70" s="710"/>
      <c r="R70" s="710"/>
      <c r="S70" s="711"/>
      <c r="T70" s="709"/>
      <c r="U70" s="712"/>
      <c r="V70" s="710"/>
      <c r="W70" s="710"/>
      <c r="X70" s="710"/>
      <c r="Y70" s="710"/>
      <c r="Z70" s="710"/>
      <c r="AA70" s="710"/>
    </row>
    <row r="71" spans="1:27" s="68" customFormat="1" ht="28.15" customHeight="1">
      <c r="A71" s="122"/>
      <c r="B71" s="69"/>
      <c r="C71" s="719"/>
      <c r="D71" s="361"/>
      <c r="E71" s="744"/>
      <c r="F71" s="710"/>
      <c r="G71" s="715" t="str">
        <f t="shared" si="4"/>
        <v/>
      </c>
      <c r="H71" s="715" t="str">
        <f t="shared" si="10"/>
        <v/>
      </c>
      <c r="I71" s="716"/>
      <c r="J71" s="747"/>
      <c r="K71" s="709"/>
      <c r="L71" s="710"/>
      <c r="M71" s="710"/>
      <c r="N71" s="710"/>
      <c r="O71" s="710"/>
      <c r="P71" s="710"/>
      <c r="Q71" s="710"/>
      <c r="R71" s="710"/>
      <c r="S71" s="711"/>
      <c r="T71" s="709"/>
      <c r="U71" s="712"/>
      <c r="V71" s="710"/>
      <c r="W71" s="710"/>
      <c r="X71" s="710"/>
      <c r="Y71" s="710"/>
      <c r="Z71" s="710"/>
      <c r="AA71" s="710"/>
    </row>
    <row r="72" spans="1:27" s="68" customFormat="1" ht="28.15" customHeight="1">
      <c r="A72" s="122"/>
      <c r="B72" s="69"/>
      <c r="C72" s="719"/>
      <c r="D72" s="361"/>
      <c r="E72" s="744"/>
      <c r="F72" s="710"/>
      <c r="G72" s="715" t="str">
        <f t="shared" si="4"/>
        <v/>
      </c>
      <c r="H72" s="715" t="str">
        <f t="shared" si="10"/>
        <v/>
      </c>
      <c r="I72" s="716"/>
      <c r="J72" s="747"/>
      <c r="K72" s="709"/>
      <c r="L72" s="710"/>
      <c r="M72" s="710"/>
      <c r="N72" s="710"/>
      <c r="O72" s="710"/>
      <c r="P72" s="710"/>
      <c r="Q72" s="710"/>
      <c r="R72" s="710"/>
      <c r="S72" s="711"/>
      <c r="T72" s="709"/>
      <c r="U72" s="712"/>
      <c r="V72" s="710"/>
      <c r="W72" s="710"/>
      <c r="X72" s="710"/>
      <c r="Y72" s="710"/>
      <c r="Z72" s="710"/>
      <c r="AA72" s="710"/>
    </row>
    <row r="73" spans="1:27" s="68" customFormat="1" ht="28.15" customHeight="1">
      <c r="A73" s="122"/>
      <c r="B73" s="69"/>
      <c r="C73" s="719"/>
      <c r="D73" s="361"/>
      <c r="E73" s="744"/>
      <c r="F73" s="710"/>
      <c r="G73" s="715" t="str">
        <f t="shared" si="4"/>
        <v/>
      </c>
      <c r="H73" s="715" t="str">
        <f t="shared" si="10"/>
        <v/>
      </c>
      <c r="I73" s="716"/>
      <c r="J73" s="747"/>
      <c r="K73" s="709"/>
      <c r="L73" s="710"/>
      <c r="M73" s="710"/>
      <c r="N73" s="710"/>
      <c r="O73" s="710"/>
      <c r="P73" s="710"/>
      <c r="Q73" s="710"/>
      <c r="R73" s="710"/>
      <c r="S73" s="711"/>
      <c r="T73" s="709"/>
      <c r="U73" s="712"/>
      <c r="V73" s="710"/>
      <c r="W73" s="710"/>
      <c r="X73" s="710"/>
      <c r="Y73" s="710"/>
      <c r="Z73" s="710"/>
      <c r="AA73" s="710"/>
    </row>
    <row r="74" spans="1:27" s="68" customFormat="1" ht="28.15" customHeight="1">
      <c r="A74" s="122"/>
      <c r="B74" s="69"/>
      <c r="C74" s="719"/>
      <c r="D74" s="361"/>
      <c r="E74" s="744"/>
      <c r="F74" s="710"/>
      <c r="G74" s="715" t="str">
        <f t="shared" si="4"/>
        <v/>
      </c>
      <c r="H74" s="715" t="str">
        <f t="shared" si="10"/>
        <v/>
      </c>
      <c r="I74" s="716"/>
      <c r="J74" s="747"/>
      <c r="K74" s="709"/>
      <c r="L74" s="710"/>
      <c r="M74" s="710"/>
      <c r="N74" s="710"/>
      <c r="O74" s="710"/>
      <c r="P74" s="710"/>
      <c r="Q74" s="710"/>
      <c r="R74" s="710"/>
      <c r="S74" s="711"/>
      <c r="T74" s="709"/>
      <c r="U74" s="712"/>
      <c r="V74" s="710"/>
      <c r="W74" s="710"/>
      <c r="X74" s="710"/>
      <c r="Y74" s="710"/>
      <c r="Z74" s="710"/>
      <c r="AA74" s="710"/>
    </row>
    <row r="75" spans="1:27" s="68" customFormat="1" ht="28.15" customHeight="1">
      <c r="A75" s="122"/>
      <c r="B75" s="69"/>
      <c r="C75" s="719"/>
      <c r="D75" s="361"/>
      <c r="E75" s="744"/>
      <c r="F75" s="710"/>
      <c r="G75" s="715" t="str">
        <f t="shared" si="4"/>
        <v/>
      </c>
      <c r="H75" s="715" t="str">
        <f t="shared" si="10"/>
        <v/>
      </c>
      <c r="I75" s="716"/>
      <c r="J75" s="747"/>
      <c r="K75" s="709"/>
      <c r="L75" s="710"/>
      <c r="M75" s="710"/>
      <c r="N75" s="710"/>
      <c r="O75" s="710"/>
      <c r="P75" s="710"/>
      <c r="Q75" s="710"/>
      <c r="R75" s="710"/>
      <c r="S75" s="711"/>
      <c r="T75" s="709"/>
      <c r="U75" s="712"/>
      <c r="V75" s="710"/>
      <c r="W75" s="710"/>
      <c r="X75" s="710"/>
      <c r="Y75" s="710"/>
      <c r="Z75" s="710"/>
      <c r="AA75" s="710"/>
    </row>
    <row r="76" spans="1:27" s="68" customFormat="1" ht="28.15" customHeight="1">
      <c r="A76" s="122"/>
      <c r="B76" s="69"/>
      <c r="C76" s="719"/>
      <c r="D76" s="361"/>
      <c r="E76" s="744"/>
      <c r="F76" s="710"/>
      <c r="G76" s="715" t="str">
        <f t="shared" si="4"/>
        <v/>
      </c>
      <c r="H76" s="715" t="str">
        <f t="shared" si="10"/>
        <v/>
      </c>
      <c r="I76" s="716"/>
      <c r="J76" s="747"/>
      <c r="K76" s="709"/>
      <c r="L76" s="710"/>
      <c r="M76" s="710"/>
      <c r="N76" s="710"/>
      <c r="O76" s="710"/>
      <c r="P76" s="710"/>
      <c r="Q76" s="710"/>
      <c r="R76" s="710"/>
      <c r="S76" s="711"/>
      <c r="T76" s="709"/>
      <c r="U76" s="712"/>
      <c r="V76" s="710"/>
      <c r="W76" s="710"/>
      <c r="X76" s="710"/>
      <c r="Y76" s="710"/>
      <c r="Z76" s="710"/>
      <c r="AA76" s="710"/>
    </row>
    <row r="77" spans="1:27" s="68" customFormat="1" ht="28.15" customHeight="1">
      <c r="A77" s="122"/>
      <c r="B77" s="69"/>
      <c r="C77" s="719"/>
      <c r="D77" s="361"/>
      <c r="E77" s="744"/>
      <c r="F77" s="710"/>
      <c r="G77" s="715" t="str">
        <f t="shared" si="4"/>
        <v/>
      </c>
      <c r="H77" s="715" t="str">
        <f t="shared" si="10"/>
        <v/>
      </c>
      <c r="I77" s="716"/>
      <c r="J77" s="747"/>
      <c r="K77" s="709"/>
      <c r="L77" s="710"/>
      <c r="M77" s="710"/>
      <c r="N77" s="710"/>
      <c r="O77" s="710"/>
      <c r="P77" s="710"/>
      <c r="Q77" s="710"/>
      <c r="R77" s="710"/>
      <c r="S77" s="711"/>
      <c r="T77" s="709"/>
      <c r="U77" s="712"/>
      <c r="V77" s="710"/>
      <c r="W77" s="710"/>
      <c r="X77" s="710"/>
      <c r="Y77" s="710"/>
      <c r="Z77" s="710"/>
      <c r="AA77" s="710"/>
    </row>
    <row r="78" spans="1:27" s="68" customFormat="1" ht="28.15" customHeight="1">
      <c r="A78" s="122"/>
      <c r="B78" s="69"/>
      <c r="C78" s="719"/>
      <c r="D78" s="361"/>
      <c r="E78" s="744"/>
      <c r="F78" s="710"/>
      <c r="G78" s="715" t="str">
        <f t="shared" si="4"/>
        <v/>
      </c>
      <c r="H78" s="715" t="str">
        <f t="shared" si="10"/>
        <v/>
      </c>
      <c r="I78" s="716"/>
      <c r="J78" s="747"/>
      <c r="K78" s="709"/>
      <c r="L78" s="710"/>
      <c r="M78" s="710"/>
      <c r="N78" s="710"/>
      <c r="O78" s="710"/>
      <c r="P78" s="710"/>
      <c r="Q78" s="710"/>
      <c r="R78" s="710"/>
      <c r="S78" s="711"/>
      <c r="T78" s="709"/>
      <c r="U78" s="712"/>
      <c r="V78" s="710"/>
      <c r="W78" s="710"/>
      <c r="X78" s="710"/>
      <c r="Y78" s="710"/>
      <c r="Z78" s="710"/>
      <c r="AA78" s="710"/>
    </row>
    <row r="79" spans="1:27" s="68" customFormat="1" ht="28.15" customHeight="1">
      <c r="A79" s="122"/>
      <c r="B79" s="69"/>
      <c r="C79" s="719"/>
      <c r="D79" s="78"/>
      <c r="E79" s="744"/>
      <c r="F79" s="710"/>
      <c r="G79" s="715" t="str">
        <f t="shared" si="4"/>
        <v/>
      </c>
      <c r="H79" s="715" t="str">
        <f t="shared" si="10"/>
        <v/>
      </c>
      <c r="I79" s="722"/>
      <c r="J79" s="748"/>
      <c r="K79" s="709"/>
      <c r="L79" s="710"/>
      <c r="M79" s="710"/>
      <c r="N79" s="710"/>
      <c r="O79" s="710"/>
      <c r="P79" s="710"/>
      <c r="Q79" s="710"/>
      <c r="R79" s="710"/>
      <c r="S79" s="711"/>
      <c r="T79" s="709"/>
      <c r="U79" s="712"/>
      <c r="V79" s="710"/>
      <c r="W79" s="710"/>
      <c r="X79" s="710"/>
      <c r="Y79" s="710"/>
      <c r="Z79" s="710"/>
      <c r="AA79" s="710"/>
    </row>
    <row r="80" spans="1:27" s="68" customFormat="1" ht="28.15" customHeight="1">
      <c r="A80" s="103"/>
      <c r="B80" s="96"/>
      <c r="C80" s="97"/>
      <c r="D80" s="725">
        <f>SUM(D43:D79)</f>
        <v>0</v>
      </c>
      <c r="E80" s="725">
        <f>SUM(E43:E79)</f>
        <v>0</v>
      </c>
      <c r="F80" s="726"/>
      <c r="G80" s="727" t="str">
        <f t="shared" si="4"/>
        <v/>
      </c>
      <c r="H80" s="727" t="str">
        <f t="shared" si="10"/>
        <v/>
      </c>
      <c r="I80" s="728">
        <f>D80</f>
        <v>0</v>
      </c>
      <c r="J80" s="728">
        <f>E80</f>
        <v>0</v>
      </c>
      <c r="K80" s="730">
        <f>SUM(K44:K79)</f>
        <v>0</v>
      </c>
      <c r="L80" s="726">
        <f>SUM(L44:L79)</f>
        <v>0</v>
      </c>
      <c r="M80" s="726">
        <f t="shared" ref="M80:S80" si="11">SUM(M44:M79)</f>
        <v>0</v>
      </c>
      <c r="N80" s="726">
        <f t="shared" si="11"/>
        <v>0</v>
      </c>
      <c r="O80" s="726">
        <f t="shared" si="11"/>
        <v>0</v>
      </c>
      <c r="P80" s="726">
        <f t="shared" si="11"/>
        <v>0</v>
      </c>
      <c r="Q80" s="726">
        <f t="shared" si="11"/>
        <v>0</v>
      </c>
      <c r="R80" s="726">
        <f t="shared" si="11"/>
        <v>0</v>
      </c>
      <c r="S80" s="726">
        <f t="shared" si="11"/>
        <v>0</v>
      </c>
      <c r="T80" s="730">
        <f>SUM(T44:T79)</f>
        <v>0</v>
      </c>
      <c r="U80" s="731">
        <f>SUM(U44:U79)</f>
        <v>0</v>
      </c>
      <c r="V80" s="731">
        <f t="shared" ref="V80:AA80" si="12">SUM(V44:V79)</f>
        <v>0</v>
      </c>
      <c r="W80" s="731">
        <f t="shared" si="12"/>
        <v>0</v>
      </c>
      <c r="X80" s="731">
        <f t="shared" si="12"/>
        <v>0</v>
      </c>
      <c r="Y80" s="731">
        <f t="shared" si="12"/>
        <v>0</v>
      </c>
      <c r="Z80" s="731">
        <f t="shared" si="12"/>
        <v>0</v>
      </c>
      <c r="AA80" s="731">
        <f t="shared" si="12"/>
        <v>0</v>
      </c>
    </row>
    <row r="81" spans="1:27" s="68" customFormat="1" ht="28.15" customHeight="1">
      <c r="A81" s="92"/>
      <c r="B81" s="85"/>
      <c r="C81" s="93" t="s">
        <v>32</v>
      </c>
      <c r="D81" s="87"/>
      <c r="E81" s="732"/>
      <c r="F81" s="733"/>
      <c r="G81" s="734"/>
      <c r="H81" s="734"/>
      <c r="I81" s="735"/>
      <c r="J81" s="736"/>
      <c r="K81" s="737"/>
      <c r="L81" s="733"/>
      <c r="M81" s="733"/>
      <c r="N81" s="733"/>
      <c r="O81" s="733"/>
      <c r="P81" s="733"/>
      <c r="Q81" s="733"/>
      <c r="R81" s="733"/>
      <c r="S81" s="736"/>
      <c r="T81" s="737"/>
      <c r="U81" s="738"/>
      <c r="V81" s="733"/>
      <c r="W81" s="733"/>
      <c r="X81" s="733"/>
      <c r="Y81" s="733"/>
      <c r="Z81" s="733"/>
      <c r="AA81" s="733"/>
    </row>
    <row r="82" spans="1:27" s="68" customFormat="1" ht="28.15" customHeight="1">
      <c r="A82" s="92"/>
      <c r="B82" s="983" t="s">
        <v>176</v>
      </c>
      <c r="C82" s="984"/>
      <c r="D82" s="984"/>
      <c r="E82" s="984"/>
      <c r="F82" s="985"/>
      <c r="G82" s="734"/>
      <c r="H82" s="734"/>
      <c r="I82" s="742"/>
      <c r="J82" s="743"/>
      <c r="K82" s="737"/>
      <c r="L82" s="733"/>
      <c r="M82" s="733"/>
      <c r="N82" s="733"/>
      <c r="O82" s="733"/>
      <c r="P82" s="733"/>
      <c r="Q82" s="733"/>
      <c r="R82" s="733"/>
      <c r="S82" s="736"/>
      <c r="T82" s="737"/>
      <c r="U82" s="738"/>
      <c r="V82" s="733"/>
      <c r="W82" s="733"/>
      <c r="X82" s="733"/>
      <c r="Y82" s="733"/>
      <c r="Z82" s="733"/>
      <c r="AA82" s="733"/>
    </row>
    <row r="83" spans="1:27" s="68" customFormat="1" ht="28.15" customHeight="1">
      <c r="A83" s="70"/>
      <c r="B83" s="66"/>
      <c r="C83" s="749"/>
      <c r="D83" s="359"/>
      <c r="E83" s="744"/>
      <c r="F83" s="710"/>
      <c r="G83" s="750" t="str">
        <f t="shared" ref="G83:G137" si="13">IF(A83="","",IF(F83="Chèque",IF(C83="","",G82+E83-D83),G82))</f>
        <v/>
      </c>
      <c r="H83" s="750" t="str">
        <f t="shared" ref="H83:H97" si="14">IF(A83="","",IF(F83="Espèce",IF(C83="","",H82+E83-D83),H82))</f>
        <v/>
      </c>
      <c r="I83" s="745"/>
      <c r="J83" s="746"/>
      <c r="K83" s="709"/>
      <c r="L83" s="710"/>
      <c r="M83" s="710"/>
      <c r="N83" s="710"/>
      <c r="O83" s="710"/>
      <c r="P83" s="710"/>
      <c r="Q83" s="710"/>
      <c r="R83" s="710"/>
      <c r="S83" s="711"/>
      <c r="T83" s="709"/>
      <c r="U83" s="712"/>
      <c r="V83" s="710"/>
      <c r="W83" s="710"/>
      <c r="X83" s="710"/>
      <c r="Y83" s="710"/>
      <c r="Z83" s="710"/>
      <c r="AA83" s="710"/>
    </row>
    <row r="84" spans="1:27" s="68" customFormat="1" ht="28.15" customHeight="1">
      <c r="A84" s="70"/>
      <c r="B84" s="66"/>
      <c r="C84" s="749"/>
      <c r="D84" s="359"/>
      <c r="E84" s="744"/>
      <c r="F84" s="710"/>
      <c r="G84" s="750" t="str">
        <f t="shared" si="13"/>
        <v/>
      </c>
      <c r="H84" s="750" t="str">
        <f t="shared" si="14"/>
        <v/>
      </c>
      <c r="I84" s="716"/>
      <c r="J84" s="747"/>
      <c r="K84" s="709"/>
      <c r="L84" s="710"/>
      <c r="M84" s="710"/>
      <c r="N84" s="710"/>
      <c r="O84" s="710"/>
      <c r="P84" s="710"/>
      <c r="Q84" s="710"/>
      <c r="R84" s="710"/>
      <c r="S84" s="711"/>
      <c r="T84" s="709"/>
      <c r="U84" s="712"/>
      <c r="V84" s="710"/>
      <c r="W84" s="710"/>
      <c r="X84" s="710"/>
      <c r="Y84" s="710"/>
      <c r="Z84" s="710"/>
      <c r="AA84" s="710"/>
    </row>
    <row r="85" spans="1:27" s="68" customFormat="1" ht="28.15" customHeight="1">
      <c r="A85" s="70"/>
      <c r="B85" s="66"/>
      <c r="C85" s="749"/>
      <c r="D85" s="359"/>
      <c r="E85" s="744"/>
      <c r="F85" s="710"/>
      <c r="G85" s="750" t="str">
        <f t="shared" si="13"/>
        <v/>
      </c>
      <c r="H85" s="750" t="str">
        <f t="shared" si="14"/>
        <v/>
      </c>
      <c r="I85" s="716"/>
      <c r="J85" s="747"/>
      <c r="K85" s="709"/>
      <c r="L85" s="710"/>
      <c r="M85" s="710"/>
      <c r="N85" s="710"/>
      <c r="O85" s="710"/>
      <c r="P85" s="710"/>
      <c r="Q85" s="710"/>
      <c r="R85" s="710"/>
      <c r="S85" s="711"/>
      <c r="T85" s="709"/>
      <c r="U85" s="712"/>
      <c r="V85" s="710"/>
      <c r="W85" s="710"/>
      <c r="X85" s="710"/>
      <c r="Y85" s="710"/>
      <c r="Z85" s="710"/>
      <c r="AA85" s="710"/>
    </row>
    <row r="86" spans="1:27" s="68" customFormat="1" ht="28.15" customHeight="1">
      <c r="A86" s="70"/>
      <c r="B86" s="66"/>
      <c r="C86" s="749"/>
      <c r="D86" s="359"/>
      <c r="E86" s="744"/>
      <c r="F86" s="710"/>
      <c r="G86" s="750" t="str">
        <f t="shared" si="13"/>
        <v/>
      </c>
      <c r="H86" s="750" t="str">
        <f t="shared" si="14"/>
        <v/>
      </c>
      <c r="I86" s="716"/>
      <c r="J86" s="747"/>
      <c r="K86" s="709"/>
      <c r="L86" s="710"/>
      <c r="M86" s="710"/>
      <c r="N86" s="710"/>
      <c r="O86" s="710"/>
      <c r="P86" s="710"/>
      <c r="Q86" s="710"/>
      <c r="R86" s="710"/>
      <c r="S86" s="711"/>
      <c r="T86" s="709"/>
      <c r="U86" s="712"/>
      <c r="V86" s="710"/>
      <c r="W86" s="710"/>
      <c r="X86" s="710"/>
      <c r="Y86" s="710"/>
      <c r="Z86" s="710"/>
      <c r="AA86" s="710"/>
    </row>
    <row r="87" spans="1:27" s="68" customFormat="1" ht="28.15" customHeight="1">
      <c r="A87" s="70"/>
      <c r="B87" s="66"/>
      <c r="C87" s="749"/>
      <c r="D87" s="359"/>
      <c r="E87" s="744"/>
      <c r="F87" s="710"/>
      <c r="G87" s="750" t="str">
        <f t="shared" si="13"/>
        <v/>
      </c>
      <c r="H87" s="750" t="str">
        <f t="shared" si="14"/>
        <v/>
      </c>
      <c r="I87" s="716"/>
      <c r="J87" s="747"/>
      <c r="K87" s="709"/>
      <c r="L87" s="710"/>
      <c r="M87" s="710"/>
      <c r="N87" s="710"/>
      <c r="O87" s="710"/>
      <c r="P87" s="710"/>
      <c r="Q87" s="710"/>
      <c r="R87" s="710"/>
      <c r="S87" s="711"/>
      <c r="T87" s="709"/>
      <c r="U87" s="712"/>
      <c r="V87" s="710"/>
      <c r="W87" s="710"/>
      <c r="X87" s="710"/>
      <c r="Y87" s="710"/>
      <c r="Z87" s="710"/>
      <c r="AA87" s="710"/>
    </row>
    <row r="88" spans="1:27" s="68" customFormat="1" ht="28.15" customHeight="1">
      <c r="A88" s="70"/>
      <c r="B88" s="66"/>
      <c r="C88" s="749"/>
      <c r="D88" s="359"/>
      <c r="E88" s="744"/>
      <c r="F88" s="710"/>
      <c r="G88" s="750" t="str">
        <f t="shared" si="13"/>
        <v/>
      </c>
      <c r="H88" s="750" t="str">
        <f t="shared" si="14"/>
        <v/>
      </c>
      <c r="I88" s="716"/>
      <c r="J88" s="747"/>
      <c r="K88" s="709"/>
      <c r="L88" s="710"/>
      <c r="M88" s="710"/>
      <c r="N88" s="710"/>
      <c r="O88" s="710"/>
      <c r="P88" s="710"/>
      <c r="Q88" s="710"/>
      <c r="R88" s="710"/>
      <c r="S88" s="711"/>
      <c r="T88" s="709"/>
      <c r="U88" s="712"/>
      <c r="V88" s="710"/>
      <c r="W88" s="710"/>
      <c r="X88" s="710"/>
      <c r="Y88" s="710"/>
      <c r="Z88" s="710"/>
      <c r="AA88" s="710"/>
    </row>
    <row r="89" spans="1:27" s="68" customFormat="1" ht="28.15" customHeight="1">
      <c r="A89" s="70"/>
      <c r="B89" s="66"/>
      <c r="C89" s="749"/>
      <c r="D89" s="359"/>
      <c r="E89" s="744"/>
      <c r="F89" s="710"/>
      <c r="G89" s="750" t="str">
        <f t="shared" si="13"/>
        <v/>
      </c>
      <c r="H89" s="750" t="str">
        <f t="shared" si="14"/>
        <v/>
      </c>
      <c r="I89" s="716"/>
      <c r="J89" s="747"/>
      <c r="K89" s="709"/>
      <c r="L89" s="710"/>
      <c r="M89" s="710"/>
      <c r="N89" s="710"/>
      <c r="O89" s="710"/>
      <c r="P89" s="710"/>
      <c r="Q89" s="710"/>
      <c r="R89" s="710"/>
      <c r="S89" s="711"/>
      <c r="T89" s="709"/>
      <c r="U89" s="712"/>
      <c r="V89" s="710"/>
      <c r="W89" s="710"/>
      <c r="X89" s="710"/>
      <c r="Y89" s="710"/>
      <c r="Z89" s="710"/>
      <c r="AA89" s="710"/>
    </row>
    <row r="90" spans="1:27" s="68" customFormat="1" ht="28.15" customHeight="1">
      <c r="A90" s="70"/>
      <c r="B90" s="66"/>
      <c r="C90" s="749"/>
      <c r="D90" s="359"/>
      <c r="E90" s="744"/>
      <c r="F90" s="710"/>
      <c r="G90" s="750" t="str">
        <f t="shared" si="13"/>
        <v/>
      </c>
      <c r="H90" s="750" t="str">
        <f t="shared" si="14"/>
        <v/>
      </c>
      <c r="I90" s="716"/>
      <c r="J90" s="747"/>
      <c r="K90" s="709"/>
      <c r="L90" s="710"/>
      <c r="M90" s="710"/>
      <c r="N90" s="710"/>
      <c r="O90" s="710"/>
      <c r="P90" s="710"/>
      <c r="Q90" s="710"/>
      <c r="R90" s="710"/>
      <c r="S90" s="711"/>
      <c r="T90" s="709"/>
      <c r="U90" s="712"/>
      <c r="V90" s="710"/>
      <c r="W90" s="710"/>
      <c r="X90" s="710"/>
      <c r="Y90" s="710"/>
      <c r="Z90" s="710"/>
      <c r="AA90" s="710"/>
    </row>
    <row r="91" spans="1:27" s="68" customFormat="1" ht="28.15" customHeight="1">
      <c r="A91" s="70"/>
      <c r="B91" s="66"/>
      <c r="C91" s="749"/>
      <c r="D91" s="359"/>
      <c r="E91" s="744"/>
      <c r="F91" s="710"/>
      <c r="G91" s="750" t="str">
        <f t="shared" si="13"/>
        <v/>
      </c>
      <c r="H91" s="750" t="str">
        <f t="shared" si="14"/>
        <v/>
      </c>
      <c r="I91" s="716"/>
      <c r="J91" s="747"/>
      <c r="K91" s="709"/>
      <c r="L91" s="710"/>
      <c r="M91" s="710"/>
      <c r="N91" s="710"/>
      <c r="O91" s="710"/>
      <c r="P91" s="710"/>
      <c r="Q91" s="710"/>
      <c r="R91" s="710"/>
      <c r="S91" s="711"/>
      <c r="T91" s="709"/>
      <c r="U91" s="712"/>
      <c r="V91" s="710"/>
      <c r="W91" s="710"/>
      <c r="X91" s="710"/>
      <c r="Y91" s="710"/>
      <c r="Z91" s="710"/>
      <c r="AA91" s="710"/>
    </row>
    <row r="92" spans="1:27" s="68" customFormat="1" ht="28.15" customHeight="1">
      <c r="A92" s="70"/>
      <c r="B92" s="66"/>
      <c r="C92" s="749"/>
      <c r="D92" s="359"/>
      <c r="E92" s="744"/>
      <c r="F92" s="710"/>
      <c r="G92" s="750" t="str">
        <f t="shared" si="13"/>
        <v/>
      </c>
      <c r="H92" s="750" t="str">
        <f t="shared" si="14"/>
        <v/>
      </c>
      <c r="I92" s="716"/>
      <c r="J92" s="747"/>
      <c r="K92" s="709"/>
      <c r="L92" s="710"/>
      <c r="M92" s="710"/>
      <c r="N92" s="710"/>
      <c r="O92" s="710"/>
      <c r="P92" s="710"/>
      <c r="Q92" s="710"/>
      <c r="R92" s="710"/>
      <c r="S92" s="711"/>
      <c r="T92" s="709"/>
      <c r="U92" s="712"/>
      <c r="V92" s="710"/>
      <c r="W92" s="710"/>
      <c r="X92" s="710"/>
      <c r="Y92" s="710"/>
      <c r="Z92" s="710"/>
      <c r="AA92" s="710"/>
    </row>
    <row r="93" spans="1:27" s="68" customFormat="1" ht="28.15" customHeight="1">
      <c r="A93" s="70"/>
      <c r="B93" s="66"/>
      <c r="C93" s="749"/>
      <c r="D93" s="359"/>
      <c r="E93" s="744"/>
      <c r="F93" s="710"/>
      <c r="G93" s="750" t="str">
        <f t="shared" si="13"/>
        <v/>
      </c>
      <c r="H93" s="750" t="str">
        <f t="shared" si="14"/>
        <v/>
      </c>
      <c r="I93" s="716"/>
      <c r="J93" s="747"/>
      <c r="K93" s="709"/>
      <c r="L93" s="710"/>
      <c r="M93" s="710"/>
      <c r="N93" s="710"/>
      <c r="O93" s="710"/>
      <c r="P93" s="710"/>
      <c r="Q93" s="710"/>
      <c r="R93" s="710"/>
      <c r="S93" s="711"/>
      <c r="T93" s="709"/>
      <c r="U93" s="712"/>
      <c r="V93" s="710"/>
      <c r="W93" s="710"/>
      <c r="X93" s="710"/>
      <c r="Y93" s="710"/>
      <c r="Z93" s="710"/>
      <c r="AA93" s="710"/>
    </row>
    <row r="94" spans="1:27" s="68" customFormat="1" ht="28.15" customHeight="1">
      <c r="A94" s="70"/>
      <c r="B94" s="66"/>
      <c r="C94" s="749"/>
      <c r="D94" s="359"/>
      <c r="E94" s="744"/>
      <c r="F94" s="710"/>
      <c r="G94" s="750" t="str">
        <f t="shared" si="13"/>
        <v/>
      </c>
      <c r="H94" s="750" t="str">
        <f t="shared" si="14"/>
        <v/>
      </c>
      <c r="I94" s="716"/>
      <c r="J94" s="747"/>
      <c r="K94" s="709"/>
      <c r="L94" s="710"/>
      <c r="M94" s="710"/>
      <c r="N94" s="710"/>
      <c r="O94" s="710"/>
      <c r="P94" s="710"/>
      <c r="Q94" s="710"/>
      <c r="R94" s="710"/>
      <c r="S94" s="711"/>
      <c r="T94" s="709"/>
      <c r="U94" s="712"/>
      <c r="V94" s="710"/>
      <c r="W94" s="710"/>
      <c r="X94" s="710"/>
      <c r="Y94" s="710"/>
      <c r="Z94" s="710"/>
      <c r="AA94" s="710"/>
    </row>
    <row r="95" spans="1:27" s="68" customFormat="1" ht="28.15" customHeight="1">
      <c r="A95" s="70"/>
      <c r="B95" s="66"/>
      <c r="C95" s="749"/>
      <c r="D95" s="359"/>
      <c r="E95" s="744"/>
      <c r="F95" s="710"/>
      <c r="G95" s="750" t="str">
        <f t="shared" si="13"/>
        <v/>
      </c>
      <c r="H95" s="750" t="str">
        <f t="shared" si="14"/>
        <v/>
      </c>
      <c r="I95" s="716"/>
      <c r="J95" s="747"/>
      <c r="K95" s="709"/>
      <c r="L95" s="710"/>
      <c r="M95" s="710"/>
      <c r="N95" s="710"/>
      <c r="O95" s="710"/>
      <c r="P95" s="710"/>
      <c r="Q95" s="710"/>
      <c r="R95" s="710"/>
      <c r="S95" s="711"/>
      <c r="T95" s="709"/>
      <c r="U95" s="712"/>
      <c r="V95" s="710"/>
      <c r="W95" s="710"/>
      <c r="X95" s="710"/>
      <c r="Y95" s="710"/>
      <c r="Z95" s="710"/>
      <c r="AA95" s="710"/>
    </row>
    <row r="96" spans="1:27" s="68" customFormat="1" ht="28.15" customHeight="1">
      <c r="A96" s="70"/>
      <c r="B96" s="66"/>
      <c r="C96" s="751"/>
      <c r="D96" s="72"/>
      <c r="E96" s="744"/>
      <c r="F96" s="710"/>
      <c r="G96" s="750" t="str">
        <f t="shared" si="13"/>
        <v/>
      </c>
      <c r="H96" s="750" t="str">
        <f t="shared" si="14"/>
        <v/>
      </c>
      <c r="I96" s="716"/>
      <c r="J96" s="747"/>
      <c r="K96" s="709"/>
      <c r="L96" s="710"/>
      <c r="M96" s="710"/>
      <c r="N96" s="710"/>
      <c r="O96" s="710"/>
      <c r="P96" s="710"/>
      <c r="Q96" s="710"/>
      <c r="R96" s="710"/>
      <c r="S96" s="711"/>
      <c r="T96" s="709"/>
      <c r="U96" s="712"/>
      <c r="V96" s="710"/>
      <c r="W96" s="710"/>
      <c r="X96" s="710"/>
      <c r="Y96" s="710"/>
      <c r="Z96" s="710"/>
      <c r="AA96" s="710"/>
    </row>
    <row r="97" spans="1:27" s="68" customFormat="1" ht="28.15" customHeight="1">
      <c r="A97" s="90"/>
      <c r="B97" s="66"/>
      <c r="C97" s="751"/>
      <c r="D97" s="72"/>
      <c r="E97" s="744"/>
      <c r="F97" s="710"/>
      <c r="G97" s="750" t="str">
        <f t="shared" si="13"/>
        <v/>
      </c>
      <c r="H97" s="750" t="str">
        <f t="shared" si="14"/>
        <v/>
      </c>
      <c r="I97" s="722"/>
      <c r="J97" s="748"/>
      <c r="K97" s="709"/>
      <c r="L97" s="710"/>
      <c r="M97" s="710"/>
      <c r="N97" s="710"/>
      <c r="O97" s="710"/>
      <c r="P97" s="710"/>
      <c r="Q97" s="710"/>
      <c r="R97" s="710"/>
      <c r="S97" s="711"/>
      <c r="T97" s="709"/>
      <c r="U97" s="712"/>
      <c r="V97" s="710"/>
      <c r="W97" s="710"/>
      <c r="X97" s="710"/>
      <c r="Y97" s="710"/>
      <c r="Z97" s="710"/>
      <c r="AA97" s="710"/>
    </row>
    <row r="98" spans="1:27" s="68" customFormat="1" ht="28.15" customHeight="1">
      <c r="A98" s="103"/>
      <c r="B98" s="96"/>
      <c r="C98" s="97"/>
      <c r="D98" s="725">
        <f>SUM(D83:D97)</f>
        <v>0</v>
      </c>
      <c r="E98" s="725">
        <f>SUM(E83:E97)</f>
        <v>0</v>
      </c>
      <c r="F98" s="726"/>
      <c r="G98" s="727" t="str">
        <f t="shared" si="13"/>
        <v/>
      </c>
      <c r="H98" s="727" t="str">
        <f t="shared" si="10"/>
        <v/>
      </c>
      <c r="I98" s="728">
        <f>D98</f>
        <v>0</v>
      </c>
      <c r="J98" s="728">
        <f>E98</f>
        <v>0</v>
      </c>
      <c r="K98" s="726">
        <f>SUM(K84:K97)</f>
        <v>0</v>
      </c>
      <c r="L98" s="726">
        <f>SUM(L84:L97)</f>
        <v>0</v>
      </c>
      <c r="M98" s="726">
        <f t="shared" ref="M98:AA98" si="15">SUM(M84:M97)</f>
        <v>0</v>
      </c>
      <c r="N98" s="726">
        <f t="shared" si="15"/>
        <v>0</v>
      </c>
      <c r="O98" s="726">
        <f t="shared" si="15"/>
        <v>0</v>
      </c>
      <c r="P98" s="726">
        <f t="shared" si="15"/>
        <v>0</v>
      </c>
      <c r="Q98" s="726">
        <f t="shared" si="15"/>
        <v>0</v>
      </c>
      <c r="R98" s="726">
        <f t="shared" si="15"/>
        <v>0</v>
      </c>
      <c r="S98" s="752">
        <f t="shared" si="15"/>
        <v>0</v>
      </c>
      <c r="T98" s="731">
        <f t="shared" si="15"/>
        <v>0</v>
      </c>
      <c r="U98" s="726">
        <f t="shared" si="15"/>
        <v>0</v>
      </c>
      <c r="V98" s="726">
        <f t="shared" si="15"/>
        <v>0</v>
      </c>
      <c r="W98" s="726">
        <f t="shared" si="15"/>
        <v>0</v>
      </c>
      <c r="X98" s="726">
        <f t="shared" si="15"/>
        <v>0</v>
      </c>
      <c r="Y98" s="726">
        <f t="shared" si="15"/>
        <v>0</v>
      </c>
      <c r="Z98" s="726">
        <f t="shared" si="15"/>
        <v>0</v>
      </c>
      <c r="AA98" s="726">
        <f t="shared" si="15"/>
        <v>0</v>
      </c>
    </row>
    <row r="99" spans="1:27" s="68" customFormat="1" ht="28.15" customHeight="1">
      <c r="A99" s="92"/>
      <c r="B99" s="85"/>
      <c r="C99" s="93" t="s">
        <v>33</v>
      </c>
      <c r="D99" s="87"/>
      <c r="E99" s="732"/>
      <c r="F99" s="733"/>
      <c r="G99" s="734"/>
      <c r="H99" s="734"/>
      <c r="I99" s="735"/>
      <c r="J99" s="736"/>
      <c r="K99" s="737"/>
      <c r="L99" s="733"/>
      <c r="M99" s="733"/>
      <c r="N99" s="733"/>
      <c r="O99" s="733"/>
      <c r="P99" s="733"/>
      <c r="Q99" s="733"/>
      <c r="R99" s="733"/>
      <c r="S99" s="736"/>
      <c r="T99" s="737"/>
      <c r="U99" s="738"/>
      <c r="V99" s="733"/>
      <c r="W99" s="733"/>
      <c r="X99" s="733"/>
      <c r="Y99" s="733"/>
      <c r="Z99" s="733"/>
      <c r="AA99" s="733"/>
    </row>
    <row r="100" spans="1:27" s="68" customFormat="1" ht="28.15" customHeight="1">
      <c r="A100" s="92"/>
      <c r="B100" s="971" t="s">
        <v>176</v>
      </c>
      <c r="C100" s="972"/>
      <c r="D100" s="972"/>
      <c r="E100" s="972"/>
      <c r="F100" s="973"/>
      <c r="G100" s="734"/>
      <c r="H100" s="734"/>
      <c r="I100" s="742"/>
      <c r="J100" s="743"/>
      <c r="K100" s="738"/>
      <c r="L100" s="733"/>
      <c r="M100" s="733"/>
      <c r="N100" s="733"/>
      <c r="O100" s="733"/>
      <c r="P100" s="733"/>
      <c r="Q100" s="733"/>
      <c r="R100" s="733"/>
      <c r="S100" s="736"/>
      <c r="T100" s="737"/>
      <c r="U100" s="738"/>
      <c r="V100" s="733"/>
      <c r="W100" s="733"/>
      <c r="X100" s="733"/>
      <c r="Y100" s="733"/>
      <c r="Z100" s="733"/>
      <c r="AA100" s="733"/>
    </row>
    <row r="101" spans="1:27" s="68" customFormat="1" ht="28.15" customHeight="1">
      <c r="A101" s="70"/>
      <c r="B101" s="66"/>
      <c r="C101" s="751"/>
      <c r="D101" s="94"/>
      <c r="E101" s="744"/>
      <c r="F101" s="710"/>
      <c r="G101" s="715" t="str">
        <f t="shared" ref="G101:G117" si="16">IF(A101="","",IF(F101="Chèque",IF(C101="","",G100+E101-D101),G100))</f>
        <v/>
      </c>
      <c r="H101" s="715" t="str">
        <f t="shared" ref="H101:H154" si="17">IF(A101="","",IF(F101="Espèce",IF(C101="","",H100+E101-D101),H100))</f>
        <v/>
      </c>
      <c r="I101" s="745"/>
      <c r="J101" s="746"/>
      <c r="K101" s="712"/>
      <c r="L101" s="710"/>
      <c r="M101" s="710"/>
      <c r="N101" s="710"/>
      <c r="O101" s="710"/>
      <c r="P101" s="710"/>
      <c r="Q101" s="710"/>
      <c r="R101" s="710"/>
      <c r="S101" s="711"/>
      <c r="T101" s="709"/>
      <c r="U101" s="712"/>
      <c r="V101" s="710"/>
      <c r="W101" s="710"/>
      <c r="X101" s="710"/>
      <c r="Y101" s="710"/>
      <c r="Z101" s="710"/>
      <c r="AA101" s="710"/>
    </row>
    <row r="102" spans="1:27" s="68" customFormat="1" ht="28.15" customHeight="1">
      <c r="A102" s="70"/>
      <c r="B102" s="66"/>
      <c r="C102" s="751"/>
      <c r="D102" s="72"/>
      <c r="E102" s="744"/>
      <c r="F102" s="710"/>
      <c r="G102" s="715" t="str">
        <f t="shared" si="16"/>
        <v/>
      </c>
      <c r="H102" s="715" t="str">
        <f t="shared" si="17"/>
        <v/>
      </c>
      <c r="I102" s="716"/>
      <c r="J102" s="747"/>
      <c r="K102" s="712"/>
      <c r="L102" s="710"/>
      <c r="M102" s="710"/>
      <c r="N102" s="710"/>
      <c r="O102" s="710"/>
      <c r="P102" s="710"/>
      <c r="Q102" s="710"/>
      <c r="R102" s="710"/>
      <c r="S102" s="711"/>
      <c r="T102" s="709"/>
      <c r="U102" s="712"/>
      <c r="V102" s="710"/>
      <c r="W102" s="710"/>
      <c r="X102" s="710"/>
      <c r="Y102" s="710"/>
      <c r="Z102" s="710"/>
      <c r="AA102" s="710"/>
    </row>
    <row r="103" spans="1:27" s="68" customFormat="1" ht="28.15" customHeight="1">
      <c r="A103" s="70"/>
      <c r="B103" s="66"/>
      <c r="C103" s="751"/>
      <c r="D103" s="72"/>
      <c r="E103" s="744"/>
      <c r="F103" s="710"/>
      <c r="G103" s="715" t="str">
        <f t="shared" si="16"/>
        <v/>
      </c>
      <c r="H103" s="715" t="str">
        <f t="shared" si="17"/>
        <v/>
      </c>
      <c r="I103" s="716"/>
      <c r="J103" s="747"/>
      <c r="K103" s="712"/>
      <c r="L103" s="710"/>
      <c r="M103" s="710"/>
      <c r="N103" s="710"/>
      <c r="O103" s="710"/>
      <c r="P103" s="710"/>
      <c r="Q103" s="710"/>
      <c r="R103" s="710"/>
      <c r="S103" s="711"/>
      <c r="T103" s="709"/>
      <c r="U103" s="712"/>
      <c r="V103" s="710"/>
      <c r="W103" s="710"/>
      <c r="X103" s="710"/>
      <c r="Y103" s="710"/>
      <c r="Z103" s="710"/>
      <c r="AA103" s="710"/>
    </row>
    <row r="104" spans="1:27" s="68" customFormat="1" ht="28.15" customHeight="1">
      <c r="A104" s="70"/>
      <c r="B104" s="66"/>
      <c r="C104" s="751"/>
      <c r="D104" s="72"/>
      <c r="E104" s="744"/>
      <c r="F104" s="710"/>
      <c r="G104" s="715" t="str">
        <f t="shared" si="16"/>
        <v/>
      </c>
      <c r="H104" s="715" t="str">
        <f t="shared" si="17"/>
        <v/>
      </c>
      <c r="I104" s="716"/>
      <c r="J104" s="747"/>
      <c r="K104" s="712"/>
      <c r="L104" s="710"/>
      <c r="M104" s="710"/>
      <c r="N104" s="710"/>
      <c r="O104" s="710"/>
      <c r="P104" s="710"/>
      <c r="Q104" s="710"/>
      <c r="R104" s="710"/>
      <c r="S104" s="711"/>
      <c r="T104" s="709"/>
      <c r="U104" s="712"/>
      <c r="V104" s="710"/>
      <c r="W104" s="710"/>
      <c r="X104" s="710"/>
      <c r="Y104" s="710"/>
      <c r="Z104" s="710"/>
      <c r="AA104" s="710"/>
    </row>
    <row r="105" spans="1:27" s="68" customFormat="1" ht="28.15" customHeight="1">
      <c r="A105" s="70"/>
      <c r="B105" s="66"/>
      <c r="C105" s="751"/>
      <c r="D105" s="72"/>
      <c r="E105" s="744"/>
      <c r="F105" s="710"/>
      <c r="G105" s="715" t="str">
        <f t="shared" si="16"/>
        <v/>
      </c>
      <c r="H105" s="715" t="str">
        <f t="shared" si="17"/>
        <v/>
      </c>
      <c r="I105" s="716"/>
      <c r="J105" s="747"/>
      <c r="K105" s="712"/>
      <c r="L105" s="710"/>
      <c r="M105" s="710"/>
      <c r="N105" s="710"/>
      <c r="O105" s="710"/>
      <c r="P105" s="710"/>
      <c r="Q105" s="710"/>
      <c r="R105" s="710"/>
      <c r="S105" s="711"/>
      <c r="T105" s="709"/>
      <c r="U105" s="712"/>
      <c r="V105" s="710"/>
      <c r="W105" s="710"/>
      <c r="X105" s="710"/>
      <c r="Y105" s="710"/>
      <c r="Z105" s="710"/>
      <c r="AA105" s="710"/>
    </row>
    <row r="106" spans="1:27" s="68" customFormat="1" ht="28.15" customHeight="1">
      <c r="A106" s="70"/>
      <c r="B106" s="66"/>
      <c r="C106" s="751"/>
      <c r="D106" s="72"/>
      <c r="E106" s="744"/>
      <c r="F106" s="710"/>
      <c r="G106" s="715" t="str">
        <f t="shared" si="16"/>
        <v/>
      </c>
      <c r="H106" s="715" t="str">
        <f t="shared" si="17"/>
        <v/>
      </c>
      <c r="I106" s="716"/>
      <c r="J106" s="747"/>
      <c r="K106" s="712"/>
      <c r="L106" s="710"/>
      <c r="M106" s="710"/>
      <c r="N106" s="710"/>
      <c r="O106" s="710"/>
      <c r="P106" s="710"/>
      <c r="Q106" s="710"/>
      <c r="R106" s="710"/>
      <c r="S106" s="711"/>
      <c r="T106" s="709"/>
      <c r="U106" s="712"/>
      <c r="V106" s="710"/>
      <c r="W106" s="710"/>
      <c r="X106" s="710"/>
      <c r="Y106" s="710"/>
      <c r="Z106" s="710"/>
      <c r="AA106" s="710"/>
    </row>
    <row r="107" spans="1:27" s="68" customFormat="1" ht="28.15" customHeight="1">
      <c r="A107" s="70"/>
      <c r="B107" s="66"/>
      <c r="C107" s="751"/>
      <c r="D107" s="72"/>
      <c r="E107" s="744"/>
      <c r="F107" s="710"/>
      <c r="G107" s="715" t="str">
        <f t="shared" si="16"/>
        <v/>
      </c>
      <c r="H107" s="715" t="str">
        <f t="shared" si="17"/>
        <v/>
      </c>
      <c r="I107" s="716"/>
      <c r="J107" s="747"/>
      <c r="K107" s="712"/>
      <c r="L107" s="710"/>
      <c r="M107" s="710"/>
      <c r="N107" s="710"/>
      <c r="O107" s="710"/>
      <c r="P107" s="710"/>
      <c r="Q107" s="710"/>
      <c r="R107" s="710"/>
      <c r="S107" s="711"/>
      <c r="T107" s="709"/>
      <c r="U107" s="712"/>
      <c r="V107" s="710"/>
      <c r="W107" s="710"/>
      <c r="X107" s="710"/>
      <c r="Y107" s="710"/>
      <c r="Z107" s="710"/>
      <c r="AA107" s="710"/>
    </row>
    <row r="108" spans="1:27" s="68" customFormat="1" ht="28.15" customHeight="1">
      <c r="A108" s="70"/>
      <c r="B108" s="66"/>
      <c r="C108" s="751"/>
      <c r="D108" s="72"/>
      <c r="E108" s="744"/>
      <c r="F108" s="710"/>
      <c r="G108" s="715" t="str">
        <f t="shared" si="16"/>
        <v/>
      </c>
      <c r="H108" s="715" t="str">
        <f t="shared" si="17"/>
        <v/>
      </c>
      <c r="I108" s="716"/>
      <c r="J108" s="747"/>
      <c r="K108" s="712"/>
      <c r="L108" s="710"/>
      <c r="M108" s="710"/>
      <c r="N108" s="710"/>
      <c r="O108" s="710"/>
      <c r="P108" s="710"/>
      <c r="Q108" s="710"/>
      <c r="R108" s="710"/>
      <c r="S108" s="711"/>
      <c r="T108" s="709"/>
      <c r="U108" s="712"/>
      <c r="V108" s="710"/>
      <c r="W108" s="710"/>
      <c r="X108" s="710"/>
      <c r="Y108" s="710"/>
      <c r="Z108" s="710"/>
      <c r="AA108" s="710"/>
    </row>
    <row r="109" spans="1:27" s="68" customFormat="1" ht="28.15" customHeight="1">
      <c r="A109" s="70"/>
      <c r="B109" s="66"/>
      <c r="C109" s="751"/>
      <c r="D109" s="72"/>
      <c r="E109" s="744"/>
      <c r="F109" s="710"/>
      <c r="G109" s="715" t="str">
        <f t="shared" si="16"/>
        <v/>
      </c>
      <c r="H109" s="715" t="str">
        <f t="shared" si="17"/>
        <v/>
      </c>
      <c r="I109" s="716"/>
      <c r="J109" s="747"/>
      <c r="K109" s="712"/>
      <c r="L109" s="710"/>
      <c r="M109" s="710"/>
      <c r="N109" s="710"/>
      <c r="O109" s="710"/>
      <c r="P109" s="710"/>
      <c r="Q109" s="710"/>
      <c r="R109" s="710"/>
      <c r="S109" s="711"/>
      <c r="T109" s="709"/>
      <c r="U109" s="712"/>
      <c r="V109" s="710"/>
      <c r="W109" s="710"/>
      <c r="X109" s="710"/>
      <c r="Y109" s="710"/>
      <c r="Z109" s="710"/>
      <c r="AA109" s="710"/>
    </row>
    <row r="110" spans="1:27" s="68" customFormat="1" ht="28.15" customHeight="1">
      <c r="A110" s="70"/>
      <c r="B110" s="66"/>
      <c r="C110" s="751"/>
      <c r="D110" s="72"/>
      <c r="E110" s="744"/>
      <c r="F110" s="710"/>
      <c r="G110" s="715" t="str">
        <f t="shared" si="16"/>
        <v/>
      </c>
      <c r="H110" s="715" t="str">
        <f t="shared" si="17"/>
        <v/>
      </c>
      <c r="I110" s="716"/>
      <c r="J110" s="747"/>
      <c r="K110" s="712"/>
      <c r="L110" s="710"/>
      <c r="M110" s="710"/>
      <c r="N110" s="710"/>
      <c r="O110" s="710"/>
      <c r="P110" s="710"/>
      <c r="Q110" s="710"/>
      <c r="R110" s="710"/>
      <c r="S110" s="711"/>
      <c r="T110" s="709"/>
      <c r="U110" s="712"/>
      <c r="V110" s="710"/>
      <c r="W110" s="710"/>
      <c r="X110" s="710"/>
      <c r="Y110" s="710"/>
      <c r="Z110" s="710"/>
      <c r="AA110" s="710"/>
    </row>
    <row r="111" spans="1:27" s="68" customFormat="1" ht="28.15" customHeight="1">
      <c r="A111" s="70"/>
      <c r="B111" s="66"/>
      <c r="C111" s="751"/>
      <c r="D111" s="72"/>
      <c r="E111" s="744"/>
      <c r="F111" s="710"/>
      <c r="G111" s="715" t="str">
        <f t="shared" si="16"/>
        <v/>
      </c>
      <c r="H111" s="715" t="str">
        <f t="shared" si="17"/>
        <v/>
      </c>
      <c r="I111" s="716"/>
      <c r="J111" s="747"/>
      <c r="K111" s="712"/>
      <c r="L111" s="710"/>
      <c r="M111" s="710"/>
      <c r="N111" s="710"/>
      <c r="O111" s="710"/>
      <c r="P111" s="710"/>
      <c r="Q111" s="710"/>
      <c r="R111" s="710"/>
      <c r="S111" s="711"/>
      <c r="T111" s="709"/>
      <c r="U111" s="712"/>
      <c r="V111" s="710"/>
      <c r="W111" s="710"/>
      <c r="X111" s="710"/>
      <c r="Y111" s="710"/>
      <c r="Z111" s="710"/>
      <c r="AA111" s="710"/>
    </row>
    <row r="112" spans="1:27" s="68" customFormat="1" ht="28.15" customHeight="1">
      <c r="A112" s="70"/>
      <c r="B112" s="66"/>
      <c r="C112" s="751"/>
      <c r="D112" s="72"/>
      <c r="E112" s="744"/>
      <c r="F112" s="710"/>
      <c r="G112" s="715" t="str">
        <f t="shared" si="16"/>
        <v/>
      </c>
      <c r="H112" s="715" t="str">
        <f t="shared" si="17"/>
        <v/>
      </c>
      <c r="I112" s="716"/>
      <c r="J112" s="747"/>
      <c r="K112" s="712"/>
      <c r="L112" s="710"/>
      <c r="M112" s="710"/>
      <c r="N112" s="710"/>
      <c r="O112" s="710"/>
      <c r="P112" s="710"/>
      <c r="Q112" s="710"/>
      <c r="R112" s="710"/>
      <c r="S112" s="711"/>
      <c r="T112" s="709"/>
      <c r="U112" s="712"/>
      <c r="V112" s="710"/>
      <c r="W112" s="710"/>
      <c r="X112" s="710"/>
      <c r="Y112" s="710"/>
      <c r="Z112" s="710"/>
      <c r="AA112" s="710"/>
    </row>
    <row r="113" spans="1:27" s="68" customFormat="1" ht="28.15" customHeight="1">
      <c r="A113" s="70"/>
      <c r="B113" s="66"/>
      <c r="C113" s="751"/>
      <c r="D113" s="72"/>
      <c r="E113" s="744"/>
      <c r="F113" s="710"/>
      <c r="G113" s="715" t="str">
        <f t="shared" si="16"/>
        <v/>
      </c>
      <c r="H113" s="715" t="str">
        <f t="shared" si="17"/>
        <v/>
      </c>
      <c r="I113" s="716"/>
      <c r="J113" s="747"/>
      <c r="K113" s="712"/>
      <c r="L113" s="710"/>
      <c r="M113" s="710"/>
      <c r="N113" s="710"/>
      <c r="O113" s="710"/>
      <c r="P113" s="710"/>
      <c r="Q113" s="710"/>
      <c r="R113" s="710"/>
      <c r="S113" s="711"/>
      <c r="T113" s="709"/>
      <c r="U113" s="712"/>
      <c r="V113" s="710"/>
      <c r="W113" s="710"/>
      <c r="X113" s="710"/>
      <c r="Y113" s="710"/>
      <c r="Z113" s="710"/>
      <c r="AA113" s="710"/>
    </row>
    <row r="114" spans="1:27" s="68" customFormat="1" ht="28.15" customHeight="1">
      <c r="A114" s="70"/>
      <c r="B114" s="66"/>
      <c r="C114" s="751"/>
      <c r="D114" s="72"/>
      <c r="E114" s="744"/>
      <c r="F114" s="710"/>
      <c r="G114" s="715" t="str">
        <f t="shared" si="16"/>
        <v/>
      </c>
      <c r="H114" s="715" t="str">
        <f t="shared" si="17"/>
        <v/>
      </c>
      <c r="I114" s="716"/>
      <c r="J114" s="747"/>
      <c r="K114" s="712"/>
      <c r="L114" s="710"/>
      <c r="M114" s="710"/>
      <c r="N114" s="710"/>
      <c r="O114" s="710"/>
      <c r="P114" s="710"/>
      <c r="Q114" s="710"/>
      <c r="R114" s="710"/>
      <c r="S114" s="711"/>
      <c r="T114" s="709"/>
      <c r="U114" s="712"/>
      <c r="V114" s="710"/>
      <c r="W114" s="710"/>
      <c r="X114" s="710"/>
      <c r="Y114" s="710"/>
      <c r="Z114" s="710"/>
      <c r="AA114" s="710"/>
    </row>
    <row r="115" spans="1:27" s="68" customFormat="1" ht="28.15" customHeight="1">
      <c r="A115" s="70"/>
      <c r="B115" s="66"/>
      <c r="C115" s="751"/>
      <c r="D115" s="72"/>
      <c r="E115" s="744"/>
      <c r="F115" s="710"/>
      <c r="G115" s="715" t="str">
        <f t="shared" si="16"/>
        <v/>
      </c>
      <c r="H115" s="715" t="str">
        <f t="shared" si="17"/>
        <v/>
      </c>
      <c r="I115" s="716"/>
      <c r="J115" s="747"/>
      <c r="K115" s="712"/>
      <c r="L115" s="710"/>
      <c r="M115" s="710"/>
      <c r="N115" s="710"/>
      <c r="O115" s="710"/>
      <c r="P115" s="710"/>
      <c r="Q115" s="710"/>
      <c r="R115" s="710"/>
      <c r="S115" s="711"/>
      <c r="T115" s="709"/>
      <c r="U115" s="712"/>
      <c r="V115" s="710"/>
      <c r="W115" s="710"/>
      <c r="X115" s="710"/>
      <c r="Y115" s="710"/>
      <c r="Z115" s="710"/>
      <c r="AA115" s="710"/>
    </row>
    <row r="116" spans="1:27" s="68" customFormat="1" ht="28.15" customHeight="1">
      <c r="A116" s="70"/>
      <c r="B116" s="66"/>
      <c r="C116" s="751"/>
      <c r="D116" s="72"/>
      <c r="E116" s="744"/>
      <c r="F116" s="710"/>
      <c r="G116" s="715" t="str">
        <f t="shared" si="16"/>
        <v/>
      </c>
      <c r="H116" s="715" t="str">
        <f t="shared" si="17"/>
        <v/>
      </c>
      <c r="I116" s="716"/>
      <c r="J116" s="747"/>
      <c r="K116" s="712"/>
      <c r="L116" s="710"/>
      <c r="M116" s="710"/>
      <c r="N116" s="710"/>
      <c r="O116" s="710"/>
      <c r="P116" s="710"/>
      <c r="Q116" s="710"/>
      <c r="R116" s="710"/>
      <c r="S116" s="711"/>
      <c r="T116" s="709"/>
      <c r="U116" s="712"/>
      <c r="V116" s="710"/>
      <c r="W116" s="710"/>
      <c r="X116" s="710"/>
      <c r="Y116" s="710"/>
      <c r="Z116" s="710"/>
      <c r="AA116" s="710"/>
    </row>
    <row r="117" spans="1:27" s="68" customFormat="1" ht="28.15" customHeight="1">
      <c r="A117" s="358"/>
      <c r="B117" s="66"/>
      <c r="C117" s="751"/>
      <c r="D117" s="357"/>
      <c r="E117" s="714"/>
      <c r="F117" s="710"/>
      <c r="G117" s="715" t="str">
        <f t="shared" si="16"/>
        <v/>
      </c>
      <c r="H117" s="715" t="str">
        <f t="shared" si="17"/>
        <v/>
      </c>
      <c r="I117" s="722"/>
      <c r="J117" s="748"/>
      <c r="K117" s="712"/>
      <c r="L117" s="710"/>
      <c r="M117" s="710"/>
      <c r="N117" s="710"/>
      <c r="O117" s="710"/>
      <c r="P117" s="710"/>
      <c r="Q117" s="710"/>
      <c r="R117" s="710"/>
      <c r="S117" s="711"/>
      <c r="T117" s="709"/>
      <c r="U117" s="712"/>
      <c r="V117" s="710"/>
      <c r="W117" s="710"/>
      <c r="X117" s="710"/>
      <c r="Y117" s="710"/>
      <c r="Z117" s="710"/>
      <c r="AA117" s="710"/>
    </row>
    <row r="118" spans="1:27" s="68" customFormat="1" ht="28.15" customHeight="1">
      <c r="A118" s="103"/>
      <c r="B118" s="96"/>
      <c r="C118" s="97"/>
      <c r="D118" s="725">
        <f>SUM(D101:D117)</f>
        <v>0</v>
      </c>
      <c r="E118" s="725">
        <f>SUM(E101:E117)</f>
        <v>0</v>
      </c>
      <c r="F118" s="726"/>
      <c r="G118" s="727" t="str">
        <f t="shared" si="13"/>
        <v/>
      </c>
      <c r="H118" s="727" t="str">
        <f t="shared" si="17"/>
        <v/>
      </c>
      <c r="I118" s="728">
        <f>D118</f>
        <v>0</v>
      </c>
      <c r="J118" s="728">
        <f>E118</f>
        <v>0</v>
      </c>
      <c r="K118" s="726">
        <f>SUM(K102:K117)</f>
        <v>0</v>
      </c>
      <c r="L118" s="726">
        <f>SUM(L102:L117)</f>
        <v>0</v>
      </c>
      <c r="M118" s="726">
        <f t="shared" ref="M118:AA118" si="18">SUM(M102:M117)</f>
        <v>0</v>
      </c>
      <c r="N118" s="726">
        <f t="shared" si="18"/>
        <v>0</v>
      </c>
      <c r="O118" s="726">
        <f t="shared" si="18"/>
        <v>0</v>
      </c>
      <c r="P118" s="726">
        <f t="shared" si="18"/>
        <v>0</v>
      </c>
      <c r="Q118" s="726">
        <f t="shared" si="18"/>
        <v>0</v>
      </c>
      <c r="R118" s="726">
        <f t="shared" si="18"/>
        <v>0</v>
      </c>
      <c r="S118" s="752">
        <f t="shared" si="18"/>
        <v>0</v>
      </c>
      <c r="T118" s="731">
        <f t="shared" si="18"/>
        <v>0</v>
      </c>
      <c r="U118" s="726">
        <f t="shared" si="18"/>
        <v>0</v>
      </c>
      <c r="V118" s="726">
        <f t="shared" si="18"/>
        <v>0</v>
      </c>
      <c r="W118" s="726">
        <f t="shared" si="18"/>
        <v>0</v>
      </c>
      <c r="X118" s="726">
        <f t="shared" si="18"/>
        <v>0</v>
      </c>
      <c r="Y118" s="726">
        <f t="shared" si="18"/>
        <v>0</v>
      </c>
      <c r="Z118" s="726">
        <f t="shared" si="18"/>
        <v>0</v>
      </c>
      <c r="AA118" s="726">
        <f t="shared" si="18"/>
        <v>0</v>
      </c>
    </row>
    <row r="119" spans="1:27" s="68" customFormat="1" ht="28.15" customHeight="1">
      <c r="A119" s="92"/>
      <c r="B119" s="85"/>
      <c r="C119" s="93" t="s">
        <v>34</v>
      </c>
      <c r="D119" s="87"/>
      <c r="E119" s="732"/>
      <c r="F119" s="733"/>
      <c r="G119" s="734"/>
      <c r="H119" s="734"/>
      <c r="I119" s="735"/>
      <c r="J119" s="736"/>
      <c r="K119" s="737"/>
      <c r="L119" s="733"/>
      <c r="M119" s="733"/>
      <c r="N119" s="733"/>
      <c r="O119" s="733"/>
      <c r="P119" s="733"/>
      <c r="Q119" s="733"/>
      <c r="R119" s="733"/>
      <c r="S119" s="736"/>
      <c r="T119" s="737"/>
      <c r="U119" s="738"/>
      <c r="V119" s="733"/>
      <c r="W119" s="733"/>
      <c r="X119" s="733"/>
      <c r="Y119" s="733"/>
      <c r="Z119" s="733"/>
      <c r="AA119" s="733"/>
    </row>
    <row r="120" spans="1:27" s="68" customFormat="1" ht="28.15" customHeight="1">
      <c r="A120" s="92"/>
      <c r="B120" s="983" t="s">
        <v>176</v>
      </c>
      <c r="C120" s="984"/>
      <c r="D120" s="984"/>
      <c r="E120" s="984"/>
      <c r="F120" s="985"/>
      <c r="G120" s="734"/>
      <c r="H120" s="734"/>
      <c r="I120" s="742"/>
      <c r="J120" s="743"/>
      <c r="K120" s="737"/>
      <c r="L120" s="733"/>
      <c r="M120" s="733"/>
      <c r="N120" s="733"/>
      <c r="O120" s="733"/>
      <c r="P120" s="733"/>
      <c r="Q120" s="733"/>
      <c r="R120" s="733"/>
      <c r="S120" s="736"/>
      <c r="T120" s="737"/>
      <c r="U120" s="738"/>
      <c r="V120" s="733"/>
      <c r="W120" s="733"/>
      <c r="X120" s="733"/>
      <c r="Y120" s="733"/>
      <c r="Z120" s="733"/>
      <c r="AA120" s="733"/>
    </row>
    <row r="121" spans="1:27" s="68" customFormat="1" ht="28.15" customHeight="1">
      <c r="A121" s="70"/>
      <c r="B121" s="66"/>
      <c r="C121" s="751"/>
      <c r="D121" s="72"/>
      <c r="E121" s="744"/>
      <c r="F121" s="710"/>
      <c r="G121" s="715" t="str">
        <f>IF(A121="","",IF(F121="Chèque",IF(C121="","",G120+E121-D121),G120))</f>
        <v/>
      </c>
      <c r="H121" s="715" t="str">
        <f>IF(A121="","",IF(F121="Espèce",IF(C121="","",H120+E121-D121),H120))</f>
        <v/>
      </c>
      <c r="I121" s="745"/>
      <c r="J121" s="746"/>
      <c r="K121" s="709"/>
      <c r="L121" s="710"/>
      <c r="M121" s="710"/>
      <c r="N121" s="710"/>
      <c r="O121" s="710"/>
      <c r="P121" s="710"/>
      <c r="Q121" s="710"/>
      <c r="R121" s="710"/>
      <c r="S121" s="711"/>
      <c r="T121" s="709"/>
      <c r="U121" s="712"/>
      <c r="V121" s="710"/>
      <c r="W121" s="710"/>
      <c r="X121" s="710"/>
      <c r="Y121" s="710"/>
      <c r="Z121" s="710"/>
      <c r="AA121" s="710"/>
    </row>
    <row r="122" spans="1:27" s="68" customFormat="1" ht="28.15" customHeight="1">
      <c r="A122" s="70"/>
      <c r="B122" s="66"/>
      <c r="C122" s="751"/>
      <c r="D122" s="72"/>
      <c r="E122" s="753" t="s">
        <v>177</v>
      </c>
      <c r="F122" s="710"/>
      <c r="G122" s="715" t="str">
        <f t="shared" ref="G122:G136" si="19">IF(A122="","",IF(F122="Chèque",IF(C122="","",G121+E122-D122),G121))</f>
        <v/>
      </c>
      <c r="H122" s="715" t="str">
        <f t="shared" ref="H122:H136" si="20">IF(A122="","",IF(F122="Espèce",IF(C122="","",H121+E122-D122),H121))</f>
        <v/>
      </c>
      <c r="I122" s="716"/>
      <c r="J122" s="747"/>
      <c r="K122" s="709"/>
      <c r="L122" s="710"/>
      <c r="M122" s="710"/>
      <c r="N122" s="710"/>
      <c r="O122" s="710"/>
      <c r="P122" s="710"/>
      <c r="Q122" s="710"/>
      <c r="R122" s="710"/>
      <c r="S122" s="711"/>
      <c r="T122" s="709"/>
      <c r="U122" s="712"/>
      <c r="V122" s="710"/>
      <c r="W122" s="710"/>
      <c r="X122" s="710"/>
      <c r="Y122" s="710"/>
      <c r="Z122" s="710"/>
      <c r="AA122" s="710"/>
    </row>
    <row r="123" spans="1:27" s="68" customFormat="1" ht="28.15" customHeight="1">
      <c r="A123" s="70"/>
      <c r="B123" s="66"/>
      <c r="C123" s="751"/>
      <c r="D123" s="72"/>
      <c r="E123" s="744"/>
      <c r="F123" s="710"/>
      <c r="G123" s="715" t="str">
        <f t="shared" si="19"/>
        <v/>
      </c>
      <c r="H123" s="715" t="str">
        <f t="shared" si="20"/>
        <v/>
      </c>
      <c r="I123" s="716"/>
      <c r="J123" s="747"/>
      <c r="K123" s="709"/>
      <c r="L123" s="710"/>
      <c r="M123" s="710"/>
      <c r="N123" s="710"/>
      <c r="O123" s="710"/>
      <c r="P123" s="710"/>
      <c r="Q123" s="710"/>
      <c r="R123" s="710"/>
      <c r="S123" s="711"/>
      <c r="T123" s="709"/>
      <c r="U123" s="712"/>
      <c r="V123" s="710"/>
      <c r="W123" s="710"/>
      <c r="X123" s="710"/>
      <c r="Y123" s="710"/>
      <c r="Z123" s="710"/>
      <c r="AA123" s="710"/>
    </row>
    <row r="124" spans="1:27" s="68" customFormat="1" ht="28.15" customHeight="1">
      <c r="A124" s="70"/>
      <c r="B124" s="66"/>
      <c r="C124" s="751"/>
      <c r="D124" s="72"/>
      <c r="E124" s="744"/>
      <c r="F124" s="710"/>
      <c r="G124" s="715" t="str">
        <f t="shared" si="19"/>
        <v/>
      </c>
      <c r="H124" s="715" t="str">
        <f t="shared" si="20"/>
        <v/>
      </c>
      <c r="I124" s="716"/>
      <c r="J124" s="747"/>
      <c r="K124" s="709"/>
      <c r="L124" s="710"/>
      <c r="M124" s="710"/>
      <c r="N124" s="710"/>
      <c r="O124" s="710"/>
      <c r="P124" s="710"/>
      <c r="Q124" s="710"/>
      <c r="R124" s="710"/>
      <c r="S124" s="711"/>
      <c r="T124" s="709"/>
      <c r="U124" s="712"/>
      <c r="V124" s="710"/>
      <c r="W124" s="710"/>
      <c r="X124" s="710"/>
      <c r="Y124" s="710"/>
      <c r="Z124" s="710"/>
      <c r="AA124" s="710"/>
    </row>
    <row r="125" spans="1:27" s="68" customFormat="1" ht="28.15" customHeight="1">
      <c r="A125" s="70"/>
      <c r="B125" s="66"/>
      <c r="C125" s="751"/>
      <c r="D125" s="72"/>
      <c r="E125" s="744"/>
      <c r="F125" s="710"/>
      <c r="G125" s="715" t="str">
        <f t="shared" si="19"/>
        <v/>
      </c>
      <c r="H125" s="715" t="str">
        <f t="shared" si="20"/>
        <v/>
      </c>
      <c r="I125" s="716"/>
      <c r="J125" s="747"/>
      <c r="K125" s="709"/>
      <c r="L125" s="710"/>
      <c r="M125" s="710"/>
      <c r="N125" s="710"/>
      <c r="O125" s="710"/>
      <c r="P125" s="710"/>
      <c r="Q125" s="710"/>
      <c r="R125" s="710"/>
      <c r="S125" s="711"/>
      <c r="T125" s="709"/>
      <c r="U125" s="712"/>
      <c r="V125" s="710"/>
      <c r="W125" s="710"/>
      <c r="X125" s="710"/>
      <c r="Y125" s="710"/>
      <c r="Z125" s="710"/>
      <c r="AA125" s="710"/>
    </row>
    <row r="126" spans="1:27" s="68" customFormat="1" ht="28.15" customHeight="1">
      <c r="A126" s="70"/>
      <c r="B126" s="66"/>
      <c r="C126" s="751"/>
      <c r="D126" s="72"/>
      <c r="E126" s="744"/>
      <c r="F126" s="710"/>
      <c r="G126" s="715" t="str">
        <f t="shared" si="19"/>
        <v/>
      </c>
      <c r="H126" s="715" t="str">
        <f t="shared" si="20"/>
        <v/>
      </c>
      <c r="I126" s="716"/>
      <c r="J126" s="747"/>
      <c r="K126" s="709"/>
      <c r="L126" s="710"/>
      <c r="M126" s="710"/>
      <c r="N126" s="710"/>
      <c r="O126" s="710"/>
      <c r="P126" s="710"/>
      <c r="Q126" s="710"/>
      <c r="R126" s="710"/>
      <c r="S126" s="711"/>
      <c r="T126" s="709"/>
      <c r="U126" s="712"/>
      <c r="V126" s="710"/>
      <c r="W126" s="710"/>
      <c r="X126" s="710"/>
      <c r="Y126" s="710"/>
      <c r="Z126" s="710"/>
      <c r="AA126" s="710"/>
    </row>
    <row r="127" spans="1:27" s="68" customFormat="1" ht="28.15" customHeight="1">
      <c r="A127" s="70"/>
      <c r="B127" s="66"/>
      <c r="C127" s="751"/>
      <c r="D127" s="72"/>
      <c r="E127" s="744"/>
      <c r="F127" s="710"/>
      <c r="G127" s="715" t="str">
        <f t="shared" si="19"/>
        <v/>
      </c>
      <c r="H127" s="715" t="str">
        <f t="shared" si="20"/>
        <v/>
      </c>
      <c r="I127" s="716"/>
      <c r="J127" s="747"/>
      <c r="K127" s="709"/>
      <c r="L127" s="710"/>
      <c r="M127" s="710"/>
      <c r="N127" s="710"/>
      <c r="O127" s="710"/>
      <c r="P127" s="710"/>
      <c r="Q127" s="710"/>
      <c r="R127" s="710"/>
      <c r="S127" s="711"/>
      <c r="T127" s="709"/>
      <c r="U127" s="712"/>
      <c r="V127" s="710"/>
      <c r="W127" s="710"/>
      <c r="X127" s="710"/>
      <c r="Y127" s="710"/>
      <c r="Z127" s="710"/>
      <c r="AA127" s="710"/>
    </row>
    <row r="128" spans="1:27" s="68" customFormat="1" ht="28.15" customHeight="1">
      <c r="A128" s="70"/>
      <c r="B128" s="66"/>
      <c r="C128" s="751"/>
      <c r="D128" s="72"/>
      <c r="E128" s="744"/>
      <c r="F128" s="710"/>
      <c r="G128" s="715" t="str">
        <f t="shared" si="19"/>
        <v/>
      </c>
      <c r="H128" s="715" t="str">
        <f t="shared" si="20"/>
        <v/>
      </c>
      <c r="I128" s="716"/>
      <c r="J128" s="747"/>
      <c r="K128" s="709"/>
      <c r="L128" s="710"/>
      <c r="M128" s="710"/>
      <c r="N128" s="710"/>
      <c r="O128" s="710"/>
      <c r="P128" s="710"/>
      <c r="Q128" s="710"/>
      <c r="R128" s="710"/>
      <c r="S128" s="711"/>
      <c r="T128" s="709"/>
      <c r="U128" s="712"/>
      <c r="V128" s="710"/>
      <c r="W128" s="710"/>
      <c r="X128" s="710"/>
      <c r="Y128" s="710"/>
      <c r="Z128" s="710"/>
      <c r="AA128" s="710"/>
    </row>
    <row r="129" spans="1:27" s="68" customFormat="1" ht="28.15" customHeight="1">
      <c r="A129" s="70"/>
      <c r="B129" s="66"/>
      <c r="C129" s="751"/>
      <c r="D129" s="72"/>
      <c r="E129" s="744"/>
      <c r="F129" s="710"/>
      <c r="G129" s="715" t="str">
        <f t="shared" si="19"/>
        <v/>
      </c>
      <c r="H129" s="715" t="str">
        <f t="shared" si="20"/>
        <v/>
      </c>
      <c r="I129" s="716"/>
      <c r="J129" s="747"/>
      <c r="K129" s="709"/>
      <c r="L129" s="710"/>
      <c r="M129" s="710"/>
      <c r="N129" s="710"/>
      <c r="O129" s="710"/>
      <c r="P129" s="710"/>
      <c r="Q129" s="710"/>
      <c r="R129" s="710"/>
      <c r="S129" s="711"/>
      <c r="T129" s="709"/>
      <c r="U129" s="712"/>
      <c r="V129" s="710"/>
      <c r="W129" s="710"/>
      <c r="X129" s="710"/>
      <c r="Y129" s="710"/>
      <c r="Z129" s="710"/>
      <c r="AA129" s="710"/>
    </row>
    <row r="130" spans="1:27" s="68" customFormat="1" ht="28.15" customHeight="1">
      <c r="A130" s="70"/>
      <c r="B130" s="66"/>
      <c r="C130" s="751"/>
      <c r="D130" s="72"/>
      <c r="E130" s="744"/>
      <c r="F130" s="710"/>
      <c r="G130" s="715" t="str">
        <f t="shared" si="19"/>
        <v/>
      </c>
      <c r="H130" s="715" t="str">
        <f t="shared" si="20"/>
        <v/>
      </c>
      <c r="I130" s="716"/>
      <c r="J130" s="747"/>
      <c r="K130" s="709"/>
      <c r="L130" s="710"/>
      <c r="M130" s="710"/>
      <c r="N130" s="710"/>
      <c r="O130" s="710"/>
      <c r="P130" s="710"/>
      <c r="Q130" s="710"/>
      <c r="R130" s="710"/>
      <c r="S130" s="711"/>
      <c r="T130" s="709"/>
      <c r="U130" s="712"/>
      <c r="V130" s="710"/>
      <c r="W130" s="710"/>
      <c r="X130" s="710"/>
      <c r="Y130" s="710"/>
      <c r="Z130" s="710"/>
      <c r="AA130" s="710"/>
    </row>
    <row r="131" spans="1:27" s="68" customFormat="1" ht="28.15" customHeight="1">
      <c r="A131" s="70"/>
      <c r="B131" s="66"/>
      <c r="C131" s="751"/>
      <c r="D131" s="72"/>
      <c r="E131" s="744"/>
      <c r="F131" s="710"/>
      <c r="G131" s="715" t="str">
        <f t="shared" si="19"/>
        <v/>
      </c>
      <c r="H131" s="715" t="str">
        <f t="shared" si="20"/>
        <v/>
      </c>
      <c r="I131" s="716"/>
      <c r="J131" s="747"/>
      <c r="K131" s="709"/>
      <c r="L131" s="710"/>
      <c r="M131" s="710"/>
      <c r="N131" s="710"/>
      <c r="O131" s="710"/>
      <c r="P131" s="710"/>
      <c r="Q131" s="710"/>
      <c r="R131" s="710"/>
      <c r="S131" s="711"/>
      <c r="T131" s="709"/>
      <c r="U131" s="712"/>
      <c r="V131" s="710"/>
      <c r="W131" s="710"/>
      <c r="X131" s="710"/>
      <c r="Y131" s="710"/>
      <c r="Z131" s="710"/>
      <c r="AA131" s="710"/>
    </row>
    <row r="132" spans="1:27" s="68" customFormat="1" ht="28.15" customHeight="1">
      <c r="A132" s="70"/>
      <c r="B132" s="66"/>
      <c r="C132" s="751"/>
      <c r="D132" s="72"/>
      <c r="E132" s="744"/>
      <c r="F132" s="710"/>
      <c r="G132" s="715" t="str">
        <f t="shared" si="19"/>
        <v/>
      </c>
      <c r="H132" s="715" t="str">
        <f t="shared" si="20"/>
        <v/>
      </c>
      <c r="I132" s="716"/>
      <c r="J132" s="747"/>
      <c r="K132" s="709"/>
      <c r="L132" s="710"/>
      <c r="M132" s="710"/>
      <c r="N132" s="710"/>
      <c r="O132" s="710"/>
      <c r="P132" s="710"/>
      <c r="Q132" s="710"/>
      <c r="R132" s="710"/>
      <c r="S132" s="711"/>
      <c r="T132" s="709"/>
      <c r="U132" s="712"/>
      <c r="V132" s="710"/>
      <c r="W132" s="710"/>
      <c r="X132" s="710"/>
      <c r="Y132" s="710"/>
      <c r="Z132" s="710"/>
      <c r="AA132" s="710"/>
    </row>
    <row r="133" spans="1:27" s="68" customFormat="1" ht="28.15" customHeight="1">
      <c r="A133" s="70"/>
      <c r="B133" s="66"/>
      <c r="C133" s="751"/>
      <c r="D133" s="72"/>
      <c r="E133" s="744"/>
      <c r="F133" s="710"/>
      <c r="G133" s="715" t="str">
        <f t="shared" si="19"/>
        <v/>
      </c>
      <c r="H133" s="715" t="str">
        <f t="shared" si="20"/>
        <v/>
      </c>
      <c r="I133" s="716"/>
      <c r="J133" s="747"/>
      <c r="K133" s="709"/>
      <c r="L133" s="710"/>
      <c r="M133" s="710"/>
      <c r="N133" s="710"/>
      <c r="O133" s="710"/>
      <c r="P133" s="710"/>
      <c r="Q133" s="710"/>
      <c r="R133" s="710"/>
      <c r="S133" s="711"/>
      <c r="T133" s="709"/>
      <c r="U133" s="712"/>
      <c r="V133" s="710"/>
      <c r="W133" s="710"/>
      <c r="X133" s="710"/>
      <c r="Y133" s="710"/>
      <c r="Z133" s="710"/>
      <c r="AA133" s="710"/>
    </row>
    <row r="134" spans="1:27" s="68" customFormat="1" ht="28.15" customHeight="1">
      <c r="A134" s="70"/>
      <c r="B134" s="66"/>
      <c r="C134" s="751"/>
      <c r="D134" s="72"/>
      <c r="E134" s="744"/>
      <c r="F134" s="710"/>
      <c r="G134" s="715" t="str">
        <f t="shared" si="19"/>
        <v/>
      </c>
      <c r="H134" s="715" t="str">
        <f t="shared" si="20"/>
        <v/>
      </c>
      <c r="I134" s="716"/>
      <c r="J134" s="747"/>
      <c r="K134" s="709"/>
      <c r="L134" s="710"/>
      <c r="M134" s="710"/>
      <c r="N134" s="710"/>
      <c r="O134" s="710"/>
      <c r="P134" s="710"/>
      <c r="Q134" s="710"/>
      <c r="R134" s="710"/>
      <c r="S134" s="711"/>
      <c r="T134" s="709"/>
      <c r="U134" s="712"/>
      <c r="V134" s="710"/>
      <c r="W134" s="710"/>
      <c r="X134" s="710"/>
      <c r="Y134" s="710"/>
      <c r="Z134" s="710"/>
      <c r="AA134" s="710"/>
    </row>
    <row r="135" spans="1:27" s="68" customFormat="1" ht="28.15" customHeight="1">
      <c r="A135" s="70"/>
      <c r="B135" s="66"/>
      <c r="C135" s="751"/>
      <c r="D135" s="94"/>
      <c r="E135" s="744"/>
      <c r="F135" s="710"/>
      <c r="G135" s="715" t="str">
        <f t="shared" si="19"/>
        <v/>
      </c>
      <c r="H135" s="715" t="str">
        <f t="shared" si="20"/>
        <v/>
      </c>
      <c r="I135" s="716"/>
      <c r="J135" s="747"/>
      <c r="K135" s="709"/>
      <c r="L135" s="710"/>
      <c r="M135" s="710"/>
      <c r="N135" s="710"/>
      <c r="O135" s="710"/>
      <c r="P135" s="710"/>
      <c r="Q135" s="710"/>
      <c r="R135" s="710"/>
      <c r="S135" s="711"/>
      <c r="T135" s="709"/>
      <c r="U135" s="712"/>
      <c r="V135" s="710"/>
      <c r="W135" s="710"/>
      <c r="X135" s="710"/>
      <c r="Y135" s="710"/>
      <c r="Z135" s="710"/>
      <c r="AA135" s="710"/>
    </row>
    <row r="136" spans="1:27" s="68" customFormat="1" ht="28.15" customHeight="1">
      <c r="A136" s="70"/>
      <c r="B136" s="66"/>
      <c r="C136" s="751"/>
      <c r="D136" s="72"/>
      <c r="E136" s="744"/>
      <c r="F136" s="710"/>
      <c r="G136" s="715" t="str">
        <f t="shared" si="19"/>
        <v/>
      </c>
      <c r="H136" s="715" t="str">
        <f t="shared" si="20"/>
        <v/>
      </c>
      <c r="I136" s="722"/>
      <c r="J136" s="748"/>
      <c r="K136" s="709"/>
      <c r="L136" s="710"/>
      <c r="M136" s="710"/>
      <c r="N136" s="710"/>
      <c r="O136" s="710"/>
      <c r="P136" s="710"/>
      <c r="Q136" s="710"/>
      <c r="R136" s="710"/>
      <c r="S136" s="711"/>
      <c r="T136" s="709"/>
      <c r="U136" s="712"/>
      <c r="V136" s="710"/>
      <c r="W136" s="710"/>
      <c r="X136" s="710"/>
      <c r="Y136" s="710"/>
      <c r="Z136" s="710"/>
      <c r="AA136" s="710"/>
    </row>
    <row r="137" spans="1:27" s="68" customFormat="1" ht="28.15" customHeight="1">
      <c r="A137" s="95"/>
      <c r="B137" s="96"/>
      <c r="C137" s="97"/>
      <c r="D137" s="725">
        <f>SUM(D121:D136)</f>
        <v>0</v>
      </c>
      <c r="E137" s="725">
        <f>SUM(E121:E136)</f>
        <v>0</v>
      </c>
      <c r="F137" s="726"/>
      <c r="G137" s="727" t="str">
        <f t="shared" si="13"/>
        <v/>
      </c>
      <c r="H137" s="727" t="str">
        <f t="shared" si="17"/>
        <v/>
      </c>
      <c r="I137" s="728">
        <f>D137</f>
        <v>0</v>
      </c>
      <c r="J137" s="754">
        <f>E137</f>
        <v>0</v>
      </c>
      <c r="K137" s="731">
        <f>SUM(K122:K136)</f>
        <v>0</v>
      </c>
      <c r="L137" s="726">
        <f>SUM(L122:L136)</f>
        <v>0</v>
      </c>
      <c r="M137" s="726">
        <f t="shared" ref="M137:AA137" si="21">SUM(M122:M136)</f>
        <v>0</v>
      </c>
      <c r="N137" s="726">
        <f t="shared" si="21"/>
        <v>0</v>
      </c>
      <c r="O137" s="726">
        <f t="shared" si="21"/>
        <v>0</v>
      </c>
      <c r="P137" s="726">
        <f t="shared" si="21"/>
        <v>0</v>
      </c>
      <c r="Q137" s="726">
        <f t="shared" si="21"/>
        <v>0</v>
      </c>
      <c r="R137" s="726">
        <f t="shared" si="21"/>
        <v>0</v>
      </c>
      <c r="S137" s="752">
        <f t="shared" si="21"/>
        <v>0</v>
      </c>
      <c r="T137" s="731">
        <f t="shared" si="21"/>
        <v>0</v>
      </c>
      <c r="U137" s="726">
        <f t="shared" si="21"/>
        <v>0</v>
      </c>
      <c r="V137" s="726">
        <f t="shared" si="21"/>
        <v>0</v>
      </c>
      <c r="W137" s="726">
        <f t="shared" si="21"/>
        <v>0</v>
      </c>
      <c r="X137" s="726">
        <f t="shared" si="21"/>
        <v>0</v>
      </c>
      <c r="Y137" s="726">
        <f t="shared" si="21"/>
        <v>0</v>
      </c>
      <c r="Z137" s="726">
        <f t="shared" si="21"/>
        <v>0</v>
      </c>
      <c r="AA137" s="726">
        <f t="shared" si="21"/>
        <v>0</v>
      </c>
    </row>
    <row r="138" spans="1:27" s="68" customFormat="1" ht="28.15" customHeight="1">
      <c r="A138" s="84"/>
      <c r="B138" s="85"/>
      <c r="C138" s="93" t="s">
        <v>35</v>
      </c>
      <c r="D138" s="87"/>
      <c r="E138" s="732"/>
      <c r="F138" s="733"/>
      <c r="G138" s="734"/>
      <c r="H138" s="734"/>
      <c r="I138" s="735"/>
      <c r="J138" s="736"/>
      <c r="K138" s="737"/>
      <c r="L138" s="733"/>
      <c r="M138" s="733"/>
      <c r="N138" s="733"/>
      <c r="O138" s="733"/>
      <c r="P138" s="733"/>
      <c r="Q138" s="733"/>
      <c r="R138" s="733"/>
      <c r="S138" s="736"/>
      <c r="T138" s="737"/>
      <c r="U138" s="738"/>
      <c r="V138" s="733"/>
      <c r="W138" s="733"/>
      <c r="X138" s="733"/>
      <c r="Y138" s="733"/>
      <c r="Z138" s="733"/>
      <c r="AA138" s="733"/>
    </row>
    <row r="139" spans="1:27" s="68" customFormat="1" ht="28.15" customHeight="1">
      <c r="A139" s="84"/>
      <c r="B139" s="983" t="s">
        <v>176</v>
      </c>
      <c r="C139" s="984"/>
      <c r="D139" s="984"/>
      <c r="E139" s="984"/>
      <c r="F139" s="985"/>
      <c r="G139" s="734"/>
      <c r="H139" s="734"/>
      <c r="I139" s="742"/>
      <c r="J139" s="743"/>
      <c r="K139" s="737"/>
      <c r="L139" s="733"/>
      <c r="M139" s="733"/>
      <c r="N139" s="733"/>
      <c r="O139" s="733"/>
      <c r="P139" s="733"/>
      <c r="Q139" s="733"/>
      <c r="R139" s="733"/>
      <c r="S139" s="736"/>
      <c r="T139" s="737"/>
      <c r="U139" s="738"/>
      <c r="V139" s="733"/>
      <c r="W139" s="733"/>
      <c r="X139" s="733"/>
      <c r="Y139" s="733"/>
      <c r="Z139" s="733"/>
      <c r="AA139" s="733"/>
    </row>
    <row r="140" spans="1:27" s="68" customFormat="1" ht="28.15" customHeight="1">
      <c r="A140" s="70"/>
      <c r="B140" s="66"/>
      <c r="C140" s="751"/>
      <c r="D140" s="72"/>
      <c r="E140" s="744"/>
      <c r="F140" s="710"/>
      <c r="G140" s="715" t="str">
        <f>IF(A140="","",IF(F140="Chèque",IF(C140="","",G139+E140-D140),G139))</f>
        <v/>
      </c>
      <c r="H140" s="715" t="str">
        <f>IF(A140="","",IF(F140="Espèce",IF(C140="","",H138+E140-D140),H138))</f>
        <v/>
      </c>
      <c r="I140" s="745"/>
      <c r="J140" s="746"/>
      <c r="K140" s="709"/>
      <c r="L140" s="710"/>
      <c r="M140" s="710"/>
      <c r="N140" s="710"/>
      <c r="O140" s="710"/>
      <c r="P140" s="710"/>
      <c r="Q140" s="710"/>
      <c r="R140" s="710"/>
      <c r="S140" s="711"/>
      <c r="T140" s="709"/>
      <c r="U140" s="712"/>
      <c r="V140" s="710"/>
      <c r="W140" s="710"/>
      <c r="X140" s="710"/>
      <c r="Y140" s="710"/>
      <c r="Z140" s="710"/>
      <c r="AA140" s="710"/>
    </row>
    <row r="141" spans="1:27" s="68" customFormat="1" ht="28.15" customHeight="1">
      <c r="A141" s="70"/>
      <c r="B141" s="66"/>
      <c r="C141" s="751"/>
      <c r="D141" s="72"/>
      <c r="E141" s="744"/>
      <c r="F141" s="710"/>
      <c r="G141" s="715" t="str">
        <f t="shared" ref="G141:G189" si="22">IF(A141="","",IF(F141="Chèque",IF(C141="","",G140+E141-D141),G140))</f>
        <v/>
      </c>
      <c r="H141" s="715" t="str">
        <f t="shared" ref="H141:H153" si="23">IF(A141="","",IF(F141="Espèce",IF(C141="","",H139+E141-D141),H139))</f>
        <v/>
      </c>
      <c r="I141" s="716"/>
      <c r="J141" s="747"/>
      <c r="K141" s="709"/>
      <c r="L141" s="710"/>
      <c r="M141" s="710"/>
      <c r="N141" s="710"/>
      <c r="O141" s="710"/>
      <c r="P141" s="710"/>
      <c r="Q141" s="710"/>
      <c r="R141" s="710"/>
      <c r="S141" s="711"/>
      <c r="T141" s="709"/>
      <c r="U141" s="712"/>
      <c r="V141" s="710"/>
      <c r="W141" s="710"/>
      <c r="X141" s="710"/>
      <c r="Y141" s="710"/>
      <c r="Z141" s="710"/>
      <c r="AA141" s="710"/>
    </row>
    <row r="142" spans="1:27" s="68" customFormat="1" ht="28.15" customHeight="1">
      <c r="A142" s="70"/>
      <c r="B142" s="66"/>
      <c r="C142" s="751"/>
      <c r="D142" s="72"/>
      <c r="E142" s="744"/>
      <c r="F142" s="710"/>
      <c r="G142" s="715" t="str">
        <f t="shared" si="22"/>
        <v/>
      </c>
      <c r="H142" s="715" t="str">
        <f t="shared" si="23"/>
        <v/>
      </c>
      <c r="I142" s="716"/>
      <c r="J142" s="747"/>
      <c r="K142" s="709"/>
      <c r="L142" s="710"/>
      <c r="M142" s="710"/>
      <c r="N142" s="710"/>
      <c r="O142" s="710"/>
      <c r="P142" s="710"/>
      <c r="Q142" s="710"/>
      <c r="R142" s="710"/>
      <c r="S142" s="711"/>
      <c r="T142" s="709"/>
      <c r="U142" s="712"/>
      <c r="V142" s="710"/>
      <c r="W142" s="710"/>
      <c r="X142" s="710"/>
      <c r="Y142" s="710"/>
      <c r="Z142" s="710"/>
      <c r="AA142" s="710"/>
    </row>
    <row r="143" spans="1:27" s="68" customFormat="1" ht="28.15" customHeight="1">
      <c r="A143" s="70"/>
      <c r="B143" s="66"/>
      <c r="C143" s="751"/>
      <c r="D143" s="72"/>
      <c r="E143" s="744"/>
      <c r="F143" s="710"/>
      <c r="G143" s="715" t="str">
        <f t="shared" si="22"/>
        <v/>
      </c>
      <c r="H143" s="715" t="str">
        <f t="shared" si="23"/>
        <v/>
      </c>
      <c r="I143" s="716"/>
      <c r="J143" s="747"/>
      <c r="K143" s="709"/>
      <c r="L143" s="710"/>
      <c r="M143" s="710"/>
      <c r="N143" s="710"/>
      <c r="O143" s="710"/>
      <c r="P143" s="710"/>
      <c r="Q143" s="710"/>
      <c r="R143" s="710"/>
      <c r="S143" s="711"/>
      <c r="T143" s="709"/>
      <c r="U143" s="712"/>
      <c r="V143" s="710"/>
      <c r="W143" s="710"/>
      <c r="X143" s="710"/>
      <c r="Y143" s="710"/>
      <c r="Z143" s="710"/>
      <c r="AA143" s="710"/>
    </row>
    <row r="144" spans="1:27" s="68" customFormat="1" ht="28.15" customHeight="1">
      <c r="A144" s="70"/>
      <c r="B144" s="66"/>
      <c r="C144" s="751"/>
      <c r="D144" s="72"/>
      <c r="E144" s="744"/>
      <c r="F144" s="710"/>
      <c r="G144" s="715" t="str">
        <f t="shared" si="22"/>
        <v/>
      </c>
      <c r="H144" s="715" t="str">
        <f t="shared" si="23"/>
        <v/>
      </c>
      <c r="I144" s="716"/>
      <c r="J144" s="747"/>
      <c r="K144" s="709"/>
      <c r="L144" s="710"/>
      <c r="M144" s="710"/>
      <c r="N144" s="710"/>
      <c r="O144" s="710"/>
      <c r="P144" s="710"/>
      <c r="Q144" s="710"/>
      <c r="R144" s="710"/>
      <c r="S144" s="711"/>
      <c r="T144" s="709"/>
      <c r="U144" s="712"/>
      <c r="V144" s="710"/>
      <c r="W144" s="710"/>
      <c r="X144" s="710"/>
      <c r="Y144" s="710"/>
      <c r="Z144" s="710"/>
      <c r="AA144" s="710"/>
    </row>
    <row r="145" spans="1:27" s="68" customFormat="1" ht="28.15" customHeight="1">
      <c r="A145" s="70"/>
      <c r="B145" s="66"/>
      <c r="C145" s="751"/>
      <c r="D145" s="72"/>
      <c r="E145" s="744"/>
      <c r="F145" s="710"/>
      <c r="G145" s="715" t="str">
        <f t="shared" si="22"/>
        <v/>
      </c>
      <c r="H145" s="715" t="str">
        <f t="shared" si="23"/>
        <v/>
      </c>
      <c r="I145" s="716"/>
      <c r="J145" s="747"/>
      <c r="K145" s="709"/>
      <c r="L145" s="710"/>
      <c r="M145" s="710"/>
      <c r="N145" s="710"/>
      <c r="O145" s="710"/>
      <c r="P145" s="710"/>
      <c r="Q145" s="710"/>
      <c r="R145" s="710"/>
      <c r="S145" s="711"/>
      <c r="T145" s="709"/>
      <c r="U145" s="712"/>
      <c r="V145" s="710"/>
      <c r="W145" s="710"/>
      <c r="X145" s="710"/>
      <c r="Y145" s="710"/>
      <c r="Z145" s="710"/>
      <c r="AA145" s="710"/>
    </row>
    <row r="146" spans="1:27" s="68" customFormat="1" ht="28.15" customHeight="1">
      <c r="A146" s="70"/>
      <c r="B146" s="66"/>
      <c r="C146" s="751"/>
      <c r="D146" s="72"/>
      <c r="E146" s="744"/>
      <c r="F146" s="710"/>
      <c r="G146" s="715" t="str">
        <f t="shared" si="22"/>
        <v/>
      </c>
      <c r="H146" s="715" t="str">
        <f t="shared" si="23"/>
        <v/>
      </c>
      <c r="I146" s="716"/>
      <c r="J146" s="747"/>
      <c r="K146" s="709"/>
      <c r="L146" s="710"/>
      <c r="M146" s="710"/>
      <c r="N146" s="710"/>
      <c r="O146" s="710"/>
      <c r="P146" s="710"/>
      <c r="Q146" s="710"/>
      <c r="R146" s="710"/>
      <c r="S146" s="711"/>
      <c r="T146" s="709"/>
      <c r="U146" s="712"/>
      <c r="V146" s="710"/>
      <c r="W146" s="710"/>
      <c r="X146" s="710"/>
      <c r="Y146" s="710"/>
      <c r="Z146" s="710"/>
      <c r="AA146" s="710"/>
    </row>
    <row r="147" spans="1:27" s="68" customFormat="1" ht="28.15" customHeight="1">
      <c r="A147" s="70"/>
      <c r="B147" s="66"/>
      <c r="C147" s="751"/>
      <c r="D147" s="72"/>
      <c r="E147" s="744"/>
      <c r="F147" s="710"/>
      <c r="G147" s="715" t="str">
        <f t="shared" si="22"/>
        <v/>
      </c>
      <c r="H147" s="715" t="str">
        <f t="shared" si="23"/>
        <v/>
      </c>
      <c r="I147" s="716"/>
      <c r="J147" s="747"/>
      <c r="K147" s="709"/>
      <c r="L147" s="710"/>
      <c r="M147" s="710"/>
      <c r="N147" s="710"/>
      <c r="O147" s="710"/>
      <c r="P147" s="710"/>
      <c r="Q147" s="710"/>
      <c r="R147" s="710"/>
      <c r="S147" s="711"/>
      <c r="T147" s="709"/>
      <c r="U147" s="712"/>
      <c r="V147" s="710"/>
      <c r="W147" s="710"/>
      <c r="X147" s="710"/>
      <c r="Y147" s="710"/>
      <c r="Z147" s="710"/>
      <c r="AA147" s="710"/>
    </row>
    <row r="148" spans="1:27" s="68" customFormat="1" ht="28.15" customHeight="1">
      <c r="A148" s="70"/>
      <c r="B148" s="66"/>
      <c r="C148" s="751"/>
      <c r="D148" s="72"/>
      <c r="E148" s="744"/>
      <c r="F148" s="710"/>
      <c r="G148" s="715" t="str">
        <f t="shared" si="22"/>
        <v/>
      </c>
      <c r="H148" s="715" t="str">
        <f t="shared" si="23"/>
        <v/>
      </c>
      <c r="I148" s="716"/>
      <c r="J148" s="747"/>
      <c r="K148" s="709"/>
      <c r="L148" s="710"/>
      <c r="M148" s="710"/>
      <c r="N148" s="710"/>
      <c r="O148" s="710"/>
      <c r="P148" s="710"/>
      <c r="Q148" s="710"/>
      <c r="R148" s="710"/>
      <c r="S148" s="711"/>
      <c r="T148" s="709"/>
      <c r="U148" s="712"/>
      <c r="V148" s="710"/>
      <c r="W148" s="710"/>
      <c r="X148" s="710"/>
      <c r="Y148" s="710"/>
      <c r="Z148" s="710"/>
      <c r="AA148" s="710"/>
    </row>
    <row r="149" spans="1:27" s="68" customFormat="1" ht="28.15" customHeight="1">
      <c r="A149" s="70"/>
      <c r="B149" s="66"/>
      <c r="C149" s="751"/>
      <c r="D149" s="72"/>
      <c r="E149" s="744"/>
      <c r="F149" s="710"/>
      <c r="G149" s="715" t="str">
        <f t="shared" si="22"/>
        <v/>
      </c>
      <c r="H149" s="715" t="str">
        <f t="shared" si="23"/>
        <v/>
      </c>
      <c r="I149" s="716"/>
      <c r="J149" s="747"/>
      <c r="K149" s="709"/>
      <c r="L149" s="710"/>
      <c r="M149" s="710"/>
      <c r="N149" s="710"/>
      <c r="O149" s="710"/>
      <c r="P149" s="710"/>
      <c r="Q149" s="710"/>
      <c r="R149" s="710"/>
      <c r="S149" s="711"/>
      <c r="T149" s="709"/>
      <c r="U149" s="712"/>
      <c r="V149" s="710"/>
      <c r="W149" s="710"/>
      <c r="X149" s="710"/>
      <c r="Y149" s="710"/>
      <c r="Z149" s="710"/>
      <c r="AA149" s="710"/>
    </row>
    <row r="150" spans="1:27" s="68" customFormat="1" ht="28.15" customHeight="1">
      <c r="A150" s="70"/>
      <c r="B150" s="66"/>
      <c r="C150" s="751"/>
      <c r="D150" s="72"/>
      <c r="E150" s="744"/>
      <c r="F150" s="710"/>
      <c r="G150" s="715" t="str">
        <f t="shared" si="22"/>
        <v/>
      </c>
      <c r="H150" s="715" t="str">
        <f t="shared" si="23"/>
        <v/>
      </c>
      <c r="I150" s="716"/>
      <c r="J150" s="747"/>
      <c r="K150" s="709"/>
      <c r="L150" s="710"/>
      <c r="M150" s="710"/>
      <c r="N150" s="710"/>
      <c r="O150" s="710"/>
      <c r="P150" s="710"/>
      <c r="Q150" s="710"/>
      <c r="R150" s="710"/>
      <c r="S150" s="711"/>
      <c r="T150" s="709"/>
      <c r="U150" s="712"/>
      <c r="V150" s="710"/>
      <c r="W150" s="710"/>
      <c r="X150" s="710"/>
      <c r="Y150" s="710"/>
      <c r="Z150" s="710"/>
      <c r="AA150" s="710"/>
    </row>
    <row r="151" spans="1:27" s="68" customFormat="1" ht="28.15" customHeight="1">
      <c r="A151" s="70"/>
      <c r="B151" s="66"/>
      <c r="C151" s="751"/>
      <c r="D151" s="72"/>
      <c r="E151" s="744"/>
      <c r="F151" s="710"/>
      <c r="G151" s="715" t="str">
        <f t="shared" si="22"/>
        <v/>
      </c>
      <c r="H151" s="715" t="str">
        <f t="shared" si="23"/>
        <v/>
      </c>
      <c r="I151" s="716"/>
      <c r="J151" s="747"/>
      <c r="K151" s="709"/>
      <c r="L151" s="710"/>
      <c r="M151" s="710"/>
      <c r="N151" s="710"/>
      <c r="O151" s="710"/>
      <c r="P151" s="710"/>
      <c r="Q151" s="710"/>
      <c r="R151" s="710"/>
      <c r="S151" s="711"/>
      <c r="T151" s="709"/>
      <c r="U151" s="712"/>
      <c r="V151" s="710"/>
      <c r="W151" s="710"/>
      <c r="X151" s="710"/>
      <c r="Y151" s="710"/>
      <c r="Z151" s="710"/>
      <c r="AA151" s="710"/>
    </row>
    <row r="152" spans="1:27" s="68" customFormat="1" ht="28.15" customHeight="1">
      <c r="A152" s="70"/>
      <c r="B152" s="66"/>
      <c r="C152" s="751"/>
      <c r="D152" s="94"/>
      <c r="E152" s="744"/>
      <c r="F152" s="710"/>
      <c r="G152" s="715" t="str">
        <f t="shared" si="22"/>
        <v/>
      </c>
      <c r="H152" s="715" t="str">
        <f t="shared" si="23"/>
        <v/>
      </c>
      <c r="I152" s="716"/>
      <c r="J152" s="747"/>
      <c r="K152" s="709"/>
      <c r="L152" s="710"/>
      <c r="M152" s="710"/>
      <c r="N152" s="710"/>
      <c r="O152" s="710"/>
      <c r="P152" s="710"/>
      <c r="Q152" s="710"/>
      <c r="R152" s="710"/>
      <c r="S152" s="711"/>
      <c r="T152" s="709"/>
      <c r="U152" s="712"/>
      <c r="V152" s="710"/>
      <c r="W152" s="710"/>
      <c r="X152" s="710"/>
      <c r="Y152" s="710"/>
      <c r="Z152" s="710"/>
      <c r="AA152" s="710"/>
    </row>
    <row r="153" spans="1:27" s="68" customFormat="1" ht="28.15" customHeight="1">
      <c r="A153" s="70"/>
      <c r="B153" s="66"/>
      <c r="C153" s="751"/>
      <c r="D153" s="72"/>
      <c r="E153" s="744"/>
      <c r="F153" s="710"/>
      <c r="G153" s="715" t="str">
        <f t="shared" si="22"/>
        <v/>
      </c>
      <c r="H153" s="715" t="str">
        <f t="shared" si="23"/>
        <v/>
      </c>
      <c r="I153" s="722"/>
      <c r="J153" s="748"/>
      <c r="K153" s="709"/>
      <c r="L153" s="710"/>
      <c r="M153" s="710"/>
      <c r="N153" s="710"/>
      <c r="O153" s="710"/>
      <c r="P153" s="710"/>
      <c r="Q153" s="710"/>
      <c r="R153" s="710"/>
      <c r="S153" s="711"/>
      <c r="T153" s="709"/>
      <c r="U153" s="712"/>
      <c r="V153" s="710"/>
      <c r="W153" s="710"/>
      <c r="X153" s="710"/>
      <c r="Y153" s="710"/>
      <c r="Z153" s="710"/>
      <c r="AA153" s="710"/>
    </row>
    <row r="154" spans="1:27" s="68" customFormat="1" ht="28.15" customHeight="1">
      <c r="A154" s="95"/>
      <c r="B154" s="96"/>
      <c r="C154" s="97"/>
      <c r="D154" s="755">
        <f>SUM(D140:D153)</f>
        <v>0</v>
      </c>
      <c r="E154" s="755">
        <f>SUM(E140:E153)</f>
        <v>0</v>
      </c>
      <c r="F154" s="726"/>
      <c r="G154" s="727" t="str">
        <f t="shared" si="22"/>
        <v/>
      </c>
      <c r="H154" s="727" t="str">
        <f t="shared" si="17"/>
        <v/>
      </c>
      <c r="I154" s="728">
        <f>D154</f>
        <v>0</v>
      </c>
      <c r="J154" s="728">
        <f>E154</f>
        <v>0</v>
      </c>
      <c r="K154" s="730">
        <f>SUM(K141:K153)</f>
        <v>0</v>
      </c>
      <c r="L154" s="726">
        <f>SUM(L141:L153)</f>
        <v>0</v>
      </c>
      <c r="M154" s="726">
        <f t="shared" ref="M154:AA154" si="24">SUM(M141:M153)</f>
        <v>0</v>
      </c>
      <c r="N154" s="726">
        <f t="shared" si="24"/>
        <v>0</v>
      </c>
      <c r="O154" s="726">
        <f t="shared" si="24"/>
        <v>0</v>
      </c>
      <c r="P154" s="726">
        <f t="shared" si="24"/>
        <v>0</v>
      </c>
      <c r="Q154" s="726">
        <f t="shared" si="24"/>
        <v>0</v>
      </c>
      <c r="R154" s="726">
        <f t="shared" si="24"/>
        <v>0</v>
      </c>
      <c r="S154" s="752">
        <f t="shared" si="24"/>
        <v>0</v>
      </c>
      <c r="T154" s="731">
        <f t="shared" si="24"/>
        <v>0</v>
      </c>
      <c r="U154" s="726">
        <f t="shared" si="24"/>
        <v>0</v>
      </c>
      <c r="V154" s="726">
        <f t="shared" si="24"/>
        <v>0</v>
      </c>
      <c r="W154" s="726">
        <f t="shared" si="24"/>
        <v>0</v>
      </c>
      <c r="X154" s="726">
        <f t="shared" si="24"/>
        <v>0</v>
      </c>
      <c r="Y154" s="726">
        <f t="shared" si="24"/>
        <v>0</v>
      </c>
      <c r="Z154" s="726">
        <f t="shared" si="24"/>
        <v>0</v>
      </c>
      <c r="AA154" s="726">
        <f t="shared" si="24"/>
        <v>0</v>
      </c>
    </row>
    <row r="155" spans="1:27" s="68" customFormat="1" ht="28.15" customHeight="1">
      <c r="A155" s="84"/>
      <c r="B155" s="85"/>
      <c r="C155" s="93" t="s">
        <v>36</v>
      </c>
      <c r="D155" s="87"/>
      <c r="E155" s="732"/>
      <c r="F155" s="733"/>
      <c r="G155" s="734"/>
      <c r="H155" s="734"/>
      <c r="I155" s="735"/>
      <c r="J155" s="736"/>
      <c r="K155" s="737"/>
      <c r="L155" s="733"/>
      <c r="M155" s="733"/>
      <c r="N155" s="733"/>
      <c r="O155" s="733"/>
      <c r="P155" s="733"/>
      <c r="Q155" s="733"/>
      <c r="R155" s="733"/>
      <c r="S155" s="736"/>
      <c r="T155" s="737"/>
      <c r="U155" s="738"/>
      <c r="V155" s="733"/>
      <c r="W155" s="733"/>
      <c r="X155" s="733"/>
      <c r="Y155" s="733"/>
      <c r="Z155" s="733"/>
      <c r="AA155" s="733"/>
    </row>
    <row r="156" spans="1:27" s="68" customFormat="1" ht="28.15" customHeight="1">
      <c r="A156" s="84"/>
      <c r="B156" s="971" t="s">
        <v>176</v>
      </c>
      <c r="C156" s="972"/>
      <c r="D156" s="972"/>
      <c r="E156" s="972"/>
      <c r="F156" s="973"/>
      <c r="G156" s="734"/>
      <c r="H156" s="734"/>
      <c r="I156" s="742"/>
      <c r="J156" s="743"/>
      <c r="K156" s="737"/>
      <c r="L156" s="733"/>
      <c r="M156" s="733"/>
      <c r="N156" s="733"/>
      <c r="O156" s="733"/>
      <c r="P156" s="733"/>
      <c r="Q156" s="733"/>
      <c r="R156" s="733"/>
      <c r="S156" s="736"/>
      <c r="T156" s="737"/>
      <c r="U156" s="738"/>
      <c r="V156" s="733"/>
      <c r="W156" s="733"/>
      <c r="X156" s="733"/>
      <c r="Y156" s="733"/>
      <c r="Z156" s="733"/>
      <c r="AA156" s="733"/>
    </row>
    <row r="157" spans="1:27" s="68" customFormat="1" ht="28.15" customHeight="1">
      <c r="A157" s="70"/>
      <c r="B157" s="66"/>
      <c r="C157" s="751"/>
      <c r="D157" s="72"/>
      <c r="E157" s="744"/>
      <c r="F157" s="710"/>
      <c r="G157" s="715" t="str">
        <f>IF(A157="","",IF(F157="Chèque",IF(C157="","",G156+E157-D157),G156))</f>
        <v/>
      </c>
      <c r="H157" s="715" t="str">
        <f>IF(A157="","",IF(F157="Espèce",IF(C157="","",H156+E157-D157),H156))</f>
        <v/>
      </c>
      <c r="I157" s="742"/>
      <c r="J157" s="756"/>
      <c r="K157" s="709"/>
      <c r="L157" s="710"/>
      <c r="M157" s="710"/>
      <c r="N157" s="710"/>
      <c r="O157" s="710"/>
      <c r="P157" s="710"/>
      <c r="Q157" s="710"/>
      <c r="R157" s="710"/>
      <c r="S157" s="711"/>
      <c r="T157" s="709"/>
      <c r="U157" s="712"/>
      <c r="V157" s="710"/>
      <c r="W157" s="710"/>
      <c r="X157" s="710"/>
      <c r="Y157" s="710"/>
      <c r="Z157" s="710"/>
      <c r="AA157" s="710"/>
    </row>
    <row r="158" spans="1:27" s="68" customFormat="1" ht="28.15" customHeight="1">
      <c r="A158" s="70"/>
      <c r="B158" s="66"/>
      <c r="C158" s="751"/>
      <c r="D158" s="72"/>
      <c r="E158" s="744"/>
      <c r="F158" s="710"/>
      <c r="G158" s="715" t="str">
        <f t="shared" ref="G158:G170" si="25">IF(A158="","",IF(F158="Chèque",IF(C158="","",G157+E158-D158),G157))</f>
        <v/>
      </c>
      <c r="H158" s="715" t="str">
        <f t="shared" ref="H158:H207" si="26">IF(A158="","",IF(F158="Espèce",IF(C158="","",H157+E158-D158),H157))</f>
        <v/>
      </c>
      <c r="I158" s="757"/>
      <c r="J158" s="758"/>
      <c r="K158" s="709"/>
      <c r="L158" s="710"/>
      <c r="M158" s="710"/>
      <c r="N158" s="710"/>
      <c r="O158" s="710"/>
      <c r="P158" s="710"/>
      <c r="Q158" s="710"/>
      <c r="R158" s="710"/>
      <c r="S158" s="711"/>
      <c r="T158" s="709"/>
      <c r="U158" s="712"/>
      <c r="V158" s="710"/>
      <c r="W158" s="710"/>
      <c r="X158" s="710"/>
      <c r="Y158" s="710"/>
      <c r="Z158" s="710"/>
      <c r="AA158" s="710"/>
    </row>
    <row r="159" spans="1:27" s="68" customFormat="1" ht="28.15" customHeight="1">
      <c r="A159" s="70"/>
      <c r="B159" s="66"/>
      <c r="C159" s="751"/>
      <c r="D159" s="72"/>
      <c r="E159" s="744"/>
      <c r="F159" s="710"/>
      <c r="G159" s="715" t="str">
        <f t="shared" si="25"/>
        <v/>
      </c>
      <c r="H159" s="715" t="str">
        <f t="shared" si="26"/>
        <v/>
      </c>
      <c r="I159" s="757"/>
      <c r="J159" s="758"/>
      <c r="K159" s="709"/>
      <c r="L159" s="710"/>
      <c r="M159" s="710"/>
      <c r="N159" s="710"/>
      <c r="O159" s="710"/>
      <c r="P159" s="710"/>
      <c r="Q159" s="710"/>
      <c r="R159" s="710"/>
      <c r="S159" s="711"/>
      <c r="T159" s="709"/>
      <c r="U159" s="712"/>
      <c r="V159" s="710"/>
      <c r="W159" s="710"/>
      <c r="X159" s="710"/>
      <c r="Y159" s="710"/>
      <c r="Z159" s="710"/>
      <c r="AA159" s="710"/>
    </row>
    <row r="160" spans="1:27" s="68" customFormat="1" ht="28.15" customHeight="1">
      <c r="A160" s="70"/>
      <c r="B160" s="66"/>
      <c r="C160" s="751"/>
      <c r="D160" s="72"/>
      <c r="E160" s="744"/>
      <c r="F160" s="710"/>
      <c r="G160" s="715" t="str">
        <f t="shared" si="25"/>
        <v/>
      </c>
      <c r="H160" s="715" t="str">
        <f t="shared" si="26"/>
        <v/>
      </c>
      <c r="I160" s="757"/>
      <c r="J160" s="758"/>
      <c r="K160" s="709"/>
      <c r="L160" s="710"/>
      <c r="M160" s="710"/>
      <c r="N160" s="710"/>
      <c r="O160" s="710"/>
      <c r="P160" s="710"/>
      <c r="Q160" s="710"/>
      <c r="R160" s="710"/>
      <c r="S160" s="711"/>
      <c r="T160" s="709"/>
      <c r="U160" s="712"/>
      <c r="V160" s="710"/>
      <c r="W160" s="710"/>
      <c r="X160" s="710"/>
      <c r="Y160" s="710"/>
      <c r="Z160" s="710"/>
      <c r="AA160" s="710"/>
    </row>
    <row r="161" spans="1:27" s="68" customFormat="1" ht="28.15" customHeight="1">
      <c r="A161" s="70"/>
      <c r="B161" s="66"/>
      <c r="C161" s="751"/>
      <c r="D161" s="72"/>
      <c r="E161" s="744"/>
      <c r="F161" s="710"/>
      <c r="G161" s="715" t="str">
        <f t="shared" si="25"/>
        <v/>
      </c>
      <c r="H161" s="715" t="str">
        <f t="shared" si="26"/>
        <v/>
      </c>
      <c r="I161" s="757"/>
      <c r="J161" s="758"/>
      <c r="K161" s="709"/>
      <c r="L161" s="710"/>
      <c r="M161" s="710"/>
      <c r="N161" s="710"/>
      <c r="O161" s="710"/>
      <c r="P161" s="710"/>
      <c r="Q161" s="710"/>
      <c r="R161" s="710"/>
      <c r="S161" s="711"/>
      <c r="T161" s="709"/>
      <c r="U161" s="712"/>
      <c r="V161" s="710"/>
      <c r="W161" s="710"/>
      <c r="X161" s="710"/>
      <c r="Y161" s="710"/>
      <c r="Z161" s="710"/>
      <c r="AA161" s="710"/>
    </row>
    <row r="162" spans="1:27" s="68" customFormat="1" ht="28.15" customHeight="1">
      <c r="A162" s="70"/>
      <c r="B162" s="66"/>
      <c r="C162" s="751"/>
      <c r="D162" s="72"/>
      <c r="E162" s="744"/>
      <c r="F162" s="710"/>
      <c r="G162" s="715" t="str">
        <f t="shared" si="25"/>
        <v/>
      </c>
      <c r="H162" s="715" t="str">
        <f t="shared" si="26"/>
        <v/>
      </c>
      <c r="I162" s="757"/>
      <c r="J162" s="758"/>
      <c r="K162" s="709"/>
      <c r="L162" s="710"/>
      <c r="M162" s="710"/>
      <c r="N162" s="710"/>
      <c r="O162" s="710"/>
      <c r="P162" s="710"/>
      <c r="Q162" s="710"/>
      <c r="R162" s="710"/>
      <c r="S162" s="711"/>
      <c r="T162" s="709"/>
      <c r="U162" s="712"/>
      <c r="V162" s="710"/>
      <c r="W162" s="710"/>
      <c r="X162" s="710"/>
      <c r="Y162" s="710"/>
      <c r="Z162" s="710"/>
      <c r="AA162" s="710"/>
    </row>
    <row r="163" spans="1:27" s="68" customFormat="1" ht="28.15" customHeight="1">
      <c r="A163" s="70"/>
      <c r="B163" s="66"/>
      <c r="C163" s="751"/>
      <c r="D163" s="72"/>
      <c r="E163" s="744"/>
      <c r="F163" s="710"/>
      <c r="G163" s="715" t="str">
        <f t="shared" si="25"/>
        <v/>
      </c>
      <c r="H163" s="715" t="str">
        <f t="shared" si="26"/>
        <v/>
      </c>
      <c r="I163" s="757"/>
      <c r="J163" s="758"/>
      <c r="K163" s="709"/>
      <c r="L163" s="710"/>
      <c r="M163" s="710"/>
      <c r="N163" s="710"/>
      <c r="O163" s="710"/>
      <c r="P163" s="710"/>
      <c r="Q163" s="710"/>
      <c r="R163" s="710"/>
      <c r="S163" s="711"/>
      <c r="T163" s="709"/>
      <c r="U163" s="712"/>
      <c r="V163" s="710"/>
      <c r="W163" s="710"/>
      <c r="X163" s="710"/>
      <c r="Y163" s="710"/>
      <c r="Z163" s="710"/>
      <c r="AA163" s="710"/>
    </row>
    <row r="164" spans="1:27" s="68" customFormat="1" ht="28.15" customHeight="1">
      <c r="A164" s="70"/>
      <c r="B164" s="66"/>
      <c r="C164" s="751"/>
      <c r="D164" s="72"/>
      <c r="E164" s="744"/>
      <c r="F164" s="710"/>
      <c r="G164" s="715" t="str">
        <f t="shared" si="25"/>
        <v/>
      </c>
      <c r="H164" s="715" t="str">
        <f t="shared" si="26"/>
        <v/>
      </c>
      <c r="I164" s="757"/>
      <c r="J164" s="758"/>
      <c r="K164" s="709"/>
      <c r="L164" s="710"/>
      <c r="M164" s="710"/>
      <c r="N164" s="710"/>
      <c r="O164" s="710"/>
      <c r="P164" s="710"/>
      <c r="Q164" s="710"/>
      <c r="R164" s="710"/>
      <c r="S164" s="711"/>
      <c r="T164" s="709"/>
      <c r="U164" s="712"/>
      <c r="V164" s="710"/>
      <c r="W164" s="710"/>
      <c r="X164" s="710"/>
      <c r="Y164" s="710"/>
      <c r="Z164" s="710"/>
      <c r="AA164" s="710"/>
    </row>
    <row r="165" spans="1:27" s="68" customFormat="1" ht="28.15" customHeight="1">
      <c r="A165" s="70"/>
      <c r="B165" s="66"/>
      <c r="C165" s="751"/>
      <c r="D165" s="72"/>
      <c r="E165" s="744"/>
      <c r="F165" s="710"/>
      <c r="G165" s="715" t="str">
        <f t="shared" si="25"/>
        <v/>
      </c>
      <c r="H165" s="715" t="str">
        <f t="shared" si="26"/>
        <v/>
      </c>
      <c r="I165" s="757"/>
      <c r="J165" s="758"/>
      <c r="K165" s="709"/>
      <c r="L165" s="710"/>
      <c r="M165" s="710"/>
      <c r="N165" s="710"/>
      <c r="O165" s="710"/>
      <c r="P165" s="710"/>
      <c r="Q165" s="710"/>
      <c r="R165" s="710"/>
      <c r="S165" s="711"/>
      <c r="T165" s="709"/>
      <c r="U165" s="712"/>
      <c r="V165" s="710"/>
      <c r="W165" s="710"/>
      <c r="X165" s="710"/>
      <c r="Y165" s="710"/>
      <c r="Z165" s="710"/>
      <c r="AA165" s="710"/>
    </row>
    <row r="166" spans="1:27" s="68" customFormat="1" ht="28.15" customHeight="1">
      <c r="A166" s="70"/>
      <c r="B166" s="66"/>
      <c r="C166" s="751"/>
      <c r="D166" s="72"/>
      <c r="E166" s="744"/>
      <c r="F166" s="710"/>
      <c r="G166" s="715" t="str">
        <f t="shared" si="25"/>
        <v/>
      </c>
      <c r="H166" s="715" t="str">
        <f t="shared" si="26"/>
        <v/>
      </c>
      <c r="I166" s="757"/>
      <c r="J166" s="758"/>
      <c r="K166" s="709"/>
      <c r="L166" s="710"/>
      <c r="M166" s="710"/>
      <c r="N166" s="710"/>
      <c r="O166" s="710"/>
      <c r="P166" s="710"/>
      <c r="Q166" s="710"/>
      <c r="R166" s="710"/>
      <c r="S166" s="711"/>
      <c r="T166" s="709"/>
      <c r="U166" s="712"/>
      <c r="V166" s="710"/>
      <c r="W166" s="710"/>
      <c r="X166" s="710"/>
      <c r="Y166" s="710"/>
      <c r="Z166" s="710"/>
      <c r="AA166" s="710"/>
    </row>
    <row r="167" spans="1:27" s="68" customFormat="1" ht="28.15" customHeight="1">
      <c r="A167" s="70"/>
      <c r="B167" s="66"/>
      <c r="C167" s="751"/>
      <c r="D167" s="72"/>
      <c r="E167" s="744"/>
      <c r="F167" s="710"/>
      <c r="G167" s="715" t="str">
        <f t="shared" si="25"/>
        <v/>
      </c>
      <c r="H167" s="715" t="str">
        <f t="shared" si="26"/>
        <v/>
      </c>
      <c r="I167" s="757"/>
      <c r="J167" s="758"/>
      <c r="K167" s="709"/>
      <c r="L167" s="710"/>
      <c r="M167" s="710"/>
      <c r="N167" s="710"/>
      <c r="O167" s="710"/>
      <c r="P167" s="710"/>
      <c r="Q167" s="710"/>
      <c r="R167" s="710"/>
      <c r="S167" s="711"/>
      <c r="T167" s="709"/>
      <c r="U167" s="712"/>
      <c r="V167" s="710"/>
      <c r="W167" s="710"/>
      <c r="X167" s="710"/>
      <c r="Y167" s="710"/>
      <c r="Z167" s="710"/>
      <c r="AA167" s="710"/>
    </row>
    <row r="168" spans="1:27" s="68" customFormat="1" ht="28.15" customHeight="1">
      <c r="A168" s="70"/>
      <c r="B168" s="66"/>
      <c r="C168" s="751"/>
      <c r="D168" s="72"/>
      <c r="E168" s="744"/>
      <c r="F168" s="710"/>
      <c r="G168" s="715" t="str">
        <f t="shared" si="25"/>
        <v/>
      </c>
      <c r="H168" s="715" t="str">
        <f t="shared" si="26"/>
        <v/>
      </c>
      <c r="I168" s="757"/>
      <c r="J168" s="758"/>
      <c r="K168" s="709"/>
      <c r="L168" s="710"/>
      <c r="M168" s="710"/>
      <c r="N168" s="710"/>
      <c r="O168" s="710"/>
      <c r="P168" s="710"/>
      <c r="Q168" s="710"/>
      <c r="R168" s="710"/>
      <c r="S168" s="711"/>
      <c r="T168" s="709"/>
      <c r="U168" s="712"/>
      <c r="V168" s="710"/>
      <c r="W168" s="710"/>
      <c r="X168" s="710"/>
      <c r="Y168" s="710"/>
      <c r="Z168" s="710"/>
      <c r="AA168" s="710"/>
    </row>
    <row r="169" spans="1:27" s="68" customFormat="1" ht="28.15" customHeight="1">
      <c r="A169" s="70"/>
      <c r="B169" s="66"/>
      <c r="C169" s="751"/>
      <c r="D169" s="72"/>
      <c r="E169" s="744"/>
      <c r="F169" s="710"/>
      <c r="G169" s="715" t="str">
        <f t="shared" si="25"/>
        <v/>
      </c>
      <c r="H169" s="715" t="str">
        <f t="shared" si="26"/>
        <v/>
      </c>
      <c r="I169" s="757"/>
      <c r="J169" s="758"/>
      <c r="K169" s="709"/>
      <c r="L169" s="710"/>
      <c r="M169" s="710"/>
      <c r="N169" s="710"/>
      <c r="O169" s="710"/>
      <c r="P169" s="710"/>
      <c r="Q169" s="710"/>
      <c r="R169" s="710"/>
      <c r="S169" s="711"/>
      <c r="T169" s="709"/>
      <c r="U169" s="712"/>
      <c r="V169" s="710"/>
      <c r="W169" s="710"/>
      <c r="X169" s="710"/>
      <c r="Y169" s="710"/>
      <c r="Z169" s="710"/>
      <c r="AA169" s="710"/>
    </row>
    <row r="170" spans="1:27" s="68" customFormat="1" ht="28.15" customHeight="1">
      <c r="A170" s="70"/>
      <c r="B170" s="355"/>
      <c r="C170" s="751"/>
      <c r="D170" s="72"/>
      <c r="E170" s="744"/>
      <c r="F170" s="710"/>
      <c r="G170" s="715" t="str">
        <f t="shared" si="25"/>
        <v/>
      </c>
      <c r="H170" s="715" t="str">
        <f t="shared" si="26"/>
        <v/>
      </c>
      <c r="I170" s="759"/>
      <c r="J170" s="760"/>
      <c r="K170" s="709"/>
      <c r="L170" s="710"/>
      <c r="M170" s="710"/>
      <c r="N170" s="710"/>
      <c r="O170" s="710"/>
      <c r="P170" s="710"/>
      <c r="Q170" s="710"/>
      <c r="R170" s="710"/>
      <c r="S170" s="711"/>
      <c r="T170" s="709"/>
      <c r="U170" s="712"/>
      <c r="V170" s="710"/>
      <c r="W170" s="710"/>
      <c r="X170" s="710"/>
      <c r="Y170" s="710"/>
      <c r="Z170" s="710"/>
      <c r="AA170" s="710"/>
    </row>
    <row r="171" spans="1:27" s="68" customFormat="1" ht="28.15" customHeight="1">
      <c r="A171" s="95"/>
      <c r="B171" s="96"/>
      <c r="C171" s="97"/>
      <c r="D171" s="725">
        <f>SUM(D157:D170)</f>
        <v>0</v>
      </c>
      <c r="E171" s="725">
        <f>SUM(E157:E170)</f>
        <v>0</v>
      </c>
      <c r="F171" s="726"/>
      <c r="G171" s="727" t="str">
        <f t="shared" si="22"/>
        <v/>
      </c>
      <c r="H171" s="727" t="str">
        <f t="shared" si="26"/>
        <v/>
      </c>
      <c r="I171" s="728">
        <f>D171</f>
        <v>0</v>
      </c>
      <c r="J171" s="728">
        <f>E171</f>
        <v>0</v>
      </c>
      <c r="K171" s="730">
        <f>SUM(K158:K170)</f>
        <v>0</v>
      </c>
      <c r="L171" s="726">
        <f>SUM(L158:L170)</f>
        <v>0</v>
      </c>
      <c r="M171" s="726">
        <f t="shared" ref="M171:AA171" si="27">SUM(M158:M170)</f>
        <v>0</v>
      </c>
      <c r="N171" s="726">
        <f t="shared" si="27"/>
        <v>0</v>
      </c>
      <c r="O171" s="726">
        <f t="shared" si="27"/>
        <v>0</v>
      </c>
      <c r="P171" s="726">
        <f t="shared" si="27"/>
        <v>0</v>
      </c>
      <c r="Q171" s="726">
        <f t="shared" si="27"/>
        <v>0</v>
      </c>
      <c r="R171" s="726">
        <f t="shared" si="27"/>
        <v>0</v>
      </c>
      <c r="S171" s="752">
        <f t="shared" si="27"/>
        <v>0</v>
      </c>
      <c r="T171" s="731">
        <f t="shared" si="27"/>
        <v>0</v>
      </c>
      <c r="U171" s="726">
        <f t="shared" si="27"/>
        <v>0</v>
      </c>
      <c r="V171" s="726">
        <f t="shared" si="27"/>
        <v>0</v>
      </c>
      <c r="W171" s="726">
        <f t="shared" si="27"/>
        <v>0</v>
      </c>
      <c r="X171" s="726">
        <f t="shared" si="27"/>
        <v>0</v>
      </c>
      <c r="Y171" s="726">
        <f t="shared" si="27"/>
        <v>0</v>
      </c>
      <c r="Z171" s="726">
        <f t="shared" si="27"/>
        <v>0</v>
      </c>
      <c r="AA171" s="726">
        <f t="shared" si="27"/>
        <v>0</v>
      </c>
    </row>
    <row r="172" spans="1:27" s="68" customFormat="1" ht="28.15" customHeight="1">
      <c r="A172" s="84"/>
      <c r="B172" s="101"/>
      <c r="C172" s="93" t="s">
        <v>37</v>
      </c>
      <c r="D172" s="87"/>
      <c r="E172" s="732"/>
      <c r="F172" s="733"/>
      <c r="G172" s="734"/>
      <c r="H172" s="734"/>
      <c r="I172" s="735"/>
      <c r="J172" s="736"/>
      <c r="K172" s="737"/>
      <c r="L172" s="733"/>
      <c r="M172" s="733"/>
      <c r="N172" s="733"/>
      <c r="O172" s="733"/>
      <c r="P172" s="733"/>
      <c r="Q172" s="733"/>
      <c r="R172" s="733"/>
      <c r="S172" s="736"/>
      <c r="T172" s="737"/>
      <c r="U172" s="738"/>
      <c r="V172" s="733"/>
      <c r="W172" s="733"/>
      <c r="X172" s="733"/>
      <c r="Y172" s="733"/>
      <c r="Z172" s="733"/>
      <c r="AA172" s="733"/>
    </row>
    <row r="173" spans="1:27" s="68" customFormat="1" ht="28.15" customHeight="1">
      <c r="A173" s="84"/>
      <c r="B173" s="971" t="s">
        <v>176</v>
      </c>
      <c r="C173" s="972"/>
      <c r="D173" s="972"/>
      <c r="E173" s="972"/>
      <c r="F173" s="973"/>
      <c r="G173" s="734"/>
      <c r="H173" s="734"/>
      <c r="I173" s="742"/>
      <c r="J173" s="743"/>
      <c r="K173" s="737"/>
      <c r="L173" s="733"/>
      <c r="M173" s="733"/>
      <c r="N173" s="733"/>
      <c r="O173" s="733"/>
      <c r="P173" s="733"/>
      <c r="Q173" s="733"/>
      <c r="R173" s="733"/>
      <c r="S173" s="736"/>
      <c r="T173" s="737"/>
      <c r="U173" s="738"/>
      <c r="V173" s="733"/>
      <c r="W173" s="733"/>
      <c r="X173" s="733"/>
      <c r="Y173" s="733"/>
      <c r="Z173" s="733"/>
      <c r="AA173" s="733"/>
    </row>
    <row r="174" spans="1:27" s="68" customFormat="1" ht="28.15" customHeight="1">
      <c r="A174" s="70"/>
      <c r="B174" s="66"/>
      <c r="C174" s="751"/>
      <c r="D174" s="72"/>
      <c r="E174" s="744"/>
      <c r="F174" s="710"/>
      <c r="G174" s="715" t="str">
        <f>IF(A174="","",IF(F174="Chèque",IF(C174="","",G173+E174-D174),G173))</f>
        <v/>
      </c>
      <c r="H174" s="715" t="str">
        <f>IF(A174="","",IF(F174="Espèce",IF(C174="","",H173+E174-D174),H173))</f>
        <v/>
      </c>
      <c r="I174" s="742"/>
      <c r="J174" s="756"/>
      <c r="K174" s="709"/>
      <c r="L174" s="710"/>
      <c r="M174" s="710"/>
      <c r="N174" s="710"/>
      <c r="O174" s="710"/>
      <c r="P174" s="710"/>
      <c r="Q174" s="710"/>
      <c r="R174" s="710"/>
      <c r="S174" s="711"/>
      <c r="T174" s="709"/>
      <c r="U174" s="712"/>
      <c r="V174" s="710"/>
      <c r="W174" s="710"/>
      <c r="X174" s="710"/>
      <c r="Y174" s="710"/>
      <c r="Z174" s="710"/>
      <c r="AA174" s="710"/>
    </row>
    <row r="175" spans="1:27" s="68" customFormat="1" ht="28.15" customHeight="1">
      <c r="A175" s="90"/>
      <c r="B175" s="66"/>
      <c r="C175" s="751"/>
      <c r="D175" s="72"/>
      <c r="E175" s="744"/>
      <c r="F175" s="710"/>
      <c r="G175" s="715" t="str">
        <f t="shared" ref="G175:G188" si="28">IF(A175="","",IF(F175="Chèque",IF(C175="","",G174+E175-D175),G174))</f>
        <v/>
      </c>
      <c r="H175" s="715" t="str">
        <f t="shared" ref="H175:H188" si="29">IF(A175="","",IF(F175="Espèce",IF(C175="","",H174+E175-D175),H174))</f>
        <v/>
      </c>
      <c r="I175" s="757"/>
      <c r="J175" s="758"/>
      <c r="K175" s="709"/>
      <c r="L175" s="710"/>
      <c r="M175" s="710"/>
      <c r="N175" s="710"/>
      <c r="O175" s="710"/>
      <c r="P175" s="710"/>
      <c r="Q175" s="710"/>
      <c r="R175" s="710"/>
      <c r="S175" s="711"/>
      <c r="T175" s="709"/>
      <c r="U175" s="712"/>
      <c r="V175" s="710"/>
      <c r="W175" s="710"/>
      <c r="X175" s="710"/>
      <c r="Y175" s="710"/>
      <c r="Z175" s="710"/>
      <c r="AA175" s="710"/>
    </row>
    <row r="176" spans="1:27" s="68" customFormat="1" ht="28.15" customHeight="1">
      <c r="A176" s="90"/>
      <c r="B176" s="66"/>
      <c r="C176" s="751"/>
      <c r="D176" s="72"/>
      <c r="E176" s="744"/>
      <c r="F176" s="710"/>
      <c r="G176" s="715" t="str">
        <f t="shared" si="28"/>
        <v/>
      </c>
      <c r="H176" s="715" t="str">
        <f t="shared" si="29"/>
        <v/>
      </c>
      <c r="I176" s="757"/>
      <c r="J176" s="758"/>
      <c r="K176" s="709"/>
      <c r="L176" s="710"/>
      <c r="M176" s="710"/>
      <c r="N176" s="710"/>
      <c r="O176" s="710"/>
      <c r="P176" s="710"/>
      <c r="Q176" s="710"/>
      <c r="R176" s="710"/>
      <c r="S176" s="711"/>
      <c r="T176" s="709"/>
      <c r="U176" s="712"/>
      <c r="V176" s="710"/>
      <c r="W176" s="710"/>
      <c r="X176" s="710"/>
      <c r="Y176" s="710"/>
      <c r="Z176" s="710"/>
      <c r="AA176" s="710"/>
    </row>
    <row r="177" spans="1:27" s="68" customFormat="1" ht="28.15" customHeight="1">
      <c r="A177" s="90"/>
      <c r="B177" s="66"/>
      <c r="C177" s="751"/>
      <c r="D177" s="72"/>
      <c r="E177" s="744"/>
      <c r="F177" s="710"/>
      <c r="G177" s="715" t="str">
        <f t="shared" si="28"/>
        <v/>
      </c>
      <c r="H177" s="715" t="str">
        <f t="shared" si="29"/>
        <v/>
      </c>
      <c r="I177" s="757"/>
      <c r="J177" s="758"/>
      <c r="K177" s="709"/>
      <c r="L177" s="710"/>
      <c r="M177" s="710"/>
      <c r="N177" s="710"/>
      <c r="O177" s="710"/>
      <c r="P177" s="710"/>
      <c r="Q177" s="710"/>
      <c r="R177" s="710"/>
      <c r="S177" s="711"/>
      <c r="T177" s="709"/>
      <c r="U177" s="712"/>
      <c r="V177" s="710"/>
      <c r="W177" s="710"/>
      <c r="X177" s="710"/>
      <c r="Y177" s="710"/>
      <c r="Z177" s="710"/>
      <c r="AA177" s="710"/>
    </row>
    <row r="178" spans="1:27" s="68" customFormat="1" ht="28.15" customHeight="1">
      <c r="A178" s="90"/>
      <c r="B178" s="66"/>
      <c r="C178" s="751"/>
      <c r="D178" s="72"/>
      <c r="E178" s="744"/>
      <c r="F178" s="710"/>
      <c r="G178" s="715" t="str">
        <f t="shared" si="28"/>
        <v/>
      </c>
      <c r="H178" s="715" t="str">
        <f t="shared" si="29"/>
        <v/>
      </c>
      <c r="I178" s="757"/>
      <c r="J178" s="758"/>
      <c r="K178" s="709"/>
      <c r="L178" s="710"/>
      <c r="M178" s="710"/>
      <c r="N178" s="710"/>
      <c r="O178" s="710"/>
      <c r="P178" s="710"/>
      <c r="Q178" s="710"/>
      <c r="R178" s="710"/>
      <c r="S178" s="711"/>
      <c r="T178" s="709"/>
      <c r="U178" s="712"/>
      <c r="V178" s="710"/>
      <c r="W178" s="710"/>
      <c r="X178" s="710"/>
      <c r="Y178" s="710"/>
      <c r="Z178" s="710"/>
      <c r="AA178" s="710"/>
    </row>
    <row r="179" spans="1:27" s="68" customFormat="1" ht="28.15" customHeight="1">
      <c r="A179" s="90"/>
      <c r="B179" s="66"/>
      <c r="C179" s="751"/>
      <c r="D179" s="72"/>
      <c r="E179" s="744"/>
      <c r="F179" s="710"/>
      <c r="G179" s="715" t="str">
        <f t="shared" si="28"/>
        <v/>
      </c>
      <c r="H179" s="715" t="str">
        <f t="shared" si="29"/>
        <v/>
      </c>
      <c r="I179" s="757"/>
      <c r="J179" s="758"/>
      <c r="K179" s="709"/>
      <c r="L179" s="710"/>
      <c r="M179" s="710"/>
      <c r="N179" s="710"/>
      <c r="O179" s="710"/>
      <c r="P179" s="710"/>
      <c r="Q179" s="710"/>
      <c r="R179" s="710"/>
      <c r="S179" s="711"/>
      <c r="T179" s="709"/>
      <c r="U179" s="712"/>
      <c r="V179" s="710"/>
      <c r="W179" s="710"/>
      <c r="X179" s="710"/>
      <c r="Y179" s="710"/>
      <c r="Z179" s="710"/>
      <c r="AA179" s="710"/>
    </row>
    <row r="180" spans="1:27" s="68" customFormat="1" ht="28.15" customHeight="1">
      <c r="A180" s="90"/>
      <c r="B180" s="66"/>
      <c r="C180" s="751"/>
      <c r="D180" s="72"/>
      <c r="E180" s="744"/>
      <c r="F180" s="710"/>
      <c r="G180" s="715" t="str">
        <f t="shared" si="28"/>
        <v/>
      </c>
      <c r="H180" s="715" t="str">
        <f t="shared" si="29"/>
        <v/>
      </c>
      <c r="I180" s="757"/>
      <c r="J180" s="758"/>
      <c r="K180" s="709"/>
      <c r="L180" s="710"/>
      <c r="M180" s="710"/>
      <c r="N180" s="710"/>
      <c r="O180" s="710"/>
      <c r="P180" s="710"/>
      <c r="Q180" s="710"/>
      <c r="R180" s="710"/>
      <c r="S180" s="711"/>
      <c r="T180" s="709"/>
      <c r="U180" s="712"/>
      <c r="V180" s="710"/>
      <c r="W180" s="710"/>
      <c r="X180" s="710"/>
      <c r="Y180" s="710"/>
      <c r="Z180" s="710"/>
      <c r="AA180" s="710"/>
    </row>
    <row r="181" spans="1:27" s="68" customFormat="1" ht="28.15" customHeight="1">
      <c r="A181" s="90"/>
      <c r="B181" s="66"/>
      <c r="C181" s="751"/>
      <c r="D181" s="72"/>
      <c r="E181" s="744"/>
      <c r="F181" s="710"/>
      <c r="G181" s="715" t="str">
        <f t="shared" si="28"/>
        <v/>
      </c>
      <c r="H181" s="715" t="str">
        <f t="shared" si="29"/>
        <v/>
      </c>
      <c r="I181" s="757"/>
      <c r="J181" s="758"/>
      <c r="K181" s="709"/>
      <c r="L181" s="710"/>
      <c r="M181" s="710"/>
      <c r="N181" s="710"/>
      <c r="O181" s="710"/>
      <c r="P181" s="710"/>
      <c r="Q181" s="710"/>
      <c r="R181" s="710"/>
      <c r="S181" s="711"/>
      <c r="T181" s="709"/>
      <c r="U181" s="712"/>
      <c r="V181" s="710"/>
      <c r="W181" s="710"/>
      <c r="X181" s="710"/>
      <c r="Y181" s="710"/>
      <c r="Z181" s="710"/>
      <c r="AA181" s="710"/>
    </row>
    <row r="182" spans="1:27" s="68" customFormat="1" ht="28.15" customHeight="1">
      <c r="A182" s="90"/>
      <c r="B182" s="66"/>
      <c r="C182" s="751"/>
      <c r="D182" s="72"/>
      <c r="E182" s="744"/>
      <c r="F182" s="710"/>
      <c r="G182" s="715" t="str">
        <f t="shared" si="28"/>
        <v/>
      </c>
      <c r="H182" s="715" t="str">
        <f t="shared" si="29"/>
        <v/>
      </c>
      <c r="I182" s="757"/>
      <c r="J182" s="758"/>
      <c r="K182" s="709"/>
      <c r="L182" s="710"/>
      <c r="M182" s="710"/>
      <c r="N182" s="710"/>
      <c r="O182" s="710"/>
      <c r="P182" s="710"/>
      <c r="Q182" s="710"/>
      <c r="R182" s="710"/>
      <c r="S182" s="711"/>
      <c r="T182" s="709"/>
      <c r="U182" s="712"/>
      <c r="V182" s="710"/>
      <c r="W182" s="710"/>
      <c r="X182" s="710"/>
      <c r="Y182" s="710"/>
      <c r="Z182" s="710"/>
      <c r="AA182" s="710"/>
    </row>
    <row r="183" spans="1:27" s="68" customFormat="1" ht="28.15" customHeight="1">
      <c r="A183" s="90"/>
      <c r="B183" s="66"/>
      <c r="C183" s="751"/>
      <c r="D183" s="72"/>
      <c r="E183" s="744"/>
      <c r="F183" s="710"/>
      <c r="G183" s="715" t="str">
        <f t="shared" si="28"/>
        <v/>
      </c>
      <c r="H183" s="715" t="str">
        <f t="shared" si="29"/>
        <v/>
      </c>
      <c r="I183" s="757"/>
      <c r="J183" s="758"/>
      <c r="K183" s="709"/>
      <c r="L183" s="710"/>
      <c r="M183" s="710"/>
      <c r="N183" s="710"/>
      <c r="O183" s="710"/>
      <c r="P183" s="710"/>
      <c r="Q183" s="710"/>
      <c r="R183" s="710"/>
      <c r="S183" s="711"/>
      <c r="T183" s="709"/>
      <c r="U183" s="712"/>
      <c r="V183" s="710"/>
      <c r="W183" s="710"/>
      <c r="X183" s="710"/>
      <c r="Y183" s="710"/>
      <c r="Z183" s="710"/>
      <c r="AA183" s="710"/>
    </row>
    <row r="184" spans="1:27" s="68" customFormat="1" ht="28.15" customHeight="1">
      <c r="A184" s="90"/>
      <c r="B184" s="66"/>
      <c r="C184" s="751"/>
      <c r="D184" s="72"/>
      <c r="E184" s="744"/>
      <c r="F184" s="710"/>
      <c r="G184" s="715" t="str">
        <f t="shared" si="28"/>
        <v/>
      </c>
      <c r="H184" s="715" t="str">
        <f t="shared" si="29"/>
        <v/>
      </c>
      <c r="I184" s="757"/>
      <c r="J184" s="758"/>
      <c r="K184" s="709"/>
      <c r="L184" s="710"/>
      <c r="M184" s="710"/>
      <c r="N184" s="710"/>
      <c r="O184" s="710"/>
      <c r="P184" s="710"/>
      <c r="Q184" s="710"/>
      <c r="R184" s="710"/>
      <c r="S184" s="711"/>
      <c r="T184" s="709"/>
      <c r="U184" s="712"/>
      <c r="V184" s="710"/>
      <c r="W184" s="710"/>
      <c r="X184" s="710"/>
      <c r="Y184" s="710"/>
      <c r="Z184" s="710"/>
      <c r="AA184" s="710"/>
    </row>
    <row r="185" spans="1:27" s="68" customFormat="1" ht="28.15" customHeight="1">
      <c r="A185" s="90"/>
      <c r="B185" s="66"/>
      <c r="C185" s="751"/>
      <c r="D185" s="72"/>
      <c r="E185" s="744"/>
      <c r="F185" s="710"/>
      <c r="G185" s="715" t="str">
        <f t="shared" si="28"/>
        <v/>
      </c>
      <c r="H185" s="715" t="str">
        <f t="shared" si="29"/>
        <v/>
      </c>
      <c r="I185" s="757"/>
      <c r="J185" s="758"/>
      <c r="K185" s="709"/>
      <c r="L185" s="710"/>
      <c r="M185" s="710"/>
      <c r="N185" s="710"/>
      <c r="O185" s="710"/>
      <c r="P185" s="710"/>
      <c r="Q185" s="710"/>
      <c r="R185" s="710"/>
      <c r="S185" s="711"/>
      <c r="T185" s="709"/>
      <c r="U185" s="712"/>
      <c r="V185" s="710"/>
      <c r="W185" s="710"/>
      <c r="X185" s="710"/>
      <c r="Y185" s="710"/>
      <c r="Z185" s="710"/>
      <c r="AA185" s="710"/>
    </row>
    <row r="186" spans="1:27" s="68" customFormat="1" ht="28.15" customHeight="1">
      <c r="A186" s="90"/>
      <c r="B186" s="66"/>
      <c r="C186" s="751"/>
      <c r="D186" s="72"/>
      <c r="E186" s="744"/>
      <c r="F186" s="710"/>
      <c r="G186" s="715" t="str">
        <f t="shared" si="28"/>
        <v/>
      </c>
      <c r="H186" s="715" t="str">
        <f t="shared" si="29"/>
        <v/>
      </c>
      <c r="I186" s="757"/>
      <c r="J186" s="758"/>
      <c r="K186" s="709"/>
      <c r="L186" s="710"/>
      <c r="M186" s="710"/>
      <c r="N186" s="710"/>
      <c r="O186" s="710"/>
      <c r="P186" s="710"/>
      <c r="Q186" s="710"/>
      <c r="R186" s="710"/>
      <c r="S186" s="711"/>
      <c r="T186" s="709"/>
      <c r="U186" s="712"/>
      <c r="V186" s="710"/>
      <c r="W186" s="710"/>
      <c r="X186" s="710"/>
      <c r="Y186" s="710"/>
      <c r="Z186" s="710"/>
      <c r="AA186" s="710"/>
    </row>
    <row r="187" spans="1:27" s="68" customFormat="1" ht="28.15" customHeight="1">
      <c r="A187" s="90"/>
      <c r="B187" s="66"/>
      <c r="C187" s="751"/>
      <c r="D187" s="72"/>
      <c r="E187" s="744"/>
      <c r="F187" s="710"/>
      <c r="G187" s="715" t="str">
        <f t="shared" si="28"/>
        <v/>
      </c>
      <c r="H187" s="715" t="str">
        <f t="shared" si="29"/>
        <v/>
      </c>
      <c r="I187" s="757"/>
      <c r="J187" s="758"/>
      <c r="K187" s="709"/>
      <c r="L187" s="710"/>
      <c r="M187" s="710"/>
      <c r="N187" s="710"/>
      <c r="O187" s="710"/>
      <c r="P187" s="710"/>
      <c r="Q187" s="710"/>
      <c r="R187" s="710"/>
      <c r="S187" s="711"/>
      <c r="T187" s="709"/>
      <c r="U187" s="712"/>
      <c r="V187" s="710"/>
      <c r="W187" s="710"/>
      <c r="X187" s="710"/>
      <c r="Y187" s="710"/>
      <c r="Z187" s="710"/>
      <c r="AA187" s="710"/>
    </row>
    <row r="188" spans="1:27" s="68" customFormat="1" ht="28.15" customHeight="1">
      <c r="A188" s="90"/>
      <c r="B188" s="66"/>
      <c r="C188" s="749"/>
      <c r="D188" s="72"/>
      <c r="E188" s="744"/>
      <c r="F188" s="710"/>
      <c r="G188" s="715" t="str">
        <f t="shared" si="28"/>
        <v/>
      </c>
      <c r="H188" s="715" t="str">
        <f t="shared" si="29"/>
        <v/>
      </c>
      <c r="I188" s="759"/>
      <c r="J188" s="760"/>
      <c r="K188" s="709"/>
      <c r="L188" s="710"/>
      <c r="M188" s="710"/>
      <c r="N188" s="710"/>
      <c r="O188" s="710"/>
      <c r="P188" s="710"/>
      <c r="Q188" s="710"/>
      <c r="R188" s="710"/>
      <c r="S188" s="711"/>
      <c r="T188" s="709"/>
      <c r="U188" s="712"/>
      <c r="V188" s="710"/>
      <c r="W188" s="710"/>
      <c r="X188" s="710"/>
      <c r="Y188" s="710"/>
      <c r="Z188" s="710"/>
      <c r="AA188" s="710"/>
    </row>
    <row r="189" spans="1:27" s="68" customFormat="1" ht="28.15" customHeight="1">
      <c r="A189" s="103"/>
      <c r="B189" s="96"/>
      <c r="C189" s="104"/>
      <c r="D189" s="725">
        <f>SUM(D174:D188)</f>
        <v>0</v>
      </c>
      <c r="E189" s="725">
        <f>SUM(E174:E188)</f>
        <v>0</v>
      </c>
      <c r="F189" s="726"/>
      <c r="G189" s="727" t="str">
        <f t="shared" si="22"/>
        <v/>
      </c>
      <c r="H189" s="727" t="str">
        <f t="shared" si="26"/>
        <v/>
      </c>
      <c r="I189" s="728">
        <f>D189</f>
        <v>0</v>
      </c>
      <c r="J189" s="728">
        <f>E189</f>
        <v>0</v>
      </c>
      <c r="K189" s="730">
        <f>SUM(K175:K188)</f>
        <v>0</v>
      </c>
      <c r="L189" s="726">
        <f>SUM(L175:L188)</f>
        <v>0</v>
      </c>
      <c r="M189" s="726">
        <f t="shared" ref="M189:AA189" si="30">SUM(M175:M188)</f>
        <v>0</v>
      </c>
      <c r="N189" s="726">
        <f t="shared" si="30"/>
        <v>0</v>
      </c>
      <c r="O189" s="726">
        <f t="shared" si="30"/>
        <v>0</v>
      </c>
      <c r="P189" s="726">
        <f t="shared" si="30"/>
        <v>0</v>
      </c>
      <c r="Q189" s="726">
        <f t="shared" si="30"/>
        <v>0</v>
      </c>
      <c r="R189" s="726">
        <f t="shared" si="30"/>
        <v>0</v>
      </c>
      <c r="S189" s="752">
        <f t="shared" si="30"/>
        <v>0</v>
      </c>
      <c r="T189" s="731">
        <f t="shared" si="30"/>
        <v>0</v>
      </c>
      <c r="U189" s="726">
        <f t="shared" si="30"/>
        <v>0</v>
      </c>
      <c r="V189" s="726">
        <f t="shared" si="30"/>
        <v>0</v>
      </c>
      <c r="W189" s="726">
        <f t="shared" si="30"/>
        <v>0</v>
      </c>
      <c r="X189" s="726">
        <f t="shared" si="30"/>
        <v>0</v>
      </c>
      <c r="Y189" s="726">
        <f t="shared" si="30"/>
        <v>0</v>
      </c>
      <c r="Z189" s="726">
        <f t="shared" si="30"/>
        <v>0</v>
      </c>
      <c r="AA189" s="726">
        <f t="shared" si="30"/>
        <v>0</v>
      </c>
    </row>
    <row r="190" spans="1:27" s="68" customFormat="1" ht="28.15" customHeight="1">
      <c r="A190" s="92"/>
      <c r="B190" s="85"/>
      <c r="C190" s="105" t="s">
        <v>38</v>
      </c>
      <c r="D190" s="87"/>
      <c r="E190" s="732"/>
      <c r="F190" s="733"/>
      <c r="G190" s="734"/>
      <c r="H190" s="734"/>
      <c r="I190" s="735"/>
      <c r="J190" s="736"/>
      <c r="K190" s="737"/>
      <c r="L190" s="733"/>
      <c r="M190" s="733"/>
      <c r="N190" s="733"/>
      <c r="O190" s="733"/>
      <c r="P190" s="733"/>
      <c r="Q190" s="733"/>
      <c r="R190" s="733"/>
      <c r="S190" s="736"/>
      <c r="T190" s="737"/>
      <c r="U190" s="738"/>
      <c r="V190" s="733"/>
      <c r="W190" s="733"/>
      <c r="X190" s="733"/>
      <c r="Y190" s="733"/>
      <c r="Z190" s="733"/>
      <c r="AA190" s="733"/>
    </row>
    <row r="191" spans="1:27" s="68" customFormat="1" ht="28.15" customHeight="1">
      <c r="A191" s="92"/>
      <c r="B191" s="971" t="s">
        <v>176</v>
      </c>
      <c r="C191" s="972"/>
      <c r="D191" s="972"/>
      <c r="E191" s="972"/>
      <c r="F191" s="973"/>
      <c r="G191" s="734"/>
      <c r="H191" s="734"/>
      <c r="I191" s="742"/>
      <c r="J191" s="743"/>
      <c r="K191" s="737"/>
      <c r="L191" s="733"/>
      <c r="M191" s="733"/>
      <c r="N191" s="733"/>
      <c r="O191" s="733"/>
      <c r="P191" s="733"/>
      <c r="Q191" s="733"/>
      <c r="R191" s="733"/>
      <c r="S191" s="736"/>
      <c r="T191" s="737"/>
      <c r="U191" s="738"/>
      <c r="V191" s="733"/>
      <c r="W191" s="733"/>
      <c r="X191" s="733"/>
      <c r="Y191" s="733"/>
      <c r="Z191" s="733"/>
      <c r="AA191" s="733"/>
    </row>
    <row r="192" spans="1:27" s="68" customFormat="1" ht="28.15" customHeight="1">
      <c r="A192" s="90"/>
      <c r="B192" s="354"/>
      <c r="C192" s="749"/>
      <c r="D192" s="72"/>
      <c r="E192" s="744"/>
      <c r="F192" s="710"/>
      <c r="G192" s="715" t="str">
        <f>IF(A192="","",IF(F192="Chèque",IF(C192="","",G191+E192-D192),G191))</f>
        <v/>
      </c>
      <c r="H192" s="715" t="str">
        <f>IF(A192="","",IF(F192="Espèce",IF(C192="","",H191+E192-D192),H191))</f>
        <v/>
      </c>
      <c r="I192" s="742"/>
      <c r="J192" s="756"/>
      <c r="K192" s="709"/>
      <c r="L192" s="710"/>
      <c r="M192" s="710"/>
      <c r="N192" s="710"/>
      <c r="O192" s="710"/>
      <c r="P192" s="710"/>
      <c r="Q192" s="710"/>
      <c r="R192" s="710"/>
      <c r="S192" s="711"/>
      <c r="T192" s="709"/>
      <c r="U192" s="712"/>
      <c r="V192" s="710"/>
      <c r="W192" s="710"/>
      <c r="X192" s="710"/>
      <c r="Y192" s="710"/>
      <c r="Z192" s="710"/>
      <c r="AA192" s="710"/>
    </row>
    <row r="193" spans="1:27" s="68" customFormat="1" ht="28.15" customHeight="1">
      <c r="A193" s="90"/>
      <c r="B193" s="354"/>
      <c r="C193" s="751"/>
      <c r="D193" s="72"/>
      <c r="E193" s="744"/>
      <c r="F193" s="710"/>
      <c r="G193" s="715" t="str">
        <f t="shared" ref="G193:G245" si="31">IF(A193="","",IF(F193="Chèque",IF(C193="","",G192+E193-D193),G192))</f>
        <v/>
      </c>
      <c r="H193" s="715" t="str">
        <f t="shared" ref="H193:H206" si="32">IF(A193="","",IF(F193="Espèce",IF(C193="","",H192+E193-D193),H192))</f>
        <v/>
      </c>
      <c r="I193" s="757"/>
      <c r="J193" s="758"/>
      <c r="K193" s="709"/>
      <c r="L193" s="710"/>
      <c r="M193" s="710"/>
      <c r="N193" s="710"/>
      <c r="O193" s="710"/>
      <c r="P193" s="710"/>
      <c r="Q193" s="710"/>
      <c r="R193" s="710"/>
      <c r="S193" s="711"/>
      <c r="T193" s="709"/>
      <c r="U193" s="712"/>
      <c r="V193" s="710"/>
      <c r="W193" s="710"/>
      <c r="X193" s="710"/>
      <c r="Y193" s="710"/>
      <c r="Z193" s="710"/>
      <c r="AA193" s="710"/>
    </row>
    <row r="194" spans="1:27" s="68" customFormat="1" ht="28.15" customHeight="1">
      <c r="A194" s="90"/>
      <c r="B194" s="354"/>
      <c r="C194" s="751"/>
      <c r="D194" s="72"/>
      <c r="E194" s="744"/>
      <c r="F194" s="710"/>
      <c r="G194" s="715" t="str">
        <f t="shared" si="31"/>
        <v/>
      </c>
      <c r="H194" s="715" t="str">
        <f t="shared" si="32"/>
        <v/>
      </c>
      <c r="I194" s="757"/>
      <c r="J194" s="758"/>
      <c r="K194" s="709"/>
      <c r="L194" s="710"/>
      <c r="M194" s="710"/>
      <c r="N194" s="710"/>
      <c r="O194" s="710"/>
      <c r="P194" s="710"/>
      <c r="Q194" s="710"/>
      <c r="R194" s="710"/>
      <c r="S194" s="711"/>
      <c r="T194" s="709"/>
      <c r="U194" s="712"/>
      <c r="V194" s="710"/>
      <c r="W194" s="710"/>
      <c r="X194" s="710"/>
      <c r="Y194" s="710"/>
      <c r="Z194" s="710"/>
      <c r="AA194" s="710"/>
    </row>
    <row r="195" spans="1:27" s="68" customFormat="1" ht="28.15" customHeight="1">
      <c r="A195" s="90"/>
      <c r="B195" s="354"/>
      <c r="C195" s="751"/>
      <c r="D195" s="72"/>
      <c r="E195" s="744"/>
      <c r="F195" s="710"/>
      <c r="G195" s="715" t="str">
        <f t="shared" si="31"/>
        <v/>
      </c>
      <c r="H195" s="715" t="str">
        <f t="shared" si="32"/>
        <v/>
      </c>
      <c r="I195" s="757"/>
      <c r="J195" s="758"/>
      <c r="K195" s="709"/>
      <c r="L195" s="710"/>
      <c r="M195" s="710"/>
      <c r="N195" s="710"/>
      <c r="O195" s="710"/>
      <c r="P195" s="710"/>
      <c r="Q195" s="710"/>
      <c r="R195" s="710"/>
      <c r="S195" s="711"/>
      <c r="T195" s="709"/>
      <c r="U195" s="712"/>
      <c r="V195" s="710"/>
      <c r="W195" s="710"/>
      <c r="X195" s="710"/>
      <c r="Y195" s="710"/>
      <c r="Z195" s="710"/>
      <c r="AA195" s="710"/>
    </row>
    <row r="196" spans="1:27" s="68" customFormat="1" ht="28.15" customHeight="1">
      <c r="A196" s="90"/>
      <c r="B196" s="354"/>
      <c r="C196" s="751"/>
      <c r="D196" s="72"/>
      <c r="E196" s="744"/>
      <c r="F196" s="710"/>
      <c r="G196" s="715" t="str">
        <f t="shared" si="31"/>
        <v/>
      </c>
      <c r="H196" s="715" t="str">
        <f t="shared" si="32"/>
        <v/>
      </c>
      <c r="I196" s="757"/>
      <c r="J196" s="758"/>
      <c r="K196" s="709"/>
      <c r="L196" s="710"/>
      <c r="M196" s="710"/>
      <c r="N196" s="710"/>
      <c r="O196" s="710"/>
      <c r="P196" s="710"/>
      <c r="Q196" s="710"/>
      <c r="R196" s="710"/>
      <c r="S196" s="711"/>
      <c r="T196" s="709"/>
      <c r="U196" s="712"/>
      <c r="V196" s="710"/>
      <c r="W196" s="710"/>
      <c r="X196" s="710"/>
      <c r="Y196" s="710"/>
      <c r="Z196" s="710"/>
      <c r="AA196" s="710"/>
    </row>
    <row r="197" spans="1:27" s="68" customFormat="1" ht="28.15" customHeight="1">
      <c r="A197" s="90"/>
      <c r="B197" s="354"/>
      <c r="C197" s="751"/>
      <c r="D197" s="72"/>
      <c r="E197" s="744"/>
      <c r="F197" s="710"/>
      <c r="G197" s="715" t="str">
        <f t="shared" si="31"/>
        <v/>
      </c>
      <c r="H197" s="715" t="str">
        <f t="shared" si="32"/>
        <v/>
      </c>
      <c r="I197" s="757"/>
      <c r="J197" s="758"/>
      <c r="K197" s="709"/>
      <c r="L197" s="710"/>
      <c r="M197" s="710"/>
      <c r="N197" s="710"/>
      <c r="O197" s="710"/>
      <c r="P197" s="710"/>
      <c r="Q197" s="710"/>
      <c r="R197" s="710"/>
      <c r="S197" s="711"/>
      <c r="T197" s="709"/>
      <c r="U197" s="712"/>
      <c r="V197" s="710"/>
      <c r="W197" s="710"/>
      <c r="X197" s="710"/>
      <c r="Y197" s="710"/>
      <c r="Z197" s="710"/>
      <c r="AA197" s="710"/>
    </row>
    <row r="198" spans="1:27" s="68" customFormat="1" ht="28.15" customHeight="1">
      <c r="A198" s="90"/>
      <c r="B198" s="354"/>
      <c r="C198" s="751"/>
      <c r="D198" s="72"/>
      <c r="E198" s="744"/>
      <c r="F198" s="710"/>
      <c r="G198" s="715" t="str">
        <f t="shared" si="31"/>
        <v/>
      </c>
      <c r="H198" s="715" t="str">
        <f t="shared" si="32"/>
        <v/>
      </c>
      <c r="I198" s="757"/>
      <c r="J198" s="758"/>
      <c r="K198" s="709"/>
      <c r="L198" s="710"/>
      <c r="M198" s="710"/>
      <c r="N198" s="710"/>
      <c r="O198" s="710"/>
      <c r="P198" s="710"/>
      <c r="Q198" s="710"/>
      <c r="R198" s="710"/>
      <c r="S198" s="711"/>
      <c r="T198" s="709"/>
      <c r="U198" s="712"/>
      <c r="V198" s="710"/>
      <c r="W198" s="710"/>
      <c r="X198" s="710"/>
      <c r="Y198" s="710"/>
      <c r="Z198" s="710"/>
      <c r="AA198" s="710"/>
    </row>
    <row r="199" spans="1:27" s="68" customFormat="1" ht="28.15" customHeight="1">
      <c r="A199" s="90"/>
      <c r="B199" s="354"/>
      <c r="C199" s="751"/>
      <c r="D199" s="72"/>
      <c r="E199" s="744"/>
      <c r="F199" s="710"/>
      <c r="G199" s="715" t="str">
        <f t="shared" si="31"/>
        <v/>
      </c>
      <c r="H199" s="715" t="str">
        <f t="shared" si="32"/>
        <v/>
      </c>
      <c r="I199" s="757"/>
      <c r="J199" s="758"/>
      <c r="K199" s="709"/>
      <c r="L199" s="710"/>
      <c r="M199" s="710"/>
      <c r="N199" s="710"/>
      <c r="O199" s="710"/>
      <c r="P199" s="710"/>
      <c r="Q199" s="710"/>
      <c r="R199" s="710"/>
      <c r="S199" s="711"/>
      <c r="T199" s="709"/>
      <c r="U199" s="712"/>
      <c r="V199" s="710"/>
      <c r="W199" s="710"/>
      <c r="X199" s="710"/>
      <c r="Y199" s="710"/>
      <c r="Z199" s="710"/>
      <c r="AA199" s="710"/>
    </row>
    <row r="200" spans="1:27" s="68" customFormat="1" ht="28.15" customHeight="1">
      <c r="A200" s="90"/>
      <c r="B200" s="354"/>
      <c r="C200" s="751"/>
      <c r="D200" s="72"/>
      <c r="E200" s="744"/>
      <c r="F200" s="710"/>
      <c r="G200" s="715" t="str">
        <f t="shared" si="31"/>
        <v/>
      </c>
      <c r="H200" s="715" t="str">
        <f t="shared" si="32"/>
        <v/>
      </c>
      <c r="I200" s="757"/>
      <c r="J200" s="758"/>
      <c r="K200" s="709"/>
      <c r="L200" s="710"/>
      <c r="M200" s="710"/>
      <c r="N200" s="710"/>
      <c r="O200" s="710"/>
      <c r="P200" s="710"/>
      <c r="Q200" s="710"/>
      <c r="R200" s="710"/>
      <c r="S200" s="711"/>
      <c r="T200" s="709"/>
      <c r="U200" s="712"/>
      <c r="V200" s="710"/>
      <c r="W200" s="710"/>
      <c r="X200" s="710"/>
      <c r="Y200" s="710"/>
      <c r="Z200" s="710"/>
      <c r="AA200" s="710"/>
    </row>
    <row r="201" spans="1:27" s="68" customFormat="1" ht="28.15" customHeight="1">
      <c r="A201" s="90"/>
      <c r="B201" s="354"/>
      <c r="C201" s="751"/>
      <c r="D201" s="72"/>
      <c r="E201" s="744"/>
      <c r="F201" s="710"/>
      <c r="G201" s="715" t="str">
        <f t="shared" si="31"/>
        <v/>
      </c>
      <c r="H201" s="715" t="str">
        <f t="shared" si="32"/>
        <v/>
      </c>
      <c r="I201" s="757"/>
      <c r="J201" s="758"/>
      <c r="K201" s="709"/>
      <c r="L201" s="710"/>
      <c r="M201" s="710"/>
      <c r="N201" s="710"/>
      <c r="O201" s="710"/>
      <c r="P201" s="710"/>
      <c r="Q201" s="710"/>
      <c r="R201" s="710"/>
      <c r="S201" s="711"/>
      <c r="T201" s="709"/>
      <c r="U201" s="712"/>
      <c r="V201" s="710"/>
      <c r="W201" s="710"/>
      <c r="X201" s="710"/>
      <c r="Y201" s="710"/>
      <c r="Z201" s="710"/>
      <c r="AA201" s="710"/>
    </row>
    <row r="202" spans="1:27" s="68" customFormat="1" ht="28.15" customHeight="1">
      <c r="A202" s="90"/>
      <c r="B202" s="354"/>
      <c r="C202" s="751"/>
      <c r="D202" s="72"/>
      <c r="E202" s="744"/>
      <c r="F202" s="710"/>
      <c r="G202" s="715" t="str">
        <f t="shared" si="31"/>
        <v/>
      </c>
      <c r="H202" s="715" t="str">
        <f t="shared" si="32"/>
        <v/>
      </c>
      <c r="I202" s="757"/>
      <c r="J202" s="758"/>
      <c r="K202" s="709"/>
      <c r="L202" s="710"/>
      <c r="M202" s="710"/>
      <c r="N202" s="710"/>
      <c r="O202" s="710"/>
      <c r="P202" s="710"/>
      <c r="Q202" s="710"/>
      <c r="R202" s="710"/>
      <c r="S202" s="711"/>
      <c r="T202" s="709"/>
      <c r="U202" s="712"/>
      <c r="V202" s="710"/>
      <c r="W202" s="710"/>
      <c r="X202" s="710"/>
      <c r="Y202" s="710"/>
      <c r="Z202" s="710"/>
      <c r="AA202" s="710"/>
    </row>
    <row r="203" spans="1:27" s="68" customFormat="1" ht="28.15" customHeight="1">
      <c r="A203" s="90"/>
      <c r="B203" s="354"/>
      <c r="C203" s="751"/>
      <c r="D203" s="72"/>
      <c r="E203" s="744"/>
      <c r="F203" s="710"/>
      <c r="G203" s="715" t="str">
        <f t="shared" si="31"/>
        <v/>
      </c>
      <c r="H203" s="715" t="str">
        <f t="shared" si="32"/>
        <v/>
      </c>
      <c r="I203" s="757"/>
      <c r="J203" s="758"/>
      <c r="K203" s="709"/>
      <c r="L203" s="710"/>
      <c r="M203" s="710"/>
      <c r="N203" s="710"/>
      <c r="O203" s="710"/>
      <c r="P203" s="710"/>
      <c r="Q203" s="710"/>
      <c r="R203" s="710"/>
      <c r="S203" s="711"/>
      <c r="T203" s="709"/>
      <c r="U203" s="712"/>
      <c r="V203" s="710"/>
      <c r="W203" s="710"/>
      <c r="X203" s="710"/>
      <c r="Y203" s="710"/>
      <c r="Z203" s="710"/>
      <c r="AA203" s="710"/>
    </row>
    <row r="204" spans="1:27" s="68" customFormat="1" ht="28.15" customHeight="1">
      <c r="A204" s="70"/>
      <c r="B204" s="66"/>
      <c r="C204" s="751"/>
      <c r="D204" s="72"/>
      <c r="E204" s="744"/>
      <c r="F204" s="710"/>
      <c r="G204" s="715" t="str">
        <f t="shared" si="31"/>
        <v/>
      </c>
      <c r="H204" s="715" t="str">
        <f t="shared" si="32"/>
        <v/>
      </c>
      <c r="I204" s="757"/>
      <c r="J204" s="758"/>
      <c r="K204" s="709"/>
      <c r="L204" s="710"/>
      <c r="M204" s="710"/>
      <c r="N204" s="710"/>
      <c r="O204" s="710"/>
      <c r="P204" s="710"/>
      <c r="Q204" s="710"/>
      <c r="R204" s="710"/>
      <c r="S204" s="711"/>
      <c r="T204" s="709"/>
      <c r="U204" s="712"/>
      <c r="V204" s="710"/>
      <c r="W204" s="710"/>
      <c r="X204" s="710"/>
      <c r="Y204" s="710"/>
      <c r="Z204" s="710"/>
      <c r="AA204" s="710"/>
    </row>
    <row r="205" spans="1:27" s="68" customFormat="1" ht="28.15" customHeight="1">
      <c r="A205" s="70"/>
      <c r="B205" s="66"/>
      <c r="C205" s="751"/>
      <c r="D205" s="72"/>
      <c r="E205" s="744"/>
      <c r="F205" s="710"/>
      <c r="G205" s="715" t="str">
        <f t="shared" si="31"/>
        <v/>
      </c>
      <c r="H205" s="715" t="str">
        <f t="shared" si="32"/>
        <v/>
      </c>
      <c r="I205" s="757"/>
      <c r="J205" s="758"/>
      <c r="K205" s="709"/>
      <c r="L205" s="710"/>
      <c r="M205" s="710"/>
      <c r="N205" s="710"/>
      <c r="O205" s="710"/>
      <c r="P205" s="710"/>
      <c r="Q205" s="710"/>
      <c r="R205" s="710"/>
      <c r="S205" s="711"/>
      <c r="T205" s="709"/>
      <c r="U205" s="712"/>
      <c r="V205" s="710"/>
      <c r="W205" s="710"/>
      <c r="X205" s="710"/>
      <c r="Y205" s="710"/>
      <c r="Z205" s="710"/>
      <c r="AA205" s="710"/>
    </row>
    <row r="206" spans="1:27" s="68" customFormat="1" ht="28.15" customHeight="1">
      <c r="A206" s="90"/>
      <c r="B206" s="353"/>
      <c r="C206" s="751"/>
      <c r="D206" s="72"/>
      <c r="E206" s="744"/>
      <c r="F206" s="710"/>
      <c r="G206" s="715" t="str">
        <f t="shared" si="31"/>
        <v/>
      </c>
      <c r="H206" s="715" t="str">
        <f t="shared" si="32"/>
        <v/>
      </c>
      <c r="I206" s="759"/>
      <c r="J206" s="760"/>
      <c r="K206" s="709"/>
      <c r="L206" s="710"/>
      <c r="M206" s="710"/>
      <c r="N206" s="710"/>
      <c r="O206" s="710"/>
      <c r="P206" s="710"/>
      <c r="Q206" s="710"/>
      <c r="R206" s="710"/>
      <c r="S206" s="711"/>
      <c r="T206" s="709"/>
      <c r="U206" s="712"/>
      <c r="V206" s="710"/>
      <c r="W206" s="710"/>
      <c r="X206" s="710"/>
      <c r="Y206" s="710"/>
      <c r="Z206" s="710"/>
      <c r="AA206" s="710"/>
    </row>
    <row r="207" spans="1:27" s="68" customFormat="1" ht="28.15" customHeight="1">
      <c r="A207" s="103"/>
      <c r="B207" s="96"/>
      <c r="C207" s="97"/>
      <c r="D207" s="725">
        <f>SUM(D192:D206)</f>
        <v>0</v>
      </c>
      <c r="E207" s="725">
        <f>SUM(E192:E206)</f>
        <v>0</v>
      </c>
      <c r="F207" s="726"/>
      <c r="G207" s="727" t="str">
        <f t="shared" si="31"/>
        <v/>
      </c>
      <c r="H207" s="727" t="str">
        <f t="shared" si="26"/>
        <v/>
      </c>
      <c r="I207" s="728">
        <f>D207</f>
        <v>0</v>
      </c>
      <c r="J207" s="728">
        <f>E207</f>
        <v>0</v>
      </c>
      <c r="K207" s="730">
        <f>SUM(K193:K206)</f>
        <v>0</v>
      </c>
      <c r="L207" s="726">
        <f>SUM(L193:L206)</f>
        <v>0</v>
      </c>
      <c r="M207" s="726">
        <f t="shared" ref="M207:AA207" si="33">SUM(M193:M206)</f>
        <v>0</v>
      </c>
      <c r="N207" s="726">
        <f t="shared" si="33"/>
        <v>0</v>
      </c>
      <c r="O207" s="726">
        <f t="shared" si="33"/>
        <v>0</v>
      </c>
      <c r="P207" s="726">
        <f t="shared" si="33"/>
        <v>0</v>
      </c>
      <c r="Q207" s="726">
        <f t="shared" si="33"/>
        <v>0</v>
      </c>
      <c r="R207" s="726">
        <f t="shared" si="33"/>
        <v>0</v>
      </c>
      <c r="S207" s="752">
        <f t="shared" si="33"/>
        <v>0</v>
      </c>
      <c r="T207" s="731">
        <f t="shared" si="33"/>
        <v>0</v>
      </c>
      <c r="U207" s="726">
        <f t="shared" si="33"/>
        <v>0</v>
      </c>
      <c r="V207" s="726">
        <f t="shared" si="33"/>
        <v>0</v>
      </c>
      <c r="W207" s="726">
        <f t="shared" si="33"/>
        <v>0</v>
      </c>
      <c r="X207" s="726">
        <f t="shared" si="33"/>
        <v>0</v>
      </c>
      <c r="Y207" s="726">
        <f t="shared" si="33"/>
        <v>0</v>
      </c>
      <c r="Z207" s="726">
        <f t="shared" si="33"/>
        <v>0</v>
      </c>
      <c r="AA207" s="726">
        <f t="shared" si="33"/>
        <v>0</v>
      </c>
    </row>
    <row r="208" spans="1:27" s="68" customFormat="1" ht="28.15" customHeight="1">
      <c r="A208" s="92"/>
      <c r="B208" s="61"/>
      <c r="C208" s="93" t="s">
        <v>39</v>
      </c>
      <c r="D208" s="87"/>
      <c r="E208" s="732"/>
      <c r="F208" s="733"/>
      <c r="G208" s="734"/>
      <c r="H208" s="734"/>
      <c r="I208" s="735"/>
      <c r="J208" s="736"/>
      <c r="K208" s="737"/>
      <c r="L208" s="733"/>
      <c r="M208" s="733"/>
      <c r="N208" s="733"/>
      <c r="O208" s="733"/>
      <c r="P208" s="733"/>
      <c r="Q208" s="733"/>
      <c r="R208" s="733"/>
      <c r="S208" s="736"/>
      <c r="T208" s="737"/>
      <c r="U208" s="738"/>
      <c r="V208" s="733"/>
      <c r="W208" s="733"/>
      <c r="X208" s="733"/>
      <c r="Y208" s="733"/>
      <c r="Z208" s="733"/>
      <c r="AA208" s="733"/>
    </row>
    <row r="209" spans="1:27" s="68" customFormat="1" ht="28.15" customHeight="1">
      <c r="A209" s="92"/>
      <c r="B209" s="971" t="s">
        <v>176</v>
      </c>
      <c r="C209" s="972"/>
      <c r="D209" s="972"/>
      <c r="E209" s="972"/>
      <c r="F209" s="973"/>
      <c r="G209" s="734"/>
      <c r="H209" s="734"/>
      <c r="I209" s="742"/>
      <c r="J209" s="743"/>
      <c r="K209" s="737"/>
      <c r="L209" s="733"/>
      <c r="M209" s="733"/>
      <c r="N209" s="733"/>
      <c r="O209" s="733"/>
      <c r="P209" s="733"/>
      <c r="Q209" s="733"/>
      <c r="R209" s="733"/>
      <c r="S209" s="736"/>
      <c r="T209" s="737"/>
      <c r="U209" s="738"/>
      <c r="V209" s="733"/>
      <c r="W209" s="733"/>
      <c r="X209" s="733"/>
      <c r="Y209" s="733"/>
      <c r="Z209" s="733"/>
      <c r="AA209" s="733"/>
    </row>
    <row r="210" spans="1:27" s="68" customFormat="1" ht="28.15" customHeight="1">
      <c r="A210" s="70"/>
      <c r="B210" s="66"/>
      <c r="C210" s="761"/>
      <c r="D210" s="94"/>
      <c r="E210" s="744"/>
      <c r="F210" s="710"/>
      <c r="G210" s="715" t="str">
        <f>IF(A210="","",IF(F210="Chèque",IF(C210="","",G209+E210-D210),G209))</f>
        <v/>
      </c>
      <c r="H210" s="715" t="str">
        <f>IF(A210="","",IF(F210="Espèce",IF(C210="","",H209+E210-D210),H209))</f>
        <v/>
      </c>
      <c r="I210" s="742"/>
      <c r="J210" s="756"/>
      <c r="K210" s="709"/>
      <c r="L210" s="710"/>
      <c r="M210" s="710"/>
      <c r="N210" s="710"/>
      <c r="O210" s="710"/>
      <c r="P210" s="710"/>
      <c r="Q210" s="710"/>
      <c r="R210" s="710"/>
      <c r="S210" s="711"/>
      <c r="T210" s="709"/>
      <c r="U210" s="712"/>
      <c r="V210" s="710"/>
      <c r="W210" s="710"/>
      <c r="X210" s="710"/>
      <c r="Y210" s="710"/>
      <c r="Z210" s="710"/>
      <c r="AA210" s="710"/>
    </row>
    <row r="211" spans="1:27" s="68" customFormat="1" ht="28.15" customHeight="1">
      <c r="A211" s="70"/>
      <c r="B211" s="66"/>
      <c r="C211" s="751"/>
      <c r="D211" s="72"/>
      <c r="E211" s="744"/>
      <c r="F211" s="710"/>
      <c r="G211" s="715" t="str">
        <f t="shared" ref="G211:G225" si="34">IF(A211="","",IF(F211="Chèque",IF(C211="","",G210+E211-D211),G210))</f>
        <v/>
      </c>
      <c r="H211" s="715" t="str">
        <f t="shared" ref="H211:H245" si="35">IF(A211="","",IF(F211="Espèce",IF(C211="","",H210+E211-D211),H210))</f>
        <v/>
      </c>
      <c r="I211" s="757"/>
      <c r="J211" s="758"/>
      <c r="K211" s="709"/>
      <c r="L211" s="710"/>
      <c r="M211" s="710"/>
      <c r="N211" s="710"/>
      <c r="O211" s="710"/>
      <c r="P211" s="710"/>
      <c r="Q211" s="710"/>
      <c r="R211" s="710"/>
      <c r="S211" s="711"/>
      <c r="T211" s="709"/>
      <c r="U211" s="712"/>
      <c r="V211" s="710"/>
      <c r="W211" s="710"/>
      <c r="X211" s="710"/>
      <c r="Y211" s="710"/>
      <c r="Z211" s="710"/>
      <c r="AA211" s="710"/>
    </row>
    <row r="212" spans="1:27" s="68" customFormat="1" ht="28.15" customHeight="1">
      <c r="A212" s="351"/>
      <c r="B212" s="66"/>
      <c r="C212" s="751"/>
      <c r="D212" s="352"/>
      <c r="E212" s="744"/>
      <c r="F212" s="710"/>
      <c r="G212" s="715" t="str">
        <f t="shared" si="34"/>
        <v/>
      </c>
      <c r="H212" s="715" t="str">
        <f t="shared" si="35"/>
        <v/>
      </c>
      <c r="I212" s="757"/>
      <c r="J212" s="758"/>
      <c r="K212" s="709"/>
      <c r="L212" s="710"/>
      <c r="M212" s="710"/>
      <c r="N212" s="710"/>
      <c r="O212" s="710"/>
      <c r="P212" s="710"/>
      <c r="Q212" s="710"/>
      <c r="R212" s="710"/>
      <c r="S212" s="711"/>
      <c r="T212" s="709"/>
      <c r="U212" s="712"/>
      <c r="V212" s="710"/>
      <c r="W212" s="710"/>
      <c r="X212" s="710"/>
      <c r="Y212" s="710"/>
      <c r="Z212" s="710"/>
      <c r="AA212" s="710"/>
    </row>
    <row r="213" spans="1:27" s="68" customFormat="1" ht="28.15" customHeight="1">
      <c r="A213" s="351"/>
      <c r="B213" s="66"/>
      <c r="C213" s="751"/>
      <c r="D213" s="352"/>
      <c r="E213" s="744"/>
      <c r="F213" s="710"/>
      <c r="G213" s="715" t="str">
        <f t="shared" si="34"/>
        <v/>
      </c>
      <c r="H213" s="715" t="str">
        <f t="shared" si="35"/>
        <v/>
      </c>
      <c r="I213" s="757"/>
      <c r="J213" s="758"/>
      <c r="K213" s="709"/>
      <c r="L213" s="710"/>
      <c r="M213" s="710"/>
      <c r="N213" s="710"/>
      <c r="O213" s="710"/>
      <c r="P213" s="710"/>
      <c r="Q213" s="710"/>
      <c r="R213" s="710"/>
      <c r="S213" s="711"/>
      <c r="T213" s="709"/>
      <c r="U213" s="712"/>
      <c r="V213" s="710"/>
      <c r="W213" s="710"/>
      <c r="X213" s="710"/>
      <c r="Y213" s="710"/>
      <c r="Z213" s="710"/>
      <c r="AA213" s="710"/>
    </row>
    <row r="214" spans="1:27" s="68" customFormat="1" ht="28.15" customHeight="1">
      <c r="A214" s="351"/>
      <c r="B214" s="66"/>
      <c r="C214" s="751"/>
      <c r="D214" s="352"/>
      <c r="E214" s="744"/>
      <c r="F214" s="710"/>
      <c r="G214" s="715" t="str">
        <f t="shared" si="34"/>
        <v/>
      </c>
      <c r="H214" s="715" t="str">
        <f t="shared" si="35"/>
        <v/>
      </c>
      <c r="I214" s="757"/>
      <c r="J214" s="758"/>
      <c r="K214" s="709"/>
      <c r="L214" s="710"/>
      <c r="M214" s="710"/>
      <c r="N214" s="710"/>
      <c r="O214" s="710"/>
      <c r="P214" s="710"/>
      <c r="Q214" s="710"/>
      <c r="R214" s="710"/>
      <c r="S214" s="711"/>
      <c r="T214" s="709"/>
      <c r="U214" s="712"/>
      <c r="V214" s="710"/>
      <c r="W214" s="710"/>
      <c r="X214" s="710"/>
      <c r="Y214" s="710"/>
      <c r="Z214" s="710"/>
      <c r="AA214" s="710"/>
    </row>
    <row r="215" spans="1:27" s="68" customFormat="1" ht="28.15" customHeight="1">
      <c r="A215" s="351"/>
      <c r="B215" s="66"/>
      <c r="C215" s="751"/>
      <c r="D215" s="352"/>
      <c r="E215" s="744"/>
      <c r="F215" s="710"/>
      <c r="G215" s="715" t="str">
        <f t="shared" si="34"/>
        <v/>
      </c>
      <c r="H215" s="715" t="str">
        <f t="shared" si="35"/>
        <v/>
      </c>
      <c r="I215" s="757"/>
      <c r="J215" s="758"/>
      <c r="K215" s="709"/>
      <c r="L215" s="710"/>
      <c r="M215" s="710"/>
      <c r="N215" s="710"/>
      <c r="O215" s="710"/>
      <c r="P215" s="710"/>
      <c r="Q215" s="710"/>
      <c r="R215" s="710"/>
      <c r="S215" s="711"/>
      <c r="T215" s="709"/>
      <c r="U215" s="712"/>
      <c r="V215" s="710"/>
      <c r="W215" s="710"/>
      <c r="X215" s="710"/>
      <c r="Y215" s="710"/>
      <c r="Z215" s="710"/>
      <c r="AA215" s="710"/>
    </row>
    <row r="216" spans="1:27" s="68" customFormat="1" ht="28.15" customHeight="1">
      <c r="A216" s="351"/>
      <c r="B216" s="66"/>
      <c r="C216" s="751"/>
      <c r="D216" s="352"/>
      <c r="E216" s="744"/>
      <c r="F216" s="710"/>
      <c r="G216" s="715" t="str">
        <f t="shared" si="34"/>
        <v/>
      </c>
      <c r="H216" s="715" t="str">
        <f t="shared" si="35"/>
        <v/>
      </c>
      <c r="I216" s="757"/>
      <c r="J216" s="758"/>
      <c r="K216" s="709"/>
      <c r="L216" s="710"/>
      <c r="M216" s="710"/>
      <c r="N216" s="710"/>
      <c r="O216" s="710"/>
      <c r="P216" s="710"/>
      <c r="Q216" s="710"/>
      <c r="R216" s="710"/>
      <c r="S216" s="711"/>
      <c r="T216" s="709"/>
      <c r="U216" s="712"/>
      <c r="V216" s="710"/>
      <c r="W216" s="710"/>
      <c r="X216" s="710"/>
      <c r="Y216" s="710"/>
      <c r="Z216" s="710"/>
      <c r="AA216" s="710"/>
    </row>
    <row r="217" spans="1:27" s="68" customFormat="1" ht="28.15" customHeight="1">
      <c r="A217" s="351"/>
      <c r="B217" s="66"/>
      <c r="C217" s="751"/>
      <c r="D217" s="352"/>
      <c r="E217" s="744"/>
      <c r="F217" s="710"/>
      <c r="G217" s="715" t="str">
        <f t="shared" si="34"/>
        <v/>
      </c>
      <c r="H217" s="715" t="str">
        <f t="shared" si="35"/>
        <v/>
      </c>
      <c r="I217" s="757"/>
      <c r="J217" s="758"/>
      <c r="K217" s="709"/>
      <c r="L217" s="710"/>
      <c r="M217" s="710"/>
      <c r="N217" s="710"/>
      <c r="O217" s="710"/>
      <c r="P217" s="710"/>
      <c r="Q217" s="710"/>
      <c r="R217" s="710"/>
      <c r="S217" s="711"/>
      <c r="T217" s="709"/>
      <c r="U217" s="712"/>
      <c r="V217" s="710"/>
      <c r="W217" s="710"/>
      <c r="X217" s="710"/>
      <c r="Y217" s="710"/>
      <c r="Z217" s="710"/>
      <c r="AA217" s="710"/>
    </row>
    <row r="218" spans="1:27" s="68" customFormat="1" ht="28.15" customHeight="1">
      <c r="A218" s="351"/>
      <c r="B218" s="66"/>
      <c r="C218" s="751"/>
      <c r="D218" s="352"/>
      <c r="E218" s="744"/>
      <c r="F218" s="710"/>
      <c r="G218" s="715" t="str">
        <f t="shared" si="34"/>
        <v/>
      </c>
      <c r="H218" s="715" t="str">
        <f t="shared" si="35"/>
        <v/>
      </c>
      <c r="I218" s="757"/>
      <c r="J218" s="758"/>
      <c r="K218" s="709"/>
      <c r="L218" s="710"/>
      <c r="M218" s="710"/>
      <c r="N218" s="710"/>
      <c r="O218" s="710"/>
      <c r="P218" s="710"/>
      <c r="Q218" s="710"/>
      <c r="R218" s="710"/>
      <c r="S218" s="711"/>
      <c r="T218" s="709"/>
      <c r="U218" s="712"/>
      <c r="V218" s="710"/>
      <c r="W218" s="710"/>
      <c r="X218" s="710"/>
      <c r="Y218" s="710"/>
      <c r="Z218" s="710"/>
      <c r="AA218" s="710"/>
    </row>
    <row r="219" spans="1:27" s="68" customFormat="1" ht="28.15" customHeight="1">
      <c r="A219" s="351"/>
      <c r="B219" s="66"/>
      <c r="C219" s="751"/>
      <c r="D219" s="352"/>
      <c r="E219" s="744"/>
      <c r="F219" s="710"/>
      <c r="G219" s="715" t="str">
        <f t="shared" si="34"/>
        <v/>
      </c>
      <c r="H219" s="715" t="str">
        <f t="shared" si="35"/>
        <v/>
      </c>
      <c r="I219" s="757"/>
      <c r="J219" s="758"/>
      <c r="K219" s="709"/>
      <c r="L219" s="710"/>
      <c r="M219" s="710"/>
      <c r="N219" s="710"/>
      <c r="O219" s="710"/>
      <c r="P219" s="710"/>
      <c r="Q219" s="710"/>
      <c r="R219" s="710"/>
      <c r="S219" s="711"/>
      <c r="T219" s="709"/>
      <c r="U219" s="712"/>
      <c r="V219" s="710"/>
      <c r="W219" s="710"/>
      <c r="X219" s="710"/>
      <c r="Y219" s="710"/>
      <c r="Z219" s="710"/>
      <c r="AA219" s="710"/>
    </row>
    <row r="220" spans="1:27" s="68" customFormat="1" ht="28.15" customHeight="1">
      <c r="A220" s="351"/>
      <c r="B220" s="66"/>
      <c r="C220" s="751"/>
      <c r="D220" s="352"/>
      <c r="E220" s="744"/>
      <c r="F220" s="710"/>
      <c r="G220" s="715" t="str">
        <f t="shared" si="34"/>
        <v/>
      </c>
      <c r="H220" s="715" t="str">
        <f t="shared" si="35"/>
        <v/>
      </c>
      <c r="I220" s="757"/>
      <c r="J220" s="758"/>
      <c r="K220" s="709"/>
      <c r="L220" s="710"/>
      <c r="M220" s="710"/>
      <c r="N220" s="710"/>
      <c r="O220" s="710"/>
      <c r="P220" s="710"/>
      <c r="Q220" s="710"/>
      <c r="R220" s="710"/>
      <c r="S220" s="711"/>
      <c r="T220" s="709"/>
      <c r="U220" s="712"/>
      <c r="V220" s="710"/>
      <c r="W220" s="710"/>
      <c r="X220" s="710"/>
      <c r="Y220" s="710"/>
      <c r="Z220" s="710"/>
      <c r="AA220" s="710"/>
    </row>
    <row r="221" spans="1:27" s="68" customFormat="1" ht="28.15" customHeight="1">
      <c r="A221" s="351"/>
      <c r="B221" s="66"/>
      <c r="C221" s="751"/>
      <c r="D221" s="352"/>
      <c r="E221" s="744"/>
      <c r="F221" s="710"/>
      <c r="G221" s="715" t="str">
        <f t="shared" si="34"/>
        <v/>
      </c>
      <c r="H221" s="715" t="str">
        <f t="shared" si="35"/>
        <v/>
      </c>
      <c r="I221" s="757"/>
      <c r="J221" s="758"/>
      <c r="K221" s="709"/>
      <c r="L221" s="710"/>
      <c r="M221" s="710"/>
      <c r="N221" s="710"/>
      <c r="O221" s="710"/>
      <c r="P221" s="710"/>
      <c r="Q221" s="710"/>
      <c r="R221" s="710"/>
      <c r="S221" s="711"/>
      <c r="T221" s="709"/>
      <c r="U221" s="712"/>
      <c r="V221" s="710"/>
      <c r="W221" s="710"/>
      <c r="X221" s="710"/>
      <c r="Y221" s="710"/>
      <c r="Z221" s="710"/>
      <c r="AA221" s="710"/>
    </row>
    <row r="222" spans="1:27" s="68" customFormat="1" ht="28.15" customHeight="1">
      <c r="A222" s="351"/>
      <c r="B222" s="66"/>
      <c r="C222" s="751"/>
      <c r="D222" s="352"/>
      <c r="E222" s="744"/>
      <c r="F222" s="710"/>
      <c r="G222" s="715" t="str">
        <f t="shared" si="34"/>
        <v/>
      </c>
      <c r="H222" s="715" t="str">
        <f t="shared" si="35"/>
        <v/>
      </c>
      <c r="I222" s="757"/>
      <c r="J222" s="758"/>
      <c r="K222" s="709"/>
      <c r="L222" s="710"/>
      <c r="M222" s="710"/>
      <c r="N222" s="710"/>
      <c r="O222" s="710"/>
      <c r="P222" s="710"/>
      <c r="Q222" s="710"/>
      <c r="R222" s="710"/>
      <c r="S222" s="711"/>
      <c r="T222" s="709"/>
      <c r="U222" s="712"/>
      <c r="V222" s="710"/>
      <c r="W222" s="710"/>
      <c r="X222" s="710"/>
      <c r="Y222" s="710"/>
      <c r="Z222" s="710"/>
      <c r="AA222" s="710"/>
    </row>
    <row r="223" spans="1:27" s="68" customFormat="1" ht="28.15" customHeight="1">
      <c r="A223" s="351"/>
      <c r="B223" s="66"/>
      <c r="C223" s="751"/>
      <c r="D223" s="350"/>
      <c r="E223" s="744"/>
      <c r="F223" s="710"/>
      <c r="G223" s="715" t="str">
        <f t="shared" si="34"/>
        <v/>
      </c>
      <c r="H223" s="715" t="str">
        <f t="shared" si="35"/>
        <v/>
      </c>
      <c r="I223" s="757"/>
      <c r="J223" s="758"/>
      <c r="K223" s="709"/>
      <c r="L223" s="710"/>
      <c r="M223" s="710"/>
      <c r="N223" s="710"/>
      <c r="O223" s="710"/>
      <c r="P223" s="710"/>
      <c r="Q223" s="710"/>
      <c r="R223" s="710"/>
      <c r="S223" s="711"/>
      <c r="T223" s="709"/>
      <c r="U223" s="712"/>
      <c r="V223" s="710"/>
      <c r="W223" s="710"/>
      <c r="X223" s="710"/>
      <c r="Y223" s="710"/>
      <c r="Z223" s="710"/>
      <c r="AA223" s="710"/>
    </row>
    <row r="224" spans="1:27" s="68" customFormat="1" ht="28.15" customHeight="1">
      <c r="A224" s="70"/>
      <c r="B224" s="66"/>
      <c r="C224" s="751"/>
      <c r="D224" s="72"/>
      <c r="E224" s="744"/>
      <c r="F224" s="710"/>
      <c r="G224" s="715" t="str">
        <f t="shared" si="34"/>
        <v/>
      </c>
      <c r="H224" s="715" t="str">
        <f t="shared" si="35"/>
        <v/>
      </c>
      <c r="I224" s="757"/>
      <c r="J224" s="758"/>
      <c r="K224" s="709"/>
      <c r="L224" s="710"/>
      <c r="M224" s="710"/>
      <c r="N224" s="710"/>
      <c r="O224" s="710"/>
      <c r="P224" s="710"/>
      <c r="Q224" s="710"/>
      <c r="R224" s="710"/>
      <c r="S224" s="711"/>
      <c r="T224" s="709"/>
      <c r="U224" s="712"/>
      <c r="V224" s="710"/>
      <c r="W224" s="710"/>
      <c r="X224" s="710"/>
      <c r="Y224" s="710"/>
      <c r="Z224" s="710"/>
      <c r="AA224" s="710"/>
    </row>
    <row r="225" spans="1:27" s="68" customFormat="1" ht="28.15" customHeight="1">
      <c r="A225" s="70"/>
      <c r="B225" s="66"/>
      <c r="C225" s="751"/>
      <c r="D225" s="94"/>
      <c r="E225" s="744"/>
      <c r="F225" s="710"/>
      <c r="G225" s="715" t="str">
        <f t="shared" si="34"/>
        <v/>
      </c>
      <c r="H225" s="715" t="str">
        <f t="shared" si="35"/>
        <v/>
      </c>
      <c r="I225" s="759"/>
      <c r="J225" s="760"/>
      <c r="K225" s="709"/>
      <c r="L225" s="710"/>
      <c r="M225" s="710"/>
      <c r="N225" s="710"/>
      <c r="O225" s="710"/>
      <c r="P225" s="710"/>
      <c r="Q225" s="710"/>
      <c r="R225" s="710"/>
      <c r="S225" s="711"/>
      <c r="T225" s="709"/>
      <c r="U225" s="712"/>
      <c r="V225" s="710"/>
      <c r="W225" s="710"/>
      <c r="X225" s="710"/>
      <c r="Y225" s="710"/>
      <c r="Z225" s="710"/>
      <c r="AA225" s="710"/>
    </row>
    <row r="226" spans="1:27" s="68" customFormat="1" ht="28.15" customHeight="1">
      <c r="A226" s="95"/>
      <c r="B226" s="96"/>
      <c r="C226" s="97"/>
      <c r="D226" s="762">
        <f>SUM(D210:D225)</f>
        <v>0</v>
      </c>
      <c r="E226" s="762">
        <f>SUM(E210:E225)</f>
        <v>0</v>
      </c>
      <c r="F226" s="726"/>
      <c r="G226" s="727" t="str">
        <f t="shared" si="31"/>
        <v/>
      </c>
      <c r="H226" s="727" t="str">
        <f t="shared" si="35"/>
        <v/>
      </c>
      <c r="I226" s="728">
        <f>D226</f>
        <v>0</v>
      </c>
      <c r="J226" s="728">
        <f>E226</f>
        <v>0</v>
      </c>
      <c r="K226" s="730">
        <f>SUM(K211:K225)</f>
        <v>0</v>
      </c>
      <c r="L226" s="726">
        <f>SUM(L211:L225)</f>
        <v>0</v>
      </c>
      <c r="M226" s="726">
        <f t="shared" ref="M226:AA226" si="36">SUM(M211:M225)</f>
        <v>0</v>
      </c>
      <c r="N226" s="726">
        <f t="shared" si="36"/>
        <v>0</v>
      </c>
      <c r="O226" s="726">
        <f t="shared" si="36"/>
        <v>0</v>
      </c>
      <c r="P226" s="726">
        <f t="shared" si="36"/>
        <v>0</v>
      </c>
      <c r="Q226" s="726">
        <f t="shared" si="36"/>
        <v>0</v>
      </c>
      <c r="R226" s="726">
        <f t="shared" si="36"/>
        <v>0</v>
      </c>
      <c r="S226" s="752">
        <f t="shared" si="36"/>
        <v>0</v>
      </c>
      <c r="T226" s="731">
        <f t="shared" si="36"/>
        <v>0</v>
      </c>
      <c r="U226" s="726">
        <f t="shared" si="36"/>
        <v>0</v>
      </c>
      <c r="V226" s="726">
        <f t="shared" si="36"/>
        <v>0</v>
      </c>
      <c r="W226" s="726">
        <f t="shared" si="36"/>
        <v>0</v>
      </c>
      <c r="X226" s="726">
        <f t="shared" si="36"/>
        <v>0</v>
      </c>
      <c r="Y226" s="726">
        <f t="shared" si="36"/>
        <v>0</v>
      </c>
      <c r="Z226" s="726">
        <f t="shared" si="36"/>
        <v>0</v>
      </c>
      <c r="AA226" s="726">
        <f t="shared" si="36"/>
        <v>0</v>
      </c>
    </row>
    <row r="227" spans="1:27" s="68" customFormat="1" ht="28.15" customHeight="1">
      <c r="A227" s="84"/>
      <c r="B227" s="85"/>
      <c r="C227" s="105" t="s">
        <v>40</v>
      </c>
      <c r="D227" s="108"/>
      <c r="E227" s="732"/>
      <c r="F227" s="733"/>
      <c r="G227" s="734"/>
      <c r="H227" s="734"/>
      <c r="I227" s="735"/>
      <c r="J227" s="736"/>
      <c r="K227" s="737"/>
      <c r="L227" s="733"/>
      <c r="M227" s="733"/>
      <c r="N227" s="733"/>
      <c r="O227" s="733"/>
      <c r="P227" s="733"/>
      <c r="Q227" s="733"/>
      <c r="R227" s="733"/>
      <c r="S227" s="736"/>
      <c r="T227" s="737"/>
      <c r="U227" s="738"/>
      <c r="V227" s="733"/>
      <c r="W227" s="733"/>
      <c r="X227" s="733"/>
      <c r="Y227" s="733"/>
      <c r="Z227" s="733"/>
      <c r="AA227" s="733"/>
    </row>
    <row r="228" spans="1:27" s="68" customFormat="1" ht="28.15" customHeight="1">
      <c r="A228" s="84"/>
      <c r="B228" s="971" t="s">
        <v>176</v>
      </c>
      <c r="C228" s="972"/>
      <c r="D228" s="972"/>
      <c r="E228" s="972"/>
      <c r="F228" s="973"/>
      <c r="G228" s="734"/>
      <c r="H228" s="734"/>
      <c r="I228" s="742"/>
      <c r="J228" s="743"/>
      <c r="K228" s="737"/>
      <c r="L228" s="733"/>
      <c r="M228" s="733"/>
      <c r="N228" s="733"/>
      <c r="O228" s="733"/>
      <c r="P228" s="733"/>
      <c r="Q228" s="733"/>
      <c r="R228" s="733"/>
      <c r="S228" s="736"/>
      <c r="T228" s="737"/>
      <c r="U228" s="738"/>
      <c r="V228" s="733"/>
      <c r="W228" s="733"/>
      <c r="X228" s="733"/>
      <c r="Y228" s="733"/>
      <c r="Z228" s="733"/>
      <c r="AA228" s="733"/>
    </row>
    <row r="229" spans="1:27" s="68" customFormat="1" ht="28.15" customHeight="1">
      <c r="A229" s="70"/>
      <c r="B229" s="66"/>
      <c r="C229" s="749"/>
      <c r="D229" s="94"/>
      <c r="E229" s="744"/>
      <c r="F229" s="710"/>
      <c r="G229" s="715" t="str">
        <f>IF(A229="","",IF(F229="Chèque",IF(C229="","",G228+E229-D229),G228))</f>
        <v/>
      </c>
      <c r="H229" s="715" t="str">
        <f>IF(A229="","",IF(F229="Espèce",IF(C229="","",H228+E229-D229),H228))</f>
        <v/>
      </c>
      <c r="I229" s="742"/>
      <c r="J229" s="756"/>
      <c r="K229" s="709"/>
      <c r="L229" s="710"/>
      <c r="M229" s="710"/>
      <c r="N229" s="710"/>
      <c r="O229" s="710"/>
      <c r="P229" s="710"/>
      <c r="Q229" s="710"/>
      <c r="R229" s="710"/>
      <c r="S229" s="711"/>
      <c r="T229" s="709"/>
      <c r="U229" s="712"/>
      <c r="V229" s="710"/>
      <c r="W229" s="710"/>
      <c r="X229" s="710"/>
      <c r="Y229" s="710"/>
      <c r="Z229" s="710"/>
      <c r="AA229" s="710"/>
    </row>
    <row r="230" spans="1:27" s="68" customFormat="1" ht="28.15" customHeight="1">
      <c r="A230" s="70"/>
      <c r="B230" s="66"/>
      <c r="C230" s="751"/>
      <c r="D230" s="94"/>
      <c r="E230" s="744"/>
      <c r="F230" s="710"/>
      <c r="G230" s="715" t="str">
        <f t="shared" ref="G230:G244" si="37">IF(A230="","",IF(F230="Chèque",IF(C230="","",G229+E230-D230),G229))</f>
        <v/>
      </c>
      <c r="H230" s="715" t="str">
        <f t="shared" ref="H230:H244" si="38">IF(A230="","",IF(F230="Espèce",IF(C230="","",H229+E230-D230),H229))</f>
        <v/>
      </c>
      <c r="I230" s="757"/>
      <c r="J230" s="758"/>
      <c r="K230" s="709"/>
      <c r="L230" s="710"/>
      <c r="M230" s="710"/>
      <c r="N230" s="710"/>
      <c r="O230" s="710"/>
      <c r="P230" s="710"/>
      <c r="Q230" s="710"/>
      <c r="R230" s="710"/>
      <c r="S230" s="711"/>
      <c r="T230" s="709"/>
      <c r="U230" s="712"/>
      <c r="V230" s="710"/>
      <c r="W230" s="710"/>
      <c r="X230" s="710"/>
      <c r="Y230" s="710"/>
      <c r="Z230" s="710"/>
      <c r="AA230" s="710"/>
    </row>
    <row r="231" spans="1:27" s="68" customFormat="1" ht="28.15" customHeight="1">
      <c r="A231" s="70"/>
      <c r="B231" s="66"/>
      <c r="C231" s="751"/>
      <c r="D231" s="94"/>
      <c r="E231" s="744"/>
      <c r="F231" s="710"/>
      <c r="G231" s="715" t="str">
        <f t="shared" si="37"/>
        <v/>
      </c>
      <c r="H231" s="715" t="str">
        <f t="shared" si="38"/>
        <v/>
      </c>
      <c r="I231" s="757"/>
      <c r="J231" s="758"/>
      <c r="K231" s="709"/>
      <c r="L231" s="710"/>
      <c r="M231" s="710"/>
      <c r="N231" s="710"/>
      <c r="O231" s="710"/>
      <c r="P231" s="710"/>
      <c r="Q231" s="710"/>
      <c r="R231" s="710"/>
      <c r="S231" s="711"/>
      <c r="T231" s="709"/>
      <c r="U231" s="712"/>
      <c r="V231" s="710"/>
      <c r="W231" s="710"/>
      <c r="X231" s="710"/>
      <c r="Y231" s="710"/>
      <c r="Z231" s="710"/>
      <c r="AA231" s="710"/>
    </row>
    <row r="232" spans="1:27" s="68" customFormat="1" ht="28.15" customHeight="1">
      <c r="A232" s="70"/>
      <c r="B232" s="66"/>
      <c r="C232" s="751"/>
      <c r="D232" s="94"/>
      <c r="E232" s="744"/>
      <c r="F232" s="710"/>
      <c r="G232" s="715" t="str">
        <f t="shared" si="37"/>
        <v/>
      </c>
      <c r="H232" s="715" t="str">
        <f t="shared" si="38"/>
        <v/>
      </c>
      <c r="I232" s="757"/>
      <c r="J232" s="758"/>
      <c r="K232" s="709"/>
      <c r="L232" s="710"/>
      <c r="M232" s="710"/>
      <c r="N232" s="710"/>
      <c r="O232" s="710"/>
      <c r="P232" s="710"/>
      <c r="Q232" s="710"/>
      <c r="R232" s="710"/>
      <c r="S232" s="711"/>
      <c r="T232" s="709"/>
      <c r="U232" s="712"/>
      <c r="V232" s="710"/>
      <c r="W232" s="710"/>
      <c r="X232" s="710"/>
      <c r="Y232" s="710"/>
      <c r="Z232" s="710"/>
      <c r="AA232" s="710"/>
    </row>
    <row r="233" spans="1:27" s="68" customFormat="1" ht="28.15" customHeight="1">
      <c r="A233" s="70"/>
      <c r="B233" s="66"/>
      <c r="C233" s="751"/>
      <c r="D233" s="94"/>
      <c r="E233" s="744"/>
      <c r="F233" s="710"/>
      <c r="G233" s="715" t="str">
        <f t="shared" si="37"/>
        <v/>
      </c>
      <c r="H233" s="715" t="str">
        <f t="shared" si="38"/>
        <v/>
      </c>
      <c r="I233" s="757"/>
      <c r="J233" s="758"/>
      <c r="K233" s="709"/>
      <c r="L233" s="710"/>
      <c r="M233" s="710"/>
      <c r="N233" s="710"/>
      <c r="O233" s="710"/>
      <c r="P233" s="710"/>
      <c r="Q233" s="710"/>
      <c r="R233" s="710"/>
      <c r="S233" s="711"/>
      <c r="T233" s="709"/>
      <c r="U233" s="712"/>
      <c r="V233" s="710"/>
      <c r="W233" s="710"/>
      <c r="X233" s="710"/>
      <c r="Y233" s="710"/>
      <c r="Z233" s="710"/>
      <c r="AA233" s="710"/>
    </row>
    <row r="234" spans="1:27" s="68" customFormat="1" ht="28.15" customHeight="1">
      <c r="A234" s="70"/>
      <c r="B234" s="66"/>
      <c r="C234" s="751"/>
      <c r="D234" s="94"/>
      <c r="E234" s="744"/>
      <c r="F234" s="710"/>
      <c r="G234" s="715" t="str">
        <f t="shared" si="37"/>
        <v/>
      </c>
      <c r="H234" s="715" t="str">
        <f t="shared" si="38"/>
        <v/>
      </c>
      <c r="I234" s="757"/>
      <c r="J234" s="758"/>
      <c r="K234" s="709"/>
      <c r="L234" s="710"/>
      <c r="M234" s="710"/>
      <c r="N234" s="710"/>
      <c r="O234" s="710"/>
      <c r="P234" s="710"/>
      <c r="Q234" s="710"/>
      <c r="R234" s="710"/>
      <c r="S234" s="711"/>
      <c r="T234" s="709"/>
      <c r="U234" s="712"/>
      <c r="V234" s="710"/>
      <c r="W234" s="710"/>
      <c r="X234" s="710"/>
      <c r="Y234" s="710"/>
      <c r="Z234" s="710"/>
      <c r="AA234" s="710"/>
    </row>
    <row r="235" spans="1:27" s="68" customFormat="1" ht="28.15" customHeight="1">
      <c r="A235" s="70"/>
      <c r="B235" s="66"/>
      <c r="C235" s="751"/>
      <c r="D235" s="94"/>
      <c r="E235" s="744"/>
      <c r="F235" s="710"/>
      <c r="G235" s="715" t="str">
        <f t="shared" si="37"/>
        <v/>
      </c>
      <c r="H235" s="715" t="str">
        <f t="shared" si="38"/>
        <v/>
      </c>
      <c r="I235" s="757"/>
      <c r="J235" s="758"/>
      <c r="K235" s="709"/>
      <c r="L235" s="710"/>
      <c r="M235" s="710"/>
      <c r="N235" s="710"/>
      <c r="O235" s="710"/>
      <c r="P235" s="710"/>
      <c r="Q235" s="710"/>
      <c r="R235" s="710"/>
      <c r="S235" s="711"/>
      <c r="T235" s="709"/>
      <c r="U235" s="712"/>
      <c r="V235" s="710"/>
      <c r="W235" s="710"/>
      <c r="X235" s="710"/>
      <c r="Y235" s="710"/>
      <c r="Z235" s="710"/>
      <c r="AA235" s="710"/>
    </row>
    <row r="236" spans="1:27" s="68" customFormat="1" ht="28.15" customHeight="1">
      <c r="A236" s="70"/>
      <c r="B236" s="66"/>
      <c r="C236" s="751"/>
      <c r="D236" s="94"/>
      <c r="E236" s="744"/>
      <c r="F236" s="710"/>
      <c r="G236" s="715" t="str">
        <f t="shared" si="37"/>
        <v/>
      </c>
      <c r="H236" s="715" t="str">
        <f t="shared" si="38"/>
        <v/>
      </c>
      <c r="I236" s="757"/>
      <c r="J236" s="758"/>
      <c r="K236" s="709"/>
      <c r="L236" s="710"/>
      <c r="M236" s="710"/>
      <c r="N236" s="710"/>
      <c r="O236" s="710"/>
      <c r="P236" s="710"/>
      <c r="Q236" s="710"/>
      <c r="R236" s="710"/>
      <c r="S236" s="711"/>
      <c r="T236" s="709"/>
      <c r="U236" s="712"/>
      <c r="V236" s="710"/>
      <c r="W236" s="710"/>
      <c r="X236" s="710"/>
      <c r="Y236" s="710"/>
      <c r="Z236" s="710"/>
      <c r="AA236" s="710"/>
    </row>
    <row r="237" spans="1:27" s="68" customFormat="1" ht="28.15" customHeight="1">
      <c r="A237" s="70"/>
      <c r="B237" s="66"/>
      <c r="C237" s="751"/>
      <c r="D237" s="94"/>
      <c r="E237" s="744"/>
      <c r="F237" s="710"/>
      <c r="G237" s="715" t="str">
        <f t="shared" si="37"/>
        <v/>
      </c>
      <c r="H237" s="715" t="str">
        <f t="shared" si="38"/>
        <v/>
      </c>
      <c r="I237" s="757"/>
      <c r="J237" s="758"/>
      <c r="K237" s="709"/>
      <c r="L237" s="710"/>
      <c r="M237" s="710"/>
      <c r="N237" s="710"/>
      <c r="O237" s="710"/>
      <c r="P237" s="710"/>
      <c r="Q237" s="710"/>
      <c r="R237" s="710"/>
      <c r="S237" s="711"/>
      <c r="T237" s="709"/>
      <c r="U237" s="712"/>
      <c r="V237" s="710"/>
      <c r="W237" s="710"/>
      <c r="X237" s="710"/>
      <c r="Y237" s="710"/>
      <c r="Z237" s="710"/>
      <c r="AA237" s="710"/>
    </row>
    <row r="238" spans="1:27" s="68" customFormat="1" ht="28.15" customHeight="1">
      <c r="A238" s="70"/>
      <c r="B238" s="66"/>
      <c r="C238" s="751"/>
      <c r="D238" s="94"/>
      <c r="E238" s="744"/>
      <c r="F238" s="710"/>
      <c r="G238" s="715" t="str">
        <f t="shared" si="37"/>
        <v/>
      </c>
      <c r="H238" s="715" t="str">
        <f t="shared" si="38"/>
        <v/>
      </c>
      <c r="I238" s="757"/>
      <c r="J238" s="758"/>
      <c r="K238" s="709"/>
      <c r="L238" s="710"/>
      <c r="M238" s="710"/>
      <c r="N238" s="710"/>
      <c r="O238" s="710"/>
      <c r="P238" s="710"/>
      <c r="Q238" s="710"/>
      <c r="R238" s="710"/>
      <c r="S238" s="711"/>
      <c r="T238" s="709"/>
      <c r="U238" s="712"/>
      <c r="V238" s="710"/>
      <c r="W238" s="710"/>
      <c r="X238" s="710"/>
      <c r="Y238" s="710"/>
      <c r="Z238" s="710"/>
      <c r="AA238" s="710"/>
    </row>
    <row r="239" spans="1:27" s="68" customFormat="1" ht="28.15" customHeight="1">
      <c r="A239" s="70"/>
      <c r="B239" s="66"/>
      <c r="C239" s="751"/>
      <c r="D239" s="94"/>
      <c r="E239" s="744"/>
      <c r="F239" s="710"/>
      <c r="G239" s="715" t="str">
        <f t="shared" si="37"/>
        <v/>
      </c>
      <c r="H239" s="715" t="str">
        <f t="shared" si="38"/>
        <v/>
      </c>
      <c r="I239" s="757"/>
      <c r="J239" s="758"/>
      <c r="K239" s="709"/>
      <c r="L239" s="710"/>
      <c r="M239" s="710"/>
      <c r="N239" s="710"/>
      <c r="O239" s="710"/>
      <c r="P239" s="710"/>
      <c r="Q239" s="710"/>
      <c r="R239" s="710"/>
      <c r="S239" s="711"/>
      <c r="T239" s="709"/>
      <c r="U239" s="712"/>
      <c r="V239" s="710"/>
      <c r="W239" s="710"/>
      <c r="X239" s="710"/>
      <c r="Y239" s="710"/>
      <c r="Z239" s="710"/>
      <c r="AA239" s="710"/>
    </row>
    <row r="240" spans="1:27" s="68" customFormat="1" ht="28.15" customHeight="1">
      <c r="A240" s="70"/>
      <c r="B240" s="66"/>
      <c r="C240" s="751"/>
      <c r="D240" s="94"/>
      <c r="E240" s="744"/>
      <c r="F240" s="710"/>
      <c r="G240" s="715" t="str">
        <f t="shared" si="37"/>
        <v/>
      </c>
      <c r="H240" s="715" t="str">
        <f t="shared" si="38"/>
        <v/>
      </c>
      <c r="I240" s="757"/>
      <c r="J240" s="758"/>
      <c r="K240" s="709"/>
      <c r="L240" s="710"/>
      <c r="M240" s="710"/>
      <c r="N240" s="710"/>
      <c r="O240" s="710"/>
      <c r="P240" s="710"/>
      <c r="Q240" s="710"/>
      <c r="R240" s="710"/>
      <c r="S240" s="711"/>
      <c r="T240" s="709"/>
      <c r="U240" s="712"/>
      <c r="V240" s="710"/>
      <c r="W240" s="710"/>
      <c r="X240" s="710"/>
      <c r="Y240" s="710"/>
      <c r="Z240" s="710"/>
      <c r="AA240" s="710"/>
    </row>
    <row r="241" spans="1:27" s="68" customFormat="1" ht="28.15" customHeight="1">
      <c r="A241" s="70"/>
      <c r="B241" s="66"/>
      <c r="C241" s="751"/>
      <c r="D241" s="94"/>
      <c r="E241" s="744"/>
      <c r="F241" s="710"/>
      <c r="G241" s="715" t="str">
        <f t="shared" si="37"/>
        <v/>
      </c>
      <c r="H241" s="715" t="str">
        <f t="shared" si="38"/>
        <v/>
      </c>
      <c r="I241" s="757"/>
      <c r="J241" s="758"/>
      <c r="K241" s="709"/>
      <c r="L241" s="710"/>
      <c r="M241" s="710"/>
      <c r="N241" s="710"/>
      <c r="O241" s="710"/>
      <c r="P241" s="710"/>
      <c r="Q241" s="710"/>
      <c r="R241" s="710"/>
      <c r="S241" s="711"/>
      <c r="T241" s="709"/>
      <c r="U241" s="712"/>
      <c r="V241" s="710"/>
      <c r="W241" s="710"/>
      <c r="X241" s="710"/>
      <c r="Y241" s="710"/>
      <c r="Z241" s="710"/>
      <c r="AA241" s="710"/>
    </row>
    <row r="242" spans="1:27" s="68" customFormat="1" ht="28.15" customHeight="1">
      <c r="A242" s="70"/>
      <c r="B242" s="66"/>
      <c r="C242" s="751"/>
      <c r="D242" s="94"/>
      <c r="E242" s="744"/>
      <c r="F242" s="710"/>
      <c r="G242" s="715" t="str">
        <f t="shared" si="37"/>
        <v/>
      </c>
      <c r="H242" s="715" t="str">
        <f t="shared" si="38"/>
        <v/>
      </c>
      <c r="I242" s="757"/>
      <c r="J242" s="758"/>
      <c r="K242" s="709"/>
      <c r="L242" s="710"/>
      <c r="M242" s="710"/>
      <c r="N242" s="710"/>
      <c r="O242" s="710"/>
      <c r="P242" s="710"/>
      <c r="Q242" s="710"/>
      <c r="R242" s="710"/>
      <c r="S242" s="711"/>
      <c r="T242" s="709"/>
      <c r="U242" s="712"/>
      <c r="V242" s="710"/>
      <c r="W242" s="710"/>
      <c r="X242" s="710"/>
      <c r="Y242" s="710"/>
      <c r="Z242" s="710"/>
      <c r="AA242" s="710"/>
    </row>
    <row r="243" spans="1:27" s="68" customFormat="1" ht="28.15" customHeight="1">
      <c r="A243" s="90"/>
      <c r="B243" s="66"/>
      <c r="C243" s="751"/>
      <c r="D243" s="72"/>
      <c r="E243" s="744"/>
      <c r="F243" s="710"/>
      <c r="G243" s="715" t="str">
        <f t="shared" si="37"/>
        <v/>
      </c>
      <c r="H243" s="715" t="str">
        <f t="shared" si="38"/>
        <v/>
      </c>
      <c r="I243" s="757"/>
      <c r="J243" s="758"/>
      <c r="K243" s="709"/>
      <c r="L243" s="710"/>
      <c r="M243" s="710"/>
      <c r="N243" s="710"/>
      <c r="O243" s="710"/>
      <c r="P243" s="710"/>
      <c r="Q243" s="710"/>
      <c r="R243" s="710"/>
      <c r="S243" s="711"/>
      <c r="T243" s="709"/>
      <c r="U243" s="712"/>
      <c r="V243" s="710"/>
      <c r="W243" s="710"/>
      <c r="X243" s="710"/>
      <c r="Y243" s="710"/>
      <c r="Z243" s="710"/>
      <c r="AA243" s="710"/>
    </row>
    <row r="244" spans="1:27" s="68" customFormat="1" ht="28.15" customHeight="1">
      <c r="A244" s="90"/>
      <c r="B244" s="66"/>
      <c r="C244" s="751"/>
      <c r="D244" s="72"/>
      <c r="E244" s="744"/>
      <c r="F244" s="710"/>
      <c r="G244" s="715" t="str">
        <f t="shared" si="37"/>
        <v/>
      </c>
      <c r="H244" s="715" t="str">
        <f t="shared" si="38"/>
        <v/>
      </c>
      <c r="I244" s="759"/>
      <c r="J244" s="760"/>
      <c r="K244" s="709"/>
      <c r="L244" s="710"/>
      <c r="M244" s="710"/>
      <c r="N244" s="710"/>
      <c r="O244" s="710"/>
      <c r="P244" s="710"/>
      <c r="Q244" s="710"/>
      <c r="R244" s="710"/>
      <c r="S244" s="711"/>
      <c r="T244" s="709"/>
      <c r="U244" s="712"/>
      <c r="V244" s="710"/>
      <c r="W244" s="710"/>
      <c r="X244" s="710"/>
      <c r="Y244" s="710"/>
      <c r="Z244" s="710"/>
      <c r="AA244" s="710"/>
    </row>
    <row r="245" spans="1:27" s="68" customFormat="1" ht="28.15" customHeight="1">
      <c r="A245" s="103"/>
      <c r="B245" s="96"/>
      <c r="C245" s="97"/>
      <c r="D245" s="725">
        <f>SUM(D229:D244)</f>
        <v>0</v>
      </c>
      <c r="E245" s="725">
        <f>SUM(E229:E244)</f>
        <v>0</v>
      </c>
      <c r="F245" s="726"/>
      <c r="G245" s="727" t="str">
        <f t="shared" si="31"/>
        <v/>
      </c>
      <c r="H245" s="727" t="str">
        <f t="shared" si="35"/>
        <v/>
      </c>
      <c r="I245" s="728">
        <f>D245</f>
        <v>0</v>
      </c>
      <c r="J245" s="728">
        <f>E245</f>
        <v>0</v>
      </c>
      <c r="K245" s="730">
        <f>SUM(K230:K244)</f>
        <v>0</v>
      </c>
      <c r="L245" s="726">
        <f t="shared" ref="L245:S245" si="39">SUM(L230:L244)</f>
        <v>0</v>
      </c>
      <c r="M245" s="726">
        <f t="shared" si="39"/>
        <v>0</v>
      </c>
      <c r="N245" s="726">
        <f t="shared" si="39"/>
        <v>0</v>
      </c>
      <c r="O245" s="726">
        <f t="shared" si="39"/>
        <v>0</v>
      </c>
      <c r="P245" s="726">
        <f t="shared" si="39"/>
        <v>0</v>
      </c>
      <c r="Q245" s="726">
        <f t="shared" si="39"/>
        <v>0</v>
      </c>
      <c r="R245" s="726">
        <f t="shared" si="39"/>
        <v>0</v>
      </c>
      <c r="S245" s="752">
        <f t="shared" si="39"/>
        <v>0</v>
      </c>
      <c r="T245" s="731">
        <f>SUM(T230:T244)</f>
        <v>0</v>
      </c>
      <c r="U245" s="726">
        <f t="shared" ref="U245:AA245" si="40">SUM(U230:U244)</f>
        <v>0</v>
      </c>
      <c r="V245" s="726">
        <f t="shared" si="40"/>
        <v>0</v>
      </c>
      <c r="W245" s="726">
        <f t="shared" si="40"/>
        <v>0</v>
      </c>
      <c r="X245" s="726">
        <f t="shared" si="40"/>
        <v>0</v>
      </c>
      <c r="Y245" s="726">
        <f t="shared" si="40"/>
        <v>0</v>
      </c>
      <c r="Z245" s="726">
        <f t="shared" si="40"/>
        <v>0</v>
      </c>
      <c r="AA245" s="726">
        <f t="shared" si="40"/>
        <v>0</v>
      </c>
    </row>
    <row r="246" spans="1:27" s="68" customFormat="1" ht="28.15" customHeight="1">
      <c r="A246" s="92"/>
      <c r="B246" s="85"/>
      <c r="C246" s="93" t="s">
        <v>41</v>
      </c>
      <c r="D246" s="87"/>
      <c r="E246" s="732"/>
      <c r="F246" s="733"/>
      <c r="G246" s="734"/>
      <c r="H246" s="734"/>
      <c r="I246" s="735"/>
      <c r="J246" s="736"/>
      <c r="K246" s="737"/>
      <c r="L246" s="733"/>
      <c r="M246" s="733"/>
      <c r="N246" s="733"/>
      <c r="O246" s="733"/>
      <c r="P246" s="733"/>
      <c r="Q246" s="733"/>
      <c r="R246" s="733"/>
      <c r="S246" s="736"/>
      <c r="T246" s="737"/>
      <c r="U246" s="738"/>
      <c r="V246" s="733"/>
      <c r="W246" s="733"/>
      <c r="X246" s="733"/>
      <c r="Y246" s="733"/>
      <c r="Z246" s="733"/>
      <c r="AA246" s="733"/>
    </row>
    <row r="247" spans="1:27" s="68" customFormat="1" ht="28.15" customHeight="1">
      <c r="A247" s="92"/>
      <c r="B247" s="971" t="s">
        <v>178</v>
      </c>
      <c r="C247" s="972"/>
      <c r="D247" s="972"/>
      <c r="E247" s="972"/>
      <c r="F247" s="973"/>
      <c r="G247" s="734"/>
      <c r="H247" s="734"/>
      <c r="I247" s="742"/>
      <c r="J247" s="743"/>
      <c r="K247" s="737"/>
      <c r="L247" s="733"/>
      <c r="M247" s="733"/>
      <c r="N247" s="733"/>
      <c r="O247" s="733"/>
      <c r="P247" s="733"/>
      <c r="Q247" s="733"/>
      <c r="R247" s="733"/>
      <c r="S247" s="736"/>
      <c r="T247" s="737"/>
      <c r="U247" s="738"/>
      <c r="V247" s="733"/>
      <c r="W247" s="733"/>
      <c r="X247" s="733"/>
      <c r="Y247" s="733"/>
      <c r="Z247" s="733"/>
      <c r="AA247" s="733"/>
    </row>
    <row r="248" spans="1:27" s="68" customFormat="1" ht="28.15" customHeight="1">
      <c r="A248" s="70"/>
      <c r="B248" s="66"/>
      <c r="C248" s="749"/>
      <c r="D248" s="94"/>
      <c r="E248" s="744"/>
      <c r="F248" s="710"/>
      <c r="G248" s="715" t="str">
        <f>IF(A248="","",IF(F248="Chèque",IF(C248="","",G247+E248-D248),G247))</f>
        <v/>
      </c>
      <c r="H248" s="715" t="str">
        <f>IF(A248="","",IF(F248="Espèce",IF(C248="","",H247+E248-D248),H247))</f>
        <v/>
      </c>
      <c r="I248" s="742"/>
      <c r="J248" s="756"/>
      <c r="K248" s="709"/>
      <c r="L248" s="710"/>
      <c r="M248" s="710"/>
      <c r="N248" s="710"/>
      <c r="O248" s="710"/>
      <c r="P248" s="710"/>
      <c r="Q248" s="710"/>
      <c r="R248" s="710"/>
      <c r="S248" s="711"/>
      <c r="T248" s="709"/>
      <c r="U248" s="712"/>
      <c r="V248" s="710"/>
      <c r="W248" s="710"/>
      <c r="X248" s="710"/>
      <c r="Y248" s="710"/>
      <c r="Z248" s="710"/>
      <c r="AA248" s="710"/>
    </row>
    <row r="249" spans="1:27" s="68" customFormat="1" ht="28.15" customHeight="1">
      <c r="A249" s="70"/>
      <c r="B249" s="66"/>
      <c r="C249" s="751"/>
      <c r="D249" s="72"/>
      <c r="E249" s="744"/>
      <c r="F249" s="710"/>
      <c r="G249" s="715" t="str">
        <f t="shared" ref="G249:G273" si="41">IF(A249="","",IF(F249="Chèque",IF(C249="","",G248+E249-D249),G248))</f>
        <v/>
      </c>
      <c r="H249" s="715" t="str">
        <f t="shared" ref="H249:H273" si="42">IF(A249="","",IF(F249="Espèce",IF(C249="","",H248+E249-D249),H248))</f>
        <v/>
      </c>
      <c r="I249" s="757"/>
      <c r="J249" s="758"/>
      <c r="K249" s="709"/>
      <c r="L249" s="710"/>
      <c r="M249" s="710"/>
      <c r="N249" s="710"/>
      <c r="O249" s="710"/>
      <c r="P249" s="710"/>
      <c r="Q249" s="710"/>
      <c r="R249" s="710"/>
      <c r="S249" s="711"/>
      <c r="T249" s="709"/>
      <c r="U249" s="712"/>
      <c r="V249" s="710"/>
      <c r="W249" s="710"/>
      <c r="X249" s="710"/>
      <c r="Y249" s="710"/>
      <c r="Z249" s="710"/>
      <c r="AA249" s="710"/>
    </row>
    <row r="250" spans="1:27" s="68" customFormat="1" ht="28.15" customHeight="1">
      <c r="A250" s="70"/>
      <c r="B250" s="66"/>
      <c r="C250" s="751"/>
      <c r="D250" s="72"/>
      <c r="E250" s="744"/>
      <c r="F250" s="710"/>
      <c r="G250" s="715" t="str">
        <f t="shared" si="41"/>
        <v/>
      </c>
      <c r="H250" s="715" t="str">
        <f t="shared" si="42"/>
        <v/>
      </c>
      <c r="I250" s="757"/>
      <c r="J250" s="758"/>
      <c r="K250" s="709"/>
      <c r="L250" s="710"/>
      <c r="M250" s="710"/>
      <c r="N250" s="710"/>
      <c r="O250" s="710"/>
      <c r="P250" s="710"/>
      <c r="Q250" s="710"/>
      <c r="R250" s="710"/>
      <c r="S250" s="711"/>
      <c r="T250" s="709"/>
      <c r="U250" s="712"/>
      <c r="V250" s="710"/>
      <c r="W250" s="710"/>
      <c r="X250" s="710"/>
      <c r="Y250" s="710"/>
      <c r="Z250" s="710"/>
      <c r="AA250" s="710"/>
    </row>
    <row r="251" spans="1:27" s="68" customFormat="1" ht="28.15" customHeight="1">
      <c r="A251" s="70"/>
      <c r="B251" s="66"/>
      <c r="C251" s="751"/>
      <c r="D251" s="72"/>
      <c r="E251" s="744"/>
      <c r="F251" s="710"/>
      <c r="G251" s="715" t="str">
        <f t="shared" si="41"/>
        <v/>
      </c>
      <c r="H251" s="715" t="str">
        <f t="shared" si="42"/>
        <v/>
      </c>
      <c r="I251" s="757"/>
      <c r="J251" s="758"/>
      <c r="K251" s="709"/>
      <c r="L251" s="710"/>
      <c r="M251" s="710"/>
      <c r="N251" s="710"/>
      <c r="O251" s="710"/>
      <c r="P251" s="710"/>
      <c r="Q251" s="710"/>
      <c r="R251" s="710"/>
      <c r="S251" s="711"/>
      <c r="T251" s="709"/>
      <c r="U251" s="712"/>
      <c r="V251" s="710"/>
      <c r="W251" s="710"/>
      <c r="X251" s="710"/>
      <c r="Y251" s="710"/>
      <c r="Z251" s="710"/>
      <c r="AA251" s="710"/>
    </row>
    <row r="252" spans="1:27" s="68" customFormat="1" ht="28.15" customHeight="1">
      <c r="A252" s="70"/>
      <c r="B252" s="66"/>
      <c r="C252" s="751"/>
      <c r="D252" s="72"/>
      <c r="E252" s="744"/>
      <c r="F252" s="710"/>
      <c r="G252" s="715" t="str">
        <f t="shared" si="41"/>
        <v/>
      </c>
      <c r="H252" s="715" t="str">
        <f t="shared" si="42"/>
        <v/>
      </c>
      <c r="I252" s="757"/>
      <c r="J252" s="758"/>
      <c r="K252" s="709"/>
      <c r="L252" s="710"/>
      <c r="M252" s="710"/>
      <c r="N252" s="710"/>
      <c r="O252" s="710"/>
      <c r="P252" s="710"/>
      <c r="Q252" s="710"/>
      <c r="R252" s="710"/>
      <c r="S252" s="711"/>
      <c r="T252" s="709"/>
      <c r="U252" s="712"/>
      <c r="V252" s="710"/>
      <c r="W252" s="710"/>
      <c r="X252" s="710"/>
      <c r="Y252" s="710"/>
      <c r="Z252" s="710"/>
      <c r="AA252" s="710"/>
    </row>
    <row r="253" spans="1:27" s="68" customFormat="1" ht="28.15" customHeight="1">
      <c r="A253" s="70"/>
      <c r="B253" s="66"/>
      <c r="C253" s="751"/>
      <c r="D253" s="72"/>
      <c r="E253" s="744"/>
      <c r="F253" s="710"/>
      <c r="G253" s="715" t="str">
        <f t="shared" si="41"/>
        <v/>
      </c>
      <c r="H253" s="715" t="str">
        <f t="shared" si="42"/>
        <v/>
      </c>
      <c r="I253" s="757"/>
      <c r="J253" s="758"/>
      <c r="K253" s="709"/>
      <c r="L253" s="710"/>
      <c r="M253" s="710"/>
      <c r="N253" s="710"/>
      <c r="O253" s="710"/>
      <c r="P253" s="710"/>
      <c r="Q253" s="710"/>
      <c r="R253" s="710"/>
      <c r="S253" s="711"/>
      <c r="T253" s="709"/>
      <c r="U253" s="712"/>
      <c r="V253" s="710"/>
      <c r="W253" s="710"/>
      <c r="X253" s="710"/>
      <c r="Y253" s="710"/>
      <c r="Z253" s="710"/>
      <c r="AA253" s="710"/>
    </row>
    <row r="254" spans="1:27" s="68" customFormat="1" ht="28.15" customHeight="1">
      <c r="A254" s="70"/>
      <c r="B254" s="66"/>
      <c r="C254" s="751"/>
      <c r="D254" s="72"/>
      <c r="E254" s="744"/>
      <c r="F254" s="710"/>
      <c r="G254" s="715" t="str">
        <f t="shared" si="41"/>
        <v/>
      </c>
      <c r="H254" s="715" t="str">
        <f t="shared" si="42"/>
        <v/>
      </c>
      <c r="I254" s="757"/>
      <c r="J254" s="758"/>
      <c r="K254" s="709"/>
      <c r="L254" s="710"/>
      <c r="M254" s="710"/>
      <c r="N254" s="710"/>
      <c r="O254" s="710"/>
      <c r="P254" s="710"/>
      <c r="Q254" s="710"/>
      <c r="R254" s="710"/>
      <c r="S254" s="711"/>
      <c r="T254" s="709"/>
      <c r="U254" s="712"/>
      <c r="V254" s="710"/>
      <c r="W254" s="710"/>
      <c r="X254" s="710"/>
      <c r="Y254" s="710"/>
      <c r="Z254" s="710"/>
      <c r="AA254" s="710"/>
    </row>
    <row r="255" spans="1:27" s="68" customFormat="1" ht="28.15" customHeight="1">
      <c r="A255" s="70"/>
      <c r="B255" s="66"/>
      <c r="C255" s="751"/>
      <c r="D255" s="72"/>
      <c r="E255" s="744"/>
      <c r="F255" s="710"/>
      <c r="G255" s="715" t="str">
        <f t="shared" si="41"/>
        <v/>
      </c>
      <c r="H255" s="715" t="str">
        <f t="shared" si="42"/>
        <v/>
      </c>
      <c r="I255" s="757"/>
      <c r="J255" s="758"/>
      <c r="K255" s="709"/>
      <c r="L255" s="710"/>
      <c r="M255" s="710"/>
      <c r="N255" s="710"/>
      <c r="O255" s="710"/>
      <c r="P255" s="710"/>
      <c r="Q255" s="710"/>
      <c r="R255" s="710"/>
      <c r="S255" s="711"/>
      <c r="T255" s="709"/>
      <c r="U255" s="712"/>
      <c r="V255" s="710"/>
      <c r="W255" s="710"/>
      <c r="X255" s="710"/>
      <c r="Y255" s="710"/>
      <c r="Z255" s="710"/>
      <c r="AA255" s="710"/>
    </row>
    <row r="256" spans="1:27" s="68" customFormat="1" ht="28.15" customHeight="1">
      <c r="A256" s="70"/>
      <c r="B256" s="66"/>
      <c r="C256" s="751"/>
      <c r="D256" s="72"/>
      <c r="E256" s="744"/>
      <c r="F256" s="710"/>
      <c r="G256" s="715" t="str">
        <f t="shared" si="41"/>
        <v/>
      </c>
      <c r="H256" s="715" t="str">
        <f t="shared" si="42"/>
        <v/>
      </c>
      <c r="I256" s="757"/>
      <c r="J256" s="758"/>
      <c r="K256" s="709"/>
      <c r="L256" s="710"/>
      <c r="M256" s="710"/>
      <c r="N256" s="710"/>
      <c r="O256" s="710"/>
      <c r="P256" s="710"/>
      <c r="Q256" s="710"/>
      <c r="R256" s="710"/>
      <c r="S256" s="711"/>
      <c r="T256" s="709"/>
      <c r="U256" s="712"/>
      <c r="V256" s="710"/>
      <c r="W256" s="710"/>
      <c r="X256" s="710"/>
      <c r="Y256" s="710"/>
      <c r="Z256" s="710"/>
      <c r="AA256" s="710"/>
    </row>
    <row r="257" spans="1:27" s="68" customFormat="1" ht="28.15" customHeight="1">
      <c r="A257" s="70"/>
      <c r="B257" s="66"/>
      <c r="C257" s="751"/>
      <c r="D257" s="72"/>
      <c r="E257" s="744"/>
      <c r="F257" s="710"/>
      <c r="G257" s="715" t="str">
        <f t="shared" si="41"/>
        <v/>
      </c>
      <c r="H257" s="715" t="str">
        <f t="shared" si="42"/>
        <v/>
      </c>
      <c r="I257" s="757"/>
      <c r="J257" s="758"/>
      <c r="K257" s="709"/>
      <c r="L257" s="710"/>
      <c r="M257" s="710"/>
      <c r="N257" s="710"/>
      <c r="O257" s="710"/>
      <c r="P257" s="710"/>
      <c r="Q257" s="710"/>
      <c r="R257" s="710"/>
      <c r="S257" s="711"/>
      <c r="T257" s="709"/>
      <c r="U257" s="712"/>
      <c r="V257" s="710"/>
      <c r="W257" s="710"/>
      <c r="X257" s="710"/>
      <c r="Y257" s="710"/>
      <c r="Z257" s="710"/>
      <c r="AA257" s="710"/>
    </row>
    <row r="258" spans="1:27" s="68" customFormat="1" ht="28.15" customHeight="1">
      <c r="A258" s="70"/>
      <c r="B258" s="66"/>
      <c r="C258" s="751"/>
      <c r="D258" s="72"/>
      <c r="E258" s="744"/>
      <c r="F258" s="710"/>
      <c r="G258" s="715" t="str">
        <f t="shared" si="41"/>
        <v/>
      </c>
      <c r="H258" s="715" t="str">
        <f t="shared" si="42"/>
        <v/>
      </c>
      <c r="I258" s="757"/>
      <c r="J258" s="758"/>
      <c r="K258" s="709"/>
      <c r="L258" s="710"/>
      <c r="M258" s="710"/>
      <c r="N258" s="710"/>
      <c r="O258" s="710"/>
      <c r="P258" s="710"/>
      <c r="Q258" s="710"/>
      <c r="R258" s="710"/>
      <c r="S258" s="711"/>
      <c r="T258" s="709"/>
      <c r="U258" s="712"/>
      <c r="V258" s="710"/>
      <c r="W258" s="710"/>
      <c r="X258" s="710"/>
      <c r="Y258" s="710"/>
      <c r="Z258" s="710"/>
      <c r="AA258" s="710"/>
    </row>
    <row r="259" spans="1:27" s="68" customFormat="1" ht="28.15" customHeight="1">
      <c r="A259" s="70"/>
      <c r="B259" s="66"/>
      <c r="C259" s="751"/>
      <c r="D259" s="72"/>
      <c r="E259" s="744"/>
      <c r="F259" s="710"/>
      <c r="G259" s="715" t="str">
        <f t="shared" si="41"/>
        <v/>
      </c>
      <c r="H259" s="715" t="str">
        <f t="shared" si="42"/>
        <v/>
      </c>
      <c r="I259" s="757"/>
      <c r="J259" s="758"/>
      <c r="K259" s="709"/>
      <c r="L259" s="710"/>
      <c r="M259" s="710"/>
      <c r="N259" s="710"/>
      <c r="O259" s="710"/>
      <c r="P259" s="710"/>
      <c r="Q259" s="710"/>
      <c r="R259" s="710"/>
      <c r="S259" s="711"/>
      <c r="T259" s="709"/>
      <c r="U259" s="712"/>
      <c r="V259" s="710"/>
      <c r="W259" s="710"/>
      <c r="X259" s="710"/>
      <c r="Y259" s="710"/>
      <c r="Z259" s="710"/>
      <c r="AA259" s="710"/>
    </row>
    <row r="260" spans="1:27" s="68" customFormat="1" ht="28.15" customHeight="1">
      <c r="A260" s="70"/>
      <c r="B260" s="66"/>
      <c r="C260" s="751"/>
      <c r="D260" s="72"/>
      <c r="E260" s="744"/>
      <c r="F260" s="710"/>
      <c r="G260" s="715" t="str">
        <f t="shared" si="41"/>
        <v/>
      </c>
      <c r="H260" s="715" t="str">
        <f t="shared" si="42"/>
        <v/>
      </c>
      <c r="I260" s="757"/>
      <c r="J260" s="758"/>
      <c r="K260" s="709"/>
      <c r="L260" s="710"/>
      <c r="M260" s="710"/>
      <c r="N260" s="710"/>
      <c r="O260" s="710"/>
      <c r="P260" s="710"/>
      <c r="Q260" s="710"/>
      <c r="R260" s="710"/>
      <c r="S260" s="711"/>
      <c r="T260" s="709"/>
      <c r="U260" s="712"/>
      <c r="V260" s="710"/>
      <c r="W260" s="710"/>
      <c r="X260" s="710"/>
      <c r="Y260" s="710"/>
      <c r="Z260" s="710"/>
      <c r="AA260" s="710"/>
    </row>
    <row r="261" spans="1:27" s="68" customFormat="1" ht="28.15" customHeight="1">
      <c r="A261" s="70"/>
      <c r="B261" s="66"/>
      <c r="C261" s="751"/>
      <c r="D261" s="72"/>
      <c r="E261" s="744"/>
      <c r="F261" s="710"/>
      <c r="G261" s="715" t="str">
        <f t="shared" si="41"/>
        <v/>
      </c>
      <c r="H261" s="715" t="str">
        <f t="shared" si="42"/>
        <v/>
      </c>
      <c r="I261" s="757"/>
      <c r="J261" s="758"/>
      <c r="K261" s="763"/>
      <c r="L261" s="710"/>
      <c r="M261" s="710"/>
      <c r="N261" s="710"/>
      <c r="O261" s="710"/>
      <c r="P261" s="710"/>
      <c r="Q261" s="710"/>
      <c r="R261" s="710"/>
      <c r="S261" s="711"/>
      <c r="T261" s="709"/>
      <c r="U261" s="712"/>
      <c r="V261" s="710"/>
      <c r="W261" s="710"/>
      <c r="X261" s="710"/>
      <c r="Y261" s="710"/>
      <c r="Z261" s="710"/>
      <c r="AA261" s="710"/>
    </row>
    <row r="262" spans="1:27" s="68" customFormat="1" ht="28.15" customHeight="1">
      <c r="A262" s="70"/>
      <c r="B262" s="66"/>
      <c r="C262" s="751"/>
      <c r="D262" s="72"/>
      <c r="E262" s="744"/>
      <c r="F262" s="710"/>
      <c r="G262" s="715" t="str">
        <f t="shared" si="41"/>
        <v/>
      </c>
      <c r="H262" s="715" t="str">
        <f t="shared" si="42"/>
        <v/>
      </c>
      <c r="I262" s="757"/>
      <c r="J262" s="758"/>
      <c r="K262" s="763"/>
      <c r="L262" s="710"/>
      <c r="M262" s="710"/>
      <c r="N262" s="710"/>
      <c r="O262" s="710"/>
      <c r="P262" s="710"/>
      <c r="Q262" s="710"/>
      <c r="R262" s="710"/>
      <c r="S262" s="711"/>
      <c r="T262" s="709"/>
      <c r="U262" s="712"/>
      <c r="V262" s="710"/>
      <c r="W262" s="710"/>
      <c r="X262" s="710"/>
      <c r="Y262" s="710"/>
      <c r="Z262" s="710"/>
      <c r="AA262" s="710"/>
    </row>
    <row r="263" spans="1:27" s="68" customFormat="1" ht="28.15" customHeight="1">
      <c r="A263" s="70"/>
      <c r="B263" s="66"/>
      <c r="C263" s="751"/>
      <c r="D263" s="72"/>
      <c r="E263" s="744"/>
      <c r="F263" s="710"/>
      <c r="G263" s="715" t="str">
        <f t="shared" si="41"/>
        <v/>
      </c>
      <c r="H263" s="715" t="str">
        <f t="shared" si="42"/>
        <v/>
      </c>
      <c r="I263" s="757"/>
      <c r="J263" s="758"/>
      <c r="K263" s="763"/>
      <c r="L263" s="710"/>
      <c r="M263" s="710"/>
      <c r="N263" s="710"/>
      <c r="O263" s="710"/>
      <c r="P263" s="710"/>
      <c r="Q263" s="710"/>
      <c r="R263" s="710"/>
      <c r="S263" s="711"/>
      <c r="T263" s="709"/>
      <c r="U263" s="712"/>
      <c r="V263" s="710"/>
      <c r="W263" s="710"/>
      <c r="X263" s="710"/>
      <c r="Y263" s="710"/>
      <c r="Z263" s="710"/>
      <c r="AA263" s="710"/>
    </row>
    <row r="264" spans="1:27" s="68" customFormat="1" ht="28.15" customHeight="1">
      <c r="A264" s="70"/>
      <c r="B264" s="66"/>
      <c r="C264" s="751"/>
      <c r="D264" s="72"/>
      <c r="E264" s="744"/>
      <c r="F264" s="710"/>
      <c r="G264" s="715" t="str">
        <f t="shared" si="41"/>
        <v/>
      </c>
      <c r="H264" s="715" t="str">
        <f t="shared" si="42"/>
        <v/>
      </c>
      <c r="I264" s="757"/>
      <c r="J264" s="758"/>
      <c r="K264" s="763"/>
      <c r="L264" s="710"/>
      <c r="M264" s="710"/>
      <c r="N264" s="710"/>
      <c r="O264" s="710"/>
      <c r="P264" s="710"/>
      <c r="Q264" s="710"/>
      <c r="R264" s="710"/>
      <c r="S264" s="711"/>
      <c r="T264" s="709"/>
      <c r="U264" s="712"/>
      <c r="V264" s="710"/>
      <c r="W264" s="710"/>
      <c r="X264" s="710"/>
      <c r="Y264" s="710"/>
      <c r="Z264" s="710"/>
      <c r="AA264" s="710"/>
    </row>
    <row r="265" spans="1:27" s="68" customFormat="1" ht="28.15" customHeight="1">
      <c r="A265" s="70"/>
      <c r="B265" s="66"/>
      <c r="C265" s="751"/>
      <c r="D265" s="72"/>
      <c r="E265" s="744"/>
      <c r="F265" s="710"/>
      <c r="G265" s="715" t="str">
        <f t="shared" si="41"/>
        <v/>
      </c>
      <c r="H265" s="715" t="str">
        <f t="shared" si="42"/>
        <v/>
      </c>
      <c r="I265" s="757"/>
      <c r="J265" s="758"/>
      <c r="K265" s="763"/>
      <c r="L265" s="710"/>
      <c r="M265" s="710"/>
      <c r="N265" s="710"/>
      <c r="O265" s="710"/>
      <c r="P265" s="710"/>
      <c r="Q265" s="710"/>
      <c r="R265" s="710"/>
      <c r="S265" s="711"/>
      <c r="T265" s="709"/>
      <c r="U265" s="712"/>
      <c r="V265" s="710"/>
      <c r="W265" s="710"/>
      <c r="X265" s="710"/>
      <c r="Y265" s="710"/>
      <c r="Z265" s="710"/>
      <c r="AA265" s="710"/>
    </row>
    <row r="266" spans="1:27" s="68" customFormat="1" ht="28.15" customHeight="1">
      <c r="A266" s="70"/>
      <c r="B266" s="66"/>
      <c r="C266" s="751"/>
      <c r="D266" s="72"/>
      <c r="E266" s="744"/>
      <c r="F266" s="710"/>
      <c r="G266" s="715" t="str">
        <f t="shared" si="41"/>
        <v/>
      </c>
      <c r="H266" s="715" t="str">
        <f t="shared" si="42"/>
        <v/>
      </c>
      <c r="I266" s="757"/>
      <c r="J266" s="758"/>
      <c r="K266" s="763"/>
      <c r="L266" s="710"/>
      <c r="M266" s="710"/>
      <c r="N266" s="710"/>
      <c r="O266" s="710"/>
      <c r="P266" s="710"/>
      <c r="Q266" s="710"/>
      <c r="R266" s="710"/>
      <c r="S266" s="711"/>
      <c r="T266" s="709"/>
      <c r="U266" s="712"/>
      <c r="V266" s="710"/>
      <c r="W266" s="710"/>
      <c r="X266" s="710"/>
      <c r="Y266" s="710"/>
      <c r="Z266" s="710"/>
      <c r="AA266" s="710"/>
    </row>
    <row r="267" spans="1:27" s="68" customFormat="1" ht="28.15" customHeight="1">
      <c r="A267" s="70"/>
      <c r="B267" s="66"/>
      <c r="C267" s="751"/>
      <c r="D267" s="72"/>
      <c r="E267" s="744"/>
      <c r="F267" s="710"/>
      <c r="G267" s="715" t="str">
        <f t="shared" si="41"/>
        <v/>
      </c>
      <c r="H267" s="715" t="str">
        <f t="shared" si="42"/>
        <v/>
      </c>
      <c r="I267" s="757"/>
      <c r="J267" s="758"/>
      <c r="K267" s="763"/>
      <c r="L267" s="710"/>
      <c r="M267" s="710"/>
      <c r="N267" s="710"/>
      <c r="O267" s="710"/>
      <c r="P267" s="710"/>
      <c r="Q267" s="710"/>
      <c r="R267" s="710"/>
      <c r="S267" s="711"/>
      <c r="T267" s="709"/>
      <c r="U267" s="712"/>
      <c r="V267" s="710"/>
      <c r="W267" s="710"/>
      <c r="X267" s="710"/>
      <c r="Y267" s="710"/>
      <c r="Z267" s="710"/>
      <c r="AA267" s="710"/>
    </row>
    <row r="268" spans="1:27" s="68" customFormat="1" ht="28.15" customHeight="1">
      <c r="A268" s="70"/>
      <c r="B268" s="66"/>
      <c r="C268" s="751"/>
      <c r="D268" s="72"/>
      <c r="E268" s="744"/>
      <c r="F268" s="710"/>
      <c r="G268" s="715" t="str">
        <f t="shared" si="41"/>
        <v/>
      </c>
      <c r="H268" s="715" t="str">
        <f t="shared" si="42"/>
        <v/>
      </c>
      <c r="I268" s="757"/>
      <c r="J268" s="758"/>
      <c r="K268" s="763"/>
      <c r="L268" s="710"/>
      <c r="M268" s="710"/>
      <c r="N268" s="710"/>
      <c r="O268" s="710"/>
      <c r="P268" s="710"/>
      <c r="Q268" s="710"/>
      <c r="R268" s="710"/>
      <c r="S268" s="711"/>
      <c r="T268" s="709"/>
      <c r="U268" s="712"/>
      <c r="V268" s="710"/>
      <c r="W268" s="710"/>
      <c r="X268" s="710"/>
      <c r="Y268" s="710"/>
      <c r="Z268" s="710"/>
      <c r="AA268" s="710"/>
    </row>
    <row r="269" spans="1:27" s="68" customFormat="1" ht="28.15" customHeight="1">
      <c r="A269" s="70"/>
      <c r="B269" s="66"/>
      <c r="C269" s="751"/>
      <c r="D269" s="72"/>
      <c r="E269" s="744"/>
      <c r="F269" s="710"/>
      <c r="G269" s="715" t="str">
        <f t="shared" si="41"/>
        <v/>
      </c>
      <c r="H269" s="715" t="str">
        <f t="shared" si="42"/>
        <v/>
      </c>
      <c r="I269" s="757"/>
      <c r="J269" s="758"/>
      <c r="K269" s="763"/>
      <c r="L269" s="710"/>
      <c r="M269" s="710"/>
      <c r="N269" s="710"/>
      <c r="O269" s="710"/>
      <c r="P269" s="710"/>
      <c r="Q269" s="710"/>
      <c r="R269" s="710"/>
      <c r="S269" s="711"/>
      <c r="T269" s="709"/>
      <c r="U269" s="712"/>
      <c r="V269" s="710"/>
      <c r="W269" s="710"/>
      <c r="X269" s="710"/>
      <c r="Y269" s="710"/>
      <c r="Z269" s="710"/>
      <c r="AA269" s="710"/>
    </row>
    <row r="270" spans="1:27" s="68" customFormat="1" ht="28.15" customHeight="1">
      <c r="A270" s="70"/>
      <c r="B270" s="66"/>
      <c r="C270" s="751"/>
      <c r="D270" s="72"/>
      <c r="E270" s="744"/>
      <c r="F270" s="710"/>
      <c r="G270" s="715" t="str">
        <f t="shared" si="41"/>
        <v/>
      </c>
      <c r="H270" s="715" t="str">
        <f t="shared" si="42"/>
        <v/>
      </c>
      <c r="I270" s="757"/>
      <c r="J270" s="758"/>
      <c r="K270" s="763"/>
      <c r="L270" s="710"/>
      <c r="M270" s="710"/>
      <c r="N270" s="710"/>
      <c r="O270" s="710"/>
      <c r="P270" s="710"/>
      <c r="Q270" s="710"/>
      <c r="R270" s="710"/>
      <c r="S270" s="711"/>
      <c r="T270" s="709"/>
      <c r="U270" s="712"/>
      <c r="V270" s="710"/>
      <c r="W270" s="710"/>
      <c r="X270" s="710"/>
      <c r="Y270" s="710"/>
      <c r="Z270" s="710"/>
      <c r="AA270" s="710"/>
    </row>
    <row r="271" spans="1:27" s="68" customFormat="1" ht="28.15" customHeight="1">
      <c r="A271" s="70"/>
      <c r="B271" s="66"/>
      <c r="C271" s="751"/>
      <c r="D271" s="72"/>
      <c r="E271" s="744"/>
      <c r="F271" s="710"/>
      <c r="G271" s="715" t="str">
        <f t="shared" si="41"/>
        <v/>
      </c>
      <c r="H271" s="715" t="str">
        <f t="shared" si="42"/>
        <v/>
      </c>
      <c r="I271" s="757"/>
      <c r="J271" s="758"/>
      <c r="K271" s="763"/>
      <c r="L271" s="710"/>
      <c r="M271" s="710"/>
      <c r="N271" s="710"/>
      <c r="O271" s="710"/>
      <c r="P271" s="710"/>
      <c r="Q271" s="710"/>
      <c r="R271" s="710"/>
      <c r="S271" s="711"/>
      <c r="T271" s="709"/>
      <c r="U271" s="712"/>
      <c r="V271" s="710"/>
      <c r="W271" s="710"/>
      <c r="X271" s="710"/>
      <c r="Y271" s="710"/>
      <c r="Z271" s="710"/>
      <c r="AA271" s="710"/>
    </row>
    <row r="272" spans="1:27" s="68" customFormat="1" ht="28.15" customHeight="1">
      <c r="A272" s="70"/>
      <c r="B272" s="66"/>
      <c r="C272" s="751"/>
      <c r="D272" s="72"/>
      <c r="E272" s="744"/>
      <c r="F272" s="710"/>
      <c r="G272" s="715" t="str">
        <f t="shared" si="41"/>
        <v/>
      </c>
      <c r="H272" s="715" t="str">
        <f t="shared" si="42"/>
        <v/>
      </c>
      <c r="I272" s="759"/>
      <c r="J272" s="760"/>
      <c r="K272" s="764"/>
      <c r="L272" s="710"/>
      <c r="M272" s="710"/>
      <c r="N272" s="710"/>
      <c r="O272" s="710"/>
      <c r="P272" s="710"/>
      <c r="Q272" s="710"/>
      <c r="R272" s="710"/>
      <c r="S272" s="711"/>
      <c r="T272" s="709"/>
      <c r="U272" s="712"/>
      <c r="V272" s="710"/>
      <c r="W272" s="710"/>
      <c r="X272" s="710"/>
      <c r="Y272" s="710"/>
      <c r="Z272" s="710"/>
      <c r="AA272" s="710"/>
    </row>
    <row r="273" spans="1:27" s="68" customFormat="1" ht="28.15" customHeight="1">
      <c r="A273" s="95"/>
      <c r="B273" s="96"/>
      <c r="C273" s="97"/>
      <c r="D273" s="725">
        <f>SUM(D248:D272)</f>
        <v>0</v>
      </c>
      <c r="E273" s="725">
        <f>SUM(E248:E272)</f>
        <v>0</v>
      </c>
      <c r="F273" s="726"/>
      <c r="G273" s="727" t="str">
        <f t="shared" si="41"/>
        <v/>
      </c>
      <c r="H273" s="727" t="str">
        <f t="shared" si="42"/>
        <v/>
      </c>
      <c r="I273" s="728">
        <f>D273</f>
        <v>0</v>
      </c>
      <c r="J273" s="754">
        <f>E273</f>
        <v>0</v>
      </c>
      <c r="K273" s="765">
        <f>SUM(K249:K272)</f>
        <v>0</v>
      </c>
      <c r="L273" s="726">
        <f>SUM(L249:L272)</f>
        <v>0</v>
      </c>
      <c r="M273" s="726">
        <f t="shared" ref="M273:AA273" si="43">SUM(M249:M272)</f>
        <v>0</v>
      </c>
      <c r="N273" s="726">
        <f t="shared" si="43"/>
        <v>0</v>
      </c>
      <c r="O273" s="726">
        <f t="shared" si="43"/>
        <v>0</v>
      </c>
      <c r="P273" s="726">
        <f t="shared" si="43"/>
        <v>0</v>
      </c>
      <c r="Q273" s="726">
        <f t="shared" si="43"/>
        <v>0</v>
      </c>
      <c r="R273" s="726">
        <f t="shared" si="43"/>
        <v>0</v>
      </c>
      <c r="S273" s="752">
        <f t="shared" si="43"/>
        <v>0</v>
      </c>
      <c r="T273" s="731">
        <f t="shared" si="43"/>
        <v>0</v>
      </c>
      <c r="U273" s="726">
        <f t="shared" si="43"/>
        <v>0</v>
      </c>
      <c r="V273" s="726">
        <f t="shared" si="43"/>
        <v>0</v>
      </c>
      <c r="W273" s="726">
        <f t="shared" si="43"/>
        <v>0</v>
      </c>
      <c r="X273" s="726">
        <f t="shared" si="43"/>
        <v>0</v>
      </c>
      <c r="Y273" s="726">
        <f t="shared" si="43"/>
        <v>0</v>
      </c>
      <c r="Z273" s="726">
        <f t="shared" si="43"/>
        <v>0</v>
      </c>
      <c r="AA273" s="726">
        <f t="shared" si="43"/>
        <v>0</v>
      </c>
    </row>
    <row r="274" spans="1:27" s="771" customFormat="1" ht="28.15" customHeight="1">
      <c r="A274" s="766"/>
      <c r="B274" s="974" t="s">
        <v>179</v>
      </c>
      <c r="C274" s="975"/>
      <c r="D274" s="975"/>
      <c r="E274" s="975"/>
      <c r="F274" s="976"/>
      <c r="G274" s="734"/>
      <c r="H274" s="734"/>
      <c r="I274" s="767"/>
      <c r="J274" s="768"/>
      <c r="K274" s="769"/>
      <c r="L274" s="733"/>
      <c r="M274" s="733"/>
      <c r="N274" s="733"/>
      <c r="O274" s="733"/>
      <c r="P274" s="733"/>
      <c r="Q274" s="733"/>
      <c r="R274" s="733"/>
      <c r="S274" s="770"/>
      <c r="T274" s="738"/>
      <c r="U274" s="738"/>
      <c r="V274" s="733"/>
      <c r="W274" s="733"/>
      <c r="X274" s="733"/>
      <c r="Y274" s="733"/>
      <c r="Z274" s="733"/>
      <c r="AA274" s="733"/>
    </row>
    <row r="275" spans="1:27" s="68" customFormat="1" ht="28.15" customHeight="1">
      <c r="A275" s="344"/>
      <c r="B275" s="343"/>
      <c r="C275" s="109"/>
      <c r="D275" s="342"/>
      <c r="E275" s="772"/>
      <c r="F275" s="773"/>
      <c r="G275" s="774" t="str">
        <f>IF(A275="","",IF(F275="Chèque",IF(C275="","",G273+E275-D275),G273))</f>
        <v/>
      </c>
      <c r="H275" s="774" t="str">
        <f>IF(A275="","",IF(F275="Espèce",IF(C275="","",H273+E275-D275),H273))</f>
        <v/>
      </c>
      <c r="I275" s="775"/>
      <c r="J275" s="776"/>
      <c r="K275" s="777"/>
      <c r="L275" s="778"/>
      <c r="M275" s="773"/>
      <c r="N275" s="773"/>
      <c r="O275" s="773"/>
      <c r="P275" s="773"/>
      <c r="Q275" s="773"/>
      <c r="R275" s="773"/>
      <c r="S275" s="779"/>
      <c r="T275" s="780"/>
      <c r="U275" s="781"/>
      <c r="V275" s="773"/>
      <c r="W275" s="773"/>
      <c r="X275" s="773"/>
      <c r="Y275" s="773"/>
      <c r="Z275" s="773"/>
      <c r="AA275" s="773"/>
    </row>
    <row r="276" spans="1:27" s="115" customFormat="1" ht="28.15" customHeight="1">
      <c r="A276" s="110"/>
      <c r="B276" s="111"/>
      <c r="C276" s="112"/>
      <c r="D276" s="113">
        <f>SUM(D40,D80,D98,D118,D137,D154,D171,D189,D207,D226,D245,D273)</f>
        <v>500</v>
      </c>
      <c r="E276" s="114">
        <f>SUM(E40,E80,E98,E118,E137,E154,E171,E189,E207,E226,E245,E273,)</f>
        <v>2000</v>
      </c>
      <c r="F276" s="782"/>
      <c r="G276" s="169"/>
      <c r="H276" s="783"/>
      <c r="I276" s="784">
        <f>I273+I246+I226+I207+I189+I171+I154+I137+I118+I98+I80+I40</f>
        <v>500</v>
      </c>
      <c r="J276" s="784">
        <f>J273+J246+J226+J207+J189+J171+J154+J137+J118+J98+J80+J40</f>
        <v>2000</v>
      </c>
      <c r="K276" s="785">
        <f t="shared" ref="K276:AA276" si="44">K273+K245+K226+K207+K189+K171+K154+K137+K118+K98+K80+K40</f>
        <v>0</v>
      </c>
      <c r="L276" s="786">
        <f t="shared" si="44"/>
        <v>0</v>
      </c>
      <c r="M276" s="786">
        <f t="shared" si="44"/>
        <v>0</v>
      </c>
      <c r="N276" s="786">
        <f t="shared" si="44"/>
        <v>0</v>
      </c>
      <c r="O276" s="786">
        <f t="shared" si="44"/>
        <v>0</v>
      </c>
      <c r="P276" s="786">
        <f t="shared" si="44"/>
        <v>0</v>
      </c>
      <c r="Q276" s="786">
        <f t="shared" si="44"/>
        <v>0</v>
      </c>
      <c r="R276" s="786">
        <f t="shared" si="44"/>
        <v>0</v>
      </c>
      <c r="S276" s="787">
        <f t="shared" si="44"/>
        <v>0</v>
      </c>
      <c r="T276" s="786">
        <f t="shared" si="44"/>
        <v>0</v>
      </c>
      <c r="U276" s="786">
        <f t="shared" si="44"/>
        <v>0</v>
      </c>
      <c r="V276" s="786">
        <f t="shared" si="44"/>
        <v>0</v>
      </c>
      <c r="W276" s="786">
        <f t="shared" si="44"/>
        <v>0</v>
      </c>
      <c r="X276" s="786">
        <f t="shared" si="44"/>
        <v>0</v>
      </c>
      <c r="Y276" s="786">
        <f t="shared" si="44"/>
        <v>0</v>
      </c>
      <c r="Z276" s="786">
        <f t="shared" si="44"/>
        <v>0</v>
      </c>
      <c r="AA276" s="786">
        <f t="shared" si="44"/>
        <v>0</v>
      </c>
    </row>
    <row r="277" spans="1:27" s="115" customFormat="1" ht="16.899999999999999" customHeight="1">
      <c r="A277" s="116"/>
      <c r="B277" s="117"/>
      <c r="C277" s="117"/>
      <c r="D277" s="117"/>
      <c r="E277" s="118"/>
      <c r="F277" s="169"/>
      <c r="G277" s="169"/>
      <c r="H277" s="169"/>
      <c r="I277" s="788"/>
      <c r="J277" s="788"/>
      <c r="K277" s="789"/>
      <c r="L277" s="169"/>
      <c r="M277" s="790"/>
      <c r="N277" s="790"/>
      <c r="O277" s="790"/>
      <c r="P277" s="790"/>
      <c r="Q277" s="790"/>
      <c r="R277" s="790"/>
      <c r="S277" s="791"/>
      <c r="T277" s="792"/>
      <c r="U277" s="790"/>
      <c r="V277" s="790"/>
      <c r="W277" s="790"/>
      <c r="X277" s="790"/>
      <c r="Y277" s="790"/>
      <c r="Z277" s="790"/>
      <c r="AA277" s="790"/>
    </row>
    <row r="278" spans="1:27" ht="22.15" customHeight="1">
      <c r="A278" s="119"/>
      <c r="B278" s="119"/>
      <c r="C278" s="119"/>
      <c r="D278" s="119"/>
      <c r="E278" s="119"/>
    </row>
    <row r="279" spans="1:27" ht="22.15" customHeight="1">
      <c r="A279" s="120"/>
      <c r="B279" s="119"/>
      <c r="C279" s="119"/>
      <c r="D279" s="119"/>
      <c r="E279" s="119"/>
    </row>
    <row r="280" spans="1:27" ht="22.15" customHeight="1">
      <c r="A280" s="916"/>
      <c r="B280" s="916"/>
      <c r="C280" s="916"/>
      <c r="D280" s="340"/>
    </row>
    <row r="281" spans="1:27" ht="22.15" customHeight="1">
      <c r="A281" s="119"/>
      <c r="B281" s="119"/>
      <c r="C281" s="119"/>
      <c r="D281" s="119"/>
      <c r="E281" s="119"/>
    </row>
    <row r="282" spans="1:27" ht="14.25">
      <c r="A282" s="119"/>
      <c r="B282" s="119"/>
      <c r="C282" s="119"/>
      <c r="D282" s="119"/>
      <c r="E282" s="119"/>
    </row>
    <row r="283" spans="1:27">
      <c r="B283" s="120"/>
      <c r="C283" s="121"/>
    </row>
  </sheetData>
  <sheetProtection selectLockedCells="1"/>
  <mergeCells count="21">
    <mergeCell ref="B156:F156"/>
    <mergeCell ref="A7:O7"/>
    <mergeCell ref="AD10:AF10"/>
    <mergeCell ref="AI10:AK10"/>
    <mergeCell ref="AN10:AP10"/>
    <mergeCell ref="I11:J11"/>
    <mergeCell ref="AD27:AE27"/>
    <mergeCell ref="AI27:AJ27"/>
    <mergeCell ref="AN27:AO27"/>
    <mergeCell ref="C42:F42"/>
    <mergeCell ref="B82:F82"/>
    <mergeCell ref="B100:F100"/>
    <mergeCell ref="B120:F120"/>
    <mergeCell ref="B139:F139"/>
    <mergeCell ref="A280:C280"/>
    <mergeCell ref="B173:F173"/>
    <mergeCell ref="B191:F191"/>
    <mergeCell ref="B209:F209"/>
    <mergeCell ref="B228:F228"/>
    <mergeCell ref="B247:F247"/>
    <mergeCell ref="B274:F274"/>
  </mergeCells>
  <dataValidations count="2">
    <dataValidation type="list" allowBlank="1" showInputMessage="1" showErrorMessage="1" sqref="F245:F246 F40:F41 F80:F81 F98:F99 F119 F137:F138 F154:F155 F171:F172 F189:F190 F207:F208 F226:F227" xr:uid="{00000000-0002-0000-0E00-000000000000}">
      <formula1>ModPaie</formula1>
    </dataValidation>
    <dataValidation type="list" allowBlank="1" showInputMessage="1" showErrorMessage="1" sqref="F15:F39 F43:F79 F83:F97 F101:F117 F121:F136 F140:F153 F157:F170 F174:F188 F192:F206 F210:F225 F229:F244 F248:F272" xr:uid="{00000000-0002-0000-0E00-000001000000}">
      <formula1>listel</formula1>
    </dataValidation>
  </dataValidations>
  <pageMargins left="0.5" right="0.3" top="0.7" bottom="0.7" header="0.5" footer="0.5"/>
  <pageSetup scale="64" fitToHeight="2" orientation="landscape"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sheetPr>
  <dimension ref="A1:BA197"/>
  <sheetViews>
    <sheetView showGridLines="0" topLeftCell="A7" workbookViewId="0">
      <pane xSplit="1" ySplit="5" topLeftCell="B167" activePane="bottomRight" state="frozen"/>
      <selection activeCell="A7" sqref="A7"/>
      <selection pane="topRight" activeCell="B7" sqref="B7"/>
      <selection pane="bottomLeft" activeCell="A13" sqref="A13"/>
      <selection pane="bottomRight" activeCell="H195" sqref="H195"/>
    </sheetView>
  </sheetViews>
  <sheetFormatPr baseColWidth="10" defaultRowHeight="15"/>
  <cols>
    <col min="1" max="1" width="2.140625" customWidth="1"/>
    <col min="3" max="3" width="12.5703125" customWidth="1"/>
    <col min="4" max="4" width="17" customWidth="1"/>
    <col min="5" max="5" width="10.28515625" style="159" customWidth="1"/>
    <col min="6" max="6" width="5.28515625" style="146" customWidth="1"/>
    <col min="7" max="8" width="17" style="173" customWidth="1"/>
    <col min="9" max="10" width="17" customWidth="1"/>
    <col min="11" max="11" width="2.140625" customWidth="1"/>
    <col min="12" max="12" width="12.7109375" customWidth="1"/>
    <col min="13" max="13" width="11.42578125" customWidth="1"/>
    <col min="14" max="14" width="12.7109375" customWidth="1"/>
    <col min="15" max="15" width="2.140625" customWidth="1"/>
    <col min="16" max="16" width="12.7109375" customWidth="1"/>
    <col min="18" max="18" width="12.7109375" customWidth="1"/>
    <col min="19" max="19" width="2.140625" customWidth="1"/>
    <col min="20" max="20" width="12.7109375" customWidth="1"/>
    <col min="21" max="21" width="11.42578125" customWidth="1"/>
    <col min="22" max="22" width="12.7109375" customWidth="1"/>
    <col min="23" max="23" width="2.42578125" customWidth="1"/>
    <col min="25" max="25" width="8.7109375" customWidth="1"/>
    <col min="27" max="27" width="2.42578125" customWidth="1"/>
    <col min="28" max="28" width="11.28515625" customWidth="1"/>
    <col min="29" max="29" width="8.7109375" customWidth="1"/>
    <col min="30" max="30" width="12.7109375" customWidth="1"/>
    <col min="31" max="31" width="2.42578125" customWidth="1"/>
    <col min="33" max="33" width="8.28515625" customWidth="1"/>
    <col min="34" max="34" width="12.7109375" customWidth="1"/>
    <col min="35" max="35" width="2.42578125" customWidth="1"/>
    <col min="36" max="36" width="12.85546875" style="399" customWidth="1"/>
    <col min="37" max="38" width="8.42578125" style="399" customWidth="1"/>
    <col min="39" max="39" width="2.5703125" style="399" customWidth="1"/>
    <col min="40" max="40" width="10.85546875" style="399" customWidth="1"/>
    <col min="41" max="42" width="8.42578125" style="399" customWidth="1"/>
    <col min="43" max="43" width="2.28515625" style="399" customWidth="1"/>
    <col min="44" max="44" width="12.28515625" style="399" customWidth="1"/>
    <col min="45" max="45" width="8.42578125" style="399" customWidth="1"/>
    <col min="46" max="46" width="10.28515625" style="399" customWidth="1"/>
    <col min="47" max="47" width="2.7109375" style="399" customWidth="1"/>
    <col min="48" max="50" width="14.140625" customWidth="1"/>
    <col min="51" max="51" width="16.28515625" customWidth="1"/>
    <col min="52" max="52" width="19.42578125" customWidth="1"/>
    <col min="53" max="53" width="3" customWidth="1"/>
  </cols>
  <sheetData>
    <row r="1" spans="1:53" ht="18.75">
      <c r="B1" s="22" t="s">
        <v>11</v>
      </c>
      <c r="C1" s="22"/>
      <c r="D1" s="23"/>
      <c r="E1" s="158"/>
      <c r="F1" s="145"/>
      <c r="G1" s="172"/>
      <c r="H1" s="172"/>
      <c r="I1" s="23"/>
      <c r="J1" s="23"/>
      <c r="K1" s="23"/>
      <c r="L1" s="23"/>
      <c r="M1" s="23"/>
      <c r="N1" s="23"/>
      <c r="O1" s="23"/>
    </row>
    <row r="4" spans="1:53" ht="15.75">
      <c r="Q4" s="939"/>
      <c r="R4" s="939"/>
      <c r="S4" s="939"/>
      <c r="T4" s="939"/>
      <c r="U4" s="939"/>
    </row>
    <row r="5" spans="1:53" ht="15.75">
      <c r="Q5" s="5"/>
      <c r="R5" s="5"/>
      <c r="S5" s="5"/>
      <c r="T5" s="5"/>
      <c r="U5" s="5"/>
    </row>
    <row r="6" spans="1:53" ht="15.75">
      <c r="C6" s="18" t="s">
        <v>16</v>
      </c>
      <c r="D6" s="21"/>
      <c r="E6" s="160"/>
      <c r="F6" s="147"/>
      <c r="G6" s="174"/>
      <c r="H6" s="174"/>
      <c r="I6" s="21"/>
      <c r="J6" s="21"/>
      <c r="K6" s="21"/>
      <c r="L6" s="21"/>
      <c r="M6" s="21"/>
      <c r="N6" s="21"/>
      <c r="O6" s="21"/>
      <c r="Q6" s="5"/>
      <c r="R6" s="20"/>
      <c r="S6" s="20"/>
      <c r="T6" s="20" t="s">
        <v>18</v>
      </c>
      <c r="U6" s="20"/>
      <c r="AF6" s="18" t="s">
        <v>17</v>
      </c>
      <c r="AG6" s="18"/>
      <c r="AH6" s="18"/>
      <c r="AI6" s="18"/>
      <c r="AJ6" s="828"/>
      <c r="AK6" s="828"/>
      <c r="AL6" s="828"/>
      <c r="AM6" s="828"/>
      <c r="AN6" s="828"/>
      <c r="AO6" s="828"/>
      <c r="AP6" s="828"/>
      <c r="AQ6" s="828"/>
      <c r="AR6" s="828"/>
      <c r="AS6" s="828"/>
      <c r="AT6" s="828"/>
      <c r="AU6" s="828"/>
      <c r="AV6" s="19"/>
      <c r="AW6" s="19"/>
      <c r="AX6" s="19"/>
    </row>
    <row r="7" spans="1:53">
      <c r="C7" s="19"/>
      <c r="D7" s="19"/>
      <c r="E7" s="161"/>
      <c r="F7" s="148"/>
      <c r="G7" s="175"/>
      <c r="H7" s="175"/>
      <c r="I7" s="19"/>
      <c r="J7" s="19"/>
      <c r="K7" s="19"/>
      <c r="L7" s="19"/>
      <c r="M7" s="19"/>
      <c r="N7" s="19"/>
      <c r="O7" s="19"/>
    </row>
    <row r="9" spans="1:53" ht="15" customHeight="1">
      <c r="A9" s="32"/>
      <c r="B9" s="933"/>
      <c r="C9" s="933"/>
      <c r="D9" s="934"/>
      <c r="E9" s="825"/>
      <c r="F9" s="149"/>
      <c r="G9" s="176"/>
      <c r="H9" s="176"/>
      <c r="I9" s="825"/>
      <c r="J9" s="825"/>
      <c r="K9" s="825"/>
      <c r="L9" s="825"/>
      <c r="M9" s="825"/>
      <c r="N9" s="935"/>
      <c r="O9" s="934"/>
      <c r="P9" s="940"/>
      <c r="Q9" s="941"/>
      <c r="R9" s="941"/>
      <c r="S9" s="941"/>
      <c r="T9" s="941"/>
      <c r="U9" s="941"/>
      <c r="V9" s="942"/>
      <c r="W9" s="24"/>
      <c r="X9" s="940"/>
      <c r="Y9" s="941"/>
      <c r="Z9" s="941"/>
      <c r="AA9" s="941"/>
      <c r="AB9" s="941"/>
      <c r="AC9" s="941"/>
      <c r="AD9" s="941"/>
      <c r="AE9" s="941"/>
      <c r="AF9" s="941"/>
      <c r="AG9" s="941"/>
      <c r="AH9" s="942"/>
      <c r="AI9" s="306"/>
      <c r="AJ9" s="940"/>
      <c r="AK9" s="941"/>
      <c r="AL9" s="941"/>
      <c r="AM9" s="941"/>
      <c r="AN9" s="941"/>
      <c r="AO9" s="941"/>
      <c r="AP9" s="941"/>
      <c r="AQ9" s="306"/>
      <c r="AR9" s="306"/>
      <c r="AS9" s="306"/>
      <c r="AT9" s="306"/>
      <c r="AU9" s="306"/>
      <c r="AV9" s="930"/>
      <c r="AW9" s="931"/>
      <c r="AX9" s="931"/>
      <c r="AY9" s="932"/>
      <c r="AZ9" s="932"/>
      <c r="BA9" s="932"/>
    </row>
    <row r="10" spans="1:53" ht="38.25">
      <c r="A10" s="32"/>
      <c r="B10" s="6" t="s">
        <v>0</v>
      </c>
      <c r="C10" s="7" t="s">
        <v>6</v>
      </c>
      <c r="D10" s="8" t="s">
        <v>7</v>
      </c>
      <c r="E10" s="124" t="s">
        <v>47</v>
      </c>
      <c r="F10" s="124" t="s">
        <v>48</v>
      </c>
      <c r="G10" s="177" t="s">
        <v>49</v>
      </c>
      <c r="H10" s="177" t="s">
        <v>133</v>
      </c>
      <c r="I10" s="124" t="s">
        <v>50</v>
      </c>
      <c r="J10" s="124" t="s">
        <v>51</v>
      </c>
      <c r="K10" s="40"/>
      <c r="L10" s="936" t="s">
        <v>190</v>
      </c>
      <c r="M10" s="937"/>
      <c r="N10" s="938"/>
      <c r="O10" s="40"/>
      <c r="P10" s="943" t="s">
        <v>191</v>
      </c>
      <c r="Q10" s="944"/>
      <c r="R10" s="945"/>
      <c r="S10" s="9"/>
      <c r="T10" s="946" t="s">
        <v>180</v>
      </c>
      <c r="U10" s="947"/>
      <c r="V10" s="948"/>
      <c r="W10" s="10"/>
      <c r="X10" s="943" t="s">
        <v>192</v>
      </c>
      <c r="Y10" s="944"/>
      <c r="Z10" s="945"/>
      <c r="AA10" s="11"/>
      <c r="AB10" s="949" t="s">
        <v>160</v>
      </c>
      <c r="AC10" s="949"/>
      <c r="AD10" s="950"/>
      <c r="AE10" s="259"/>
      <c r="AF10" s="946" t="s">
        <v>161</v>
      </c>
      <c r="AG10" s="947"/>
      <c r="AH10" s="948"/>
      <c r="AI10" s="307"/>
      <c r="AJ10" s="986" t="s">
        <v>182</v>
      </c>
      <c r="AK10" s="987"/>
      <c r="AL10" s="988"/>
      <c r="AM10" s="307"/>
      <c r="AN10" s="968" t="s">
        <v>162</v>
      </c>
      <c r="AO10" s="969"/>
      <c r="AP10" s="970"/>
      <c r="AQ10" s="307"/>
      <c r="AR10" s="989" t="s">
        <v>183</v>
      </c>
      <c r="AS10" s="990"/>
      <c r="AT10" s="991"/>
      <c r="AU10" s="307"/>
      <c r="AV10" s="12" t="s">
        <v>9</v>
      </c>
      <c r="AW10" s="12" t="s">
        <v>21</v>
      </c>
      <c r="AX10" s="12" t="s">
        <v>22</v>
      </c>
      <c r="AY10" s="13" t="s">
        <v>10</v>
      </c>
      <c r="AZ10" s="14" t="s">
        <v>5</v>
      </c>
      <c r="BA10" s="930"/>
    </row>
    <row r="11" spans="1:53" ht="38.25" customHeight="1" thickBot="1">
      <c r="A11" s="32"/>
      <c r="B11" s="15"/>
      <c r="C11" s="15"/>
      <c r="D11" s="15"/>
      <c r="E11" s="162"/>
      <c r="F11" s="150"/>
      <c r="G11" s="178"/>
      <c r="H11" s="178"/>
      <c r="I11" s="125"/>
      <c r="J11" s="125"/>
      <c r="K11" s="9"/>
      <c r="L11" s="324" t="s">
        <v>8</v>
      </c>
      <c r="M11" s="325" t="s">
        <v>3</v>
      </c>
      <c r="N11" s="325" t="s">
        <v>4</v>
      </c>
      <c r="O11" s="326"/>
      <c r="P11" s="327" t="s">
        <v>8</v>
      </c>
      <c r="Q11" s="328" t="s">
        <v>3</v>
      </c>
      <c r="R11" s="328" t="s">
        <v>4</v>
      </c>
      <c r="S11" s="326"/>
      <c r="T11" s="329" t="s">
        <v>8</v>
      </c>
      <c r="U11" s="330" t="s">
        <v>3</v>
      </c>
      <c r="V11" s="330" t="s">
        <v>4</v>
      </c>
      <c r="W11" s="331"/>
      <c r="X11" s="327" t="s">
        <v>8</v>
      </c>
      <c r="Y11" s="328" t="s">
        <v>3</v>
      </c>
      <c r="Z11" s="328" t="s">
        <v>4</v>
      </c>
      <c r="AA11" s="331"/>
      <c r="AB11" s="332" t="s">
        <v>8</v>
      </c>
      <c r="AC11" s="325" t="s">
        <v>3</v>
      </c>
      <c r="AD11" s="325" t="s">
        <v>4</v>
      </c>
      <c r="AE11" s="333"/>
      <c r="AF11" s="329" t="s">
        <v>8</v>
      </c>
      <c r="AG11" s="330" t="s">
        <v>3</v>
      </c>
      <c r="AH11" s="334" t="s">
        <v>4</v>
      </c>
      <c r="AI11" s="260"/>
      <c r="AJ11" s="832" t="s">
        <v>8</v>
      </c>
      <c r="AK11" s="833" t="s">
        <v>3</v>
      </c>
      <c r="AL11" s="834" t="s">
        <v>4</v>
      </c>
      <c r="AM11" s="307"/>
      <c r="AN11" s="671" t="s">
        <v>8</v>
      </c>
      <c r="AO11" s="672" t="s">
        <v>3</v>
      </c>
      <c r="AP11" s="673" t="s">
        <v>4</v>
      </c>
      <c r="AQ11" s="307"/>
      <c r="AR11" s="829" t="s">
        <v>8</v>
      </c>
      <c r="AS11" s="830" t="s">
        <v>3</v>
      </c>
      <c r="AT11" s="831" t="s">
        <v>4</v>
      </c>
      <c r="AU11" s="307"/>
      <c r="AV11" s="15"/>
      <c r="AW11" s="15"/>
      <c r="AX11" s="15"/>
      <c r="AY11" s="15"/>
      <c r="AZ11" s="15"/>
      <c r="BA11" s="930"/>
    </row>
    <row r="12" spans="1:53" ht="5.25" customHeight="1">
      <c r="A12" s="32"/>
      <c r="B12" s="26"/>
      <c r="C12" s="126"/>
      <c r="D12" s="26"/>
      <c r="E12" s="126"/>
      <c r="F12" s="151"/>
      <c r="G12" s="179"/>
      <c r="H12" s="179"/>
      <c r="I12" s="26"/>
      <c r="J12" s="26"/>
      <c r="K12" s="127"/>
      <c r="L12" s="318"/>
      <c r="M12" s="317"/>
      <c r="N12" s="317"/>
      <c r="O12" s="319"/>
      <c r="P12" s="320"/>
      <c r="Q12" s="317"/>
      <c r="R12" s="317"/>
      <c r="S12" s="321"/>
      <c r="T12" s="320"/>
      <c r="U12" s="320"/>
      <c r="V12" s="317"/>
      <c r="W12" s="322"/>
      <c r="X12" s="323"/>
      <c r="Y12" s="323"/>
      <c r="Z12" s="323"/>
      <c r="AA12" s="322"/>
      <c r="AB12" s="317"/>
      <c r="AC12" s="317"/>
      <c r="AD12" s="317"/>
      <c r="AE12" s="319"/>
      <c r="AF12" s="323"/>
      <c r="AG12" s="323"/>
      <c r="AH12" s="323"/>
      <c r="AI12" s="127"/>
      <c r="AJ12" s="659"/>
      <c r="AK12" s="659"/>
      <c r="AL12" s="659"/>
      <c r="AM12" s="307"/>
      <c r="AN12" s="659"/>
      <c r="AO12" s="659"/>
      <c r="AP12" s="659"/>
      <c r="AQ12" s="307"/>
      <c r="AR12" s="659"/>
      <c r="AS12" s="659"/>
      <c r="AT12" s="659"/>
      <c r="AU12" s="307"/>
      <c r="AV12" s="128"/>
      <c r="AW12" s="128"/>
      <c r="AX12" s="128"/>
      <c r="AY12" s="26"/>
      <c r="AZ12" s="26"/>
      <c r="BA12" s="930"/>
    </row>
    <row r="13" spans="1:53">
      <c r="A13" s="32"/>
      <c r="B13" s="134"/>
      <c r="C13" s="143" t="s">
        <v>30</v>
      </c>
      <c r="D13" s="134"/>
      <c r="E13" s="135"/>
      <c r="F13" s="152"/>
      <c r="G13" s="180"/>
      <c r="H13" s="180"/>
      <c r="I13" s="134"/>
      <c r="J13" s="134"/>
      <c r="K13" s="308"/>
      <c r="L13" s="136"/>
      <c r="M13" s="134"/>
      <c r="N13" s="134"/>
      <c r="O13" s="308"/>
      <c r="P13" s="137"/>
      <c r="Q13" s="134"/>
      <c r="R13" s="134"/>
      <c r="S13" s="309"/>
      <c r="T13" s="137"/>
      <c r="U13" s="137"/>
      <c r="V13" s="134"/>
      <c r="W13" s="308"/>
      <c r="X13" s="134"/>
      <c r="Y13" s="134"/>
      <c r="Z13" s="134"/>
      <c r="AA13" s="308"/>
      <c r="AB13" s="134"/>
      <c r="AC13" s="134"/>
      <c r="AD13" s="134"/>
      <c r="AE13" s="308"/>
      <c r="AF13" s="134"/>
      <c r="AG13" s="134"/>
      <c r="AH13" s="134"/>
      <c r="AI13" s="308"/>
      <c r="AJ13" s="134"/>
      <c r="AK13" s="134"/>
      <c r="AL13" s="134"/>
      <c r="AM13" s="307"/>
      <c r="AN13" s="134"/>
      <c r="AO13" s="134"/>
      <c r="AP13" s="134"/>
      <c r="AQ13" s="307"/>
      <c r="AR13" s="134"/>
      <c r="AS13" s="134"/>
      <c r="AT13" s="134"/>
      <c r="AU13" s="307"/>
      <c r="AV13" s="138"/>
      <c r="AW13" s="138"/>
      <c r="AX13" s="138"/>
      <c r="AY13" s="134"/>
      <c r="AZ13" s="134"/>
      <c r="BA13" s="930"/>
    </row>
    <row r="14" spans="1:53" ht="16.5" customHeight="1">
      <c r="A14" s="32"/>
      <c r="B14" s="27"/>
      <c r="C14" s="36"/>
      <c r="D14" s="27"/>
      <c r="E14" s="36"/>
      <c r="F14" s="153"/>
      <c r="G14" s="181"/>
      <c r="H14" s="181" t="str">
        <f t="shared" ref="H14:H26" si="0">IF(G14="","",G14-AX14)</f>
        <v/>
      </c>
      <c r="I14" s="27"/>
      <c r="J14" s="27"/>
      <c r="K14" s="42"/>
      <c r="L14" s="27"/>
      <c r="M14" s="27"/>
      <c r="N14" s="27" t="str">
        <f>IF(L14="","",L14*M14)</f>
        <v/>
      </c>
      <c r="O14" s="42"/>
      <c r="P14" s="27"/>
      <c r="Q14" s="27"/>
      <c r="R14" s="27" t="str">
        <f>IF(P14="","",Q14*P14)</f>
        <v/>
      </c>
      <c r="S14" s="34"/>
      <c r="T14" s="27"/>
      <c r="U14" s="27"/>
      <c r="V14" s="16" t="str">
        <f t="shared" ref="V14:V115" si="1">IF(T14="","",U14*T14)</f>
        <v/>
      </c>
      <c r="W14" s="42"/>
      <c r="X14" s="27"/>
      <c r="Y14" s="27"/>
      <c r="Z14" s="27" t="str">
        <f t="shared" ref="Z14:Z115" si="2">IF(X14="","",Y14*X14)</f>
        <v/>
      </c>
      <c r="AA14" s="42"/>
      <c r="AB14" s="43"/>
      <c r="AC14" s="43"/>
      <c r="AD14" s="27" t="str">
        <f>IF(AB14="","",AC14*AB14)</f>
        <v/>
      </c>
      <c r="AE14" s="42"/>
      <c r="AF14" s="27"/>
      <c r="AG14" s="27"/>
      <c r="AH14" s="27" t="str">
        <f>IF(AF14="","",AG14*AF14)</f>
        <v/>
      </c>
      <c r="AI14" s="42"/>
      <c r="AJ14" s="43"/>
      <c r="AK14" s="43"/>
      <c r="AL14" s="43" t="str">
        <f>IF(AJ14="","",AK14*AJ14)</f>
        <v/>
      </c>
      <c r="AM14" s="307"/>
      <c r="AN14" s="43"/>
      <c r="AO14" s="43"/>
      <c r="AP14" s="43"/>
      <c r="AQ14" s="307"/>
      <c r="AR14" s="43"/>
      <c r="AS14" s="43"/>
      <c r="AT14" s="43"/>
      <c r="AU14" s="307"/>
      <c r="AV14" s="35" t="str">
        <f>IF(B14="","",R14+V14+Z14+AH14+N14+AD14+AL14+AP14+AT14)</f>
        <v/>
      </c>
      <c r="AW14" s="35"/>
      <c r="AX14" s="35" t="str">
        <f>IF(AV14="","",AV14+AW14)</f>
        <v/>
      </c>
      <c r="AY14" s="27"/>
      <c r="AZ14" s="31"/>
      <c r="BA14" s="930"/>
    </row>
    <row r="15" spans="1:53" ht="16.5" customHeight="1">
      <c r="A15" s="32"/>
      <c r="B15" s="27"/>
      <c r="C15" s="36"/>
      <c r="D15" s="27"/>
      <c r="E15" s="36"/>
      <c r="F15" s="153" t="str">
        <f t="shared" ref="F15:F26" si="3">IF(E15="","",IF(E15="Oui",1,0))</f>
        <v/>
      </c>
      <c r="G15" s="181"/>
      <c r="H15" s="444" t="str">
        <f t="shared" si="0"/>
        <v/>
      </c>
      <c r="I15" s="27"/>
      <c r="J15" s="27"/>
      <c r="K15" s="42"/>
      <c r="L15" s="27"/>
      <c r="M15" s="27"/>
      <c r="N15" s="27" t="str">
        <f t="shared" ref="N15:N26" si="4">IF(L15="","",L15*M15)</f>
        <v/>
      </c>
      <c r="O15" s="42"/>
      <c r="P15" s="27"/>
      <c r="Q15" s="27"/>
      <c r="R15" s="27" t="str">
        <f t="shared" ref="R15:R26" si="5">IF(P15="","",Q15*P15)</f>
        <v/>
      </c>
      <c r="S15" s="34"/>
      <c r="T15" s="27"/>
      <c r="U15" s="27"/>
      <c r="V15" s="16" t="str">
        <f t="shared" si="1"/>
        <v/>
      </c>
      <c r="W15" s="42"/>
      <c r="X15" s="27"/>
      <c r="Y15" s="27"/>
      <c r="Z15" s="27" t="str">
        <f t="shared" si="2"/>
        <v/>
      </c>
      <c r="AA15" s="42"/>
      <c r="AB15" s="43"/>
      <c r="AC15" s="43"/>
      <c r="AD15" s="27" t="str">
        <f t="shared" ref="AD15:AD26" si="6">IF(AB15="","",AC15*AB15)</f>
        <v/>
      </c>
      <c r="AE15" s="42"/>
      <c r="AF15" s="27"/>
      <c r="AG15" s="27"/>
      <c r="AH15" s="27" t="str">
        <f t="shared" ref="AH15:AH26" si="7">IF(AF15="","",AG15*AF15)</f>
        <v/>
      </c>
      <c r="AI15" s="42"/>
      <c r="AJ15" s="43"/>
      <c r="AK15" s="43"/>
      <c r="AL15" s="43" t="str">
        <f t="shared" ref="AL15:AL26" si="8">IF(AJ15="","",AK15*AJ15)</f>
        <v/>
      </c>
      <c r="AM15" s="307"/>
      <c r="AN15" s="43"/>
      <c r="AO15" s="43"/>
      <c r="AP15" s="43"/>
      <c r="AQ15" s="307"/>
      <c r="AR15" s="43"/>
      <c r="AS15" s="43"/>
      <c r="AT15" s="43"/>
      <c r="AU15" s="307"/>
      <c r="AV15" s="35" t="str">
        <f t="shared" ref="AV15:AV26" si="9">IF(B15="","",R15+V15+Z15+AH15+N15+AD15+AL15+AP15+AT15)</f>
        <v/>
      </c>
      <c r="AW15" s="35"/>
      <c r="AX15" s="35" t="str">
        <f t="shared" ref="AX15:AX26" si="10">IF(AV15="","",AV15+AW15)</f>
        <v/>
      </c>
      <c r="AY15" s="27"/>
      <c r="AZ15" s="31"/>
      <c r="BA15" s="930"/>
    </row>
    <row r="16" spans="1:53" ht="16.5" customHeight="1">
      <c r="A16" s="32"/>
      <c r="B16" s="27"/>
      <c r="C16" s="36"/>
      <c r="D16" s="27"/>
      <c r="E16" s="36"/>
      <c r="F16" s="153" t="str">
        <f t="shared" si="3"/>
        <v/>
      </c>
      <c r="G16" s="181"/>
      <c r="H16" s="444" t="str">
        <f t="shared" si="0"/>
        <v/>
      </c>
      <c r="I16" s="27"/>
      <c r="J16" s="27"/>
      <c r="K16" s="42"/>
      <c r="L16" s="27"/>
      <c r="M16" s="27"/>
      <c r="N16" s="27" t="str">
        <f t="shared" si="4"/>
        <v/>
      </c>
      <c r="O16" s="42"/>
      <c r="P16" s="27"/>
      <c r="Q16" s="27"/>
      <c r="R16" s="27" t="str">
        <f t="shared" si="5"/>
        <v/>
      </c>
      <c r="S16" s="34"/>
      <c r="T16" s="27"/>
      <c r="U16" s="27"/>
      <c r="V16" s="16" t="str">
        <f t="shared" si="1"/>
        <v/>
      </c>
      <c r="W16" s="42"/>
      <c r="X16" s="27"/>
      <c r="Y16" s="27"/>
      <c r="Z16" s="27" t="str">
        <f t="shared" si="2"/>
        <v/>
      </c>
      <c r="AA16" s="42"/>
      <c r="AB16" s="43"/>
      <c r="AC16" s="43"/>
      <c r="AD16" s="27" t="str">
        <f t="shared" si="6"/>
        <v/>
      </c>
      <c r="AE16" s="42"/>
      <c r="AF16" s="27"/>
      <c r="AG16" s="27"/>
      <c r="AH16" s="27" t="str">
        <f t="shared" si="7"/>
        <v/>
      </c>
      <c r="AI16" s="42"/>
      <c r="AJ16" s="43"/>
      <c r="AK16" s="43"/>
      <c r="AL16" s="43" t="str">
        <f t="shared" si="8"/>
        <v/>
      </c>
      <c r="AM16" s="307"/>
      <c r="AN16" s="43"/>
      <c r="AO16" s="43"/>
      <c r="AP16" s="43" t="str">
        <f t="shared" ref="AP16:AP26" si="11">IF(AN16="","",AO16*AN16)</f>
        <v/>
      </c>
      <c r="AQ16" s="307"/>
      <c r="AR16" s="43"/>
      <c r="AS16" s="43"/>
      <c r="AT16" s="43"/>
      <c r="AU16" s="307"/>
      <c r="AV16" s="35" t="str">
        <f t="shared" si="9"/>
        <v/>
      </c>
      <c r="AW16" s="35"/>
      <c r="AX16" s="35" t="str">
        <f t="shared" si="10"/>
        <v/>
      </c>
      <c r="AY16" s="27"/>
      <c r="AZ16" s="31"/>
      <c r="BA16" s="930"/>
    </row>
    <row r="17" spans="1:53" ht="16.5" customHeight="1">
      <c r="A17" s="32"/>
      <c r="B17" s="27"/>
      <c r="C17" s="36"/>
      <c r="D17" s="27"/>
      <c r="E17" s="36"/>
      <c r="F17" s="153" t="str">
        <f t="shared" si="3"/>
        <v/>
      </c>
      <c r="G17" s="181"/>
      <c r="H17" s="444" t="str">
        <f t="shared" si="0"/>
        <v/>
      </c>
      <c r="I17" s="27"/>
      <c r="J17" s="27"/>
      <c r="K17" s="42"/>
      <c r="L17" s="27"/>
      <c r="M17" s="27"/>
      <c r="N17" s="27" t="str">
        <f t="shared" si="4"/>
        <v/>
      </c>
      <c r="O17" s="42"/>
      <c r="P17" s="27"/>
      <c r="Q17" s="27"/>
      <c r="R17" s="27" t="str">
        <f t="shared" si="5"/>
        <v/>
      </c>
      <c r="S17" s="34"/>
      <c r="T17" s="27"/>
      <c r="U17" s="27"/>
      <c r="V17" s="16" t="str">
        <f t="shared" si="1"/>
        <v/>
      </c>
      <c r="W17" s="42"/>
      <c r="X17" s="27"/>
      <c r="Y17" s="27"/>
      <c r="Z17" s="27" t="str">
        <f t="shared" si="2"/>
        <v/>
      </c>
      <c r="AA17" s="42"/>
      <c r="AB17" s="43"/>
      <c r="AC17" s="43"/>
      <c r="AD17" s="27" t="str">
        <f t="shared" si="6"/>
        <v/>
      </c>
      <c r="AE17" s="42"/>
      <c r="AF17" s="27"/>
      <c r="AG17" s="27"/>
      <c r="AH17" s="27" t="str">
        <f t="shared" si="7"/>
        <v/>
      </c>
      <c r="AI17" s="42"/>
      <c r="AJ17" s="43"/>
      <c r="AK17" s="43"/>
      <c r="AL17" s="43" t="str">
        <f t="shared" si="8"/>
        <v/>
      </c>
      <c r="AM17" s="307"/>
      <c r="AN17" s="43"/>
      <c r="AO17" s="43"/>
      <c r="AP17" s="43" t="str">
        <f t="shared" si="11"/>
        <v/>
      </c>
      <c r="AQ17" s="307"/>
      <c r="AR17" s="43"/>
      <c r="AS17" s="43"/>
      <c r="AT17" s="43"/>
      <c r="AU17" s="307"/>
      <c r="AV17" s="35" t="str">
        <f t="shared" si="9"/>
        <v/>
      </c>
      <c r="AW17" s="35"/>
      <c r="AX17" s="35" t="str">
        <f t="shared" si="10"/>
        <v/>
      </c>
      <c r="AY17" s="27"/>
      <c r="AZ17" s="31"/>
      <c r="BA17" s="930"/>
    </row>
    <row r="18" spans="1:53" ht="16.5" customHeight="1">
      <c r="A18" s="32"/>
      <c r="B18" s="27"/>
      <c r="C18" s="36"/>
      <c r="D18" s="27"/>
      <c r="E18" s="36"/>
      <c r="F18" s="153" t="str">
        <f t="shared" si="3"/>
        <v/>
      </c>
      <c r="G18" s="181"/>
      <c r="H18" s="444" t="str">
        <f t="shared" si="0"/>
        <v/>
      </c>
      <c r="I18" s="27"/>
      <c r="J18" s="27"/>
      <c r="K18" s="42"/>
      <c r="L18" s="27"/>
      <c r="M18" s="27"/>
      <c r="N18" s="27" t="str">
        <f t="shared" si="4"/>
        <v/>
      </c>
      <c r="O18" s="42"/>
      <c r="P18" s="27"/>
      <c r="Q18" s="27"/>
      <c r="R18" s="27" t="str">
        <f t="shared" si="5"/>
        <v/>
      </c>
      <c r="S18" s="34"/>
      <c r="T18" s="27"/>
      <c r="U18" s="27"/>
      <c r="V18" s="16" t="str">
        <f t="shared" si="1"/>
        <v/>
      </c>
      <c r="W18" s="42"/>
      <c r="X18" s="27"/>
      <c r="Y18" s="27"/>
      <c r="Z18" s="27" t="str">
        <f t="shared" si="2"/>
        <v/>
      </c>
      <c r="AA18" s="42"/>
      <c r="AB18" s="43"/>
      <c r="AC18" s="43"/>
      <c r="AD18" s="27" t="str">
        <f t="shared" si="6"/>
        <v/>
      </c>
      <c r="AE18" s="42"/>
      <c r="AF18" s="27"/>
      <c r="AG18" s="27"/>
      <c r="AH18" s="27" t="str">
        <f t="shared" si="7"/>
        <v/>
      </c>
      <c r="AI18" s="42"/>
      <c r="AJ18" s="43"/>
      <c r="AK18" s="43"/>
      <c r="AL18" s="43" t="str">
        <f t="shared" si="8"/>
        <v/>
      </c>
      <c r="AM18" s="307"/>
      <c r="AN18" s="43"/>
      <c r="AO18" s="43"/>
      <c r="AP18" s="43" t="str">
        <f t="shared" si="11"/>
        <v/>
      </c>
      <c r="AQ18" s="307"/>
      <c r="AR18" s="43"/>
      <c r="AS18" s="43"/>
      <c r="AT18" s="43"/>
      <c r="AU18" s="307"/>
      <c r="AV18" s="35" t="str">
        <f t="shared" si="9"/>
        <v/>
      </c>
      <c r="AW18" s="35"/>
      <c r="AX18" s="35" t="str">
        <f t="shared" si="10"/>
        <v/>
      </c>
      <c r="AY18" s="27"/>
      <c r="AZ18" s="31"/>
      <c r="BA18" s="930"/>
    </row>
    <row r="19" spans="1:53" ht="16.5" customHeight="1">
      <c r="A19" s="32"/>
      <c r="B19" s="27"/>
      <c r="C19" s="36"/>
      <c r="D19" s="27"/>
      <c r="E19" s="36"/>
      <c r="F19" s="153" t="str">
        <f t="shared" si="3"/>
        <v/>
      </c>
      <c r="G19" s="181"/>
      <c r="H19" s="444" t="str">
        <f t="shared" si="0"/>
        <v/>
      </c>
      <c r="I19" s="27"/>
      <c r="J19" s="27"/>
      <c r="K19" s="42"/>
      <c r="L19" s="27"/>
      <c r="M19" s="27"/>
      <c r="N19" s="27" t="str">
        <f t="shared" si="4"/>
        <v/>
      </c>
      <c r="O19" s="42"/>
      <c r="P19" s="27"/>
      <c r="Q19" s="27"/>
      <c r="R19" s="27" t="str">
        <f t="shared" si="5"/>
        <v/>
      </c>
      <c r="S19" s="34"/>
      <c r="T19" s="27"/>
      <c r="U19" s="27"/>
      <c r="V19" s="16" t="str">
        <f t="shared" si="1"/>
        <v/>
      </c>
      <c r="W19" s="42"/>
      <c r="X19" s="27"/>
      <c r="Y19" s="27"/>
      <c r="Z19" s="27" t="str">
        <f t="shared" si="2"/>
        <v/>
      </c>
      <c r="AA19" s="42"/>
      <c r="AB19" s="43"/>
      <c r="AC19" s="43"/>
      <c r="AD19" s="27" t="str">
        <f t="shared" si="6"/>
        <v/>
      </c>
      <c r="AE19" s="42"/>
      <c r="AF19" s="27"/>
      <c r="AG19" s="27"/>
      <c r="AH19" s="27" t="str">
        <f t="shared" si="7"/>
        <v/>
      </c>
      <c r="AI19" s="42"/>
      <c r="AJ19" s="43"/>
      <c r="AK19" s="43"/>
      <c r="AL19" s="43" t="str">
        <f t="shared" si="8"/>
        <v/>
      </c>
      <c r="AM19" s="307"/>
      <c r="AN19" s="43"/>
      <c r="AO19" s="43"/>
      <c r="AP19" s="43" t="str">
        <f t="shared" si="11"/>
        <v/>
      </c>
      <c r="AQ19" s="307"/>
      <c r="AR19" s="43"/>
      <c r="AS19" s="43"/>
      <c r="AT19" s="43"/>
      <c r="AU19" s="307"/>
      <c r="AV19" s="35" t="str">
        <f t="shared" si="9"/>
        <v/>
      </c>
      <c r="AW19" s="35"/>
      <c r="AX19" s="35" t="str">
        <f t="shared" si="10"/>
        <v/>
      </c>
      <c r="AY19" s="27"/>
      <c r="AZ19" s="31"/>
      <c r="BA19" s="930"/>
    </row>
    <row r="20" spans="1:53" ht="16.5" customHeight="1">
      <c r="A20" s="32"/>
      <c r="B20" s="27"/>
      <c r="C20" s="36"/>
      <c r="D20" s="27"/>
      <c r="E20" s="36"/>
      <c r="F20" s="153" t="str">
        <f t="shared" si="3"/>
        <v/>
      </c>
      <c r="G20" s="181"/>
      <c r="H20" s="444" t="str">
        <f t="shared" si="0"/>
        <v/>
      </c>
      <c r="I20" s="27"/>
      <c r="J20" s="27"/>
      <c r="K20" s="42"/>
      <c r="L20" s="27"/>
      <c r="M20" s="27"/>
      <c r="N20" s="27" t="str">
        <f t="shared" si="4"/>
        <v/>
      </c>
      <c r="O20" s="42"/>
      <c r="P20" s="27"/>
      <c r="Q20" s="27"/>
      <c r="R20" s="27" t="str">
        <f t="shared" si="5"/>
        <v/>
      </c>
      <c r="S20" s="34"/>
      <c r="T20" s="27"/>
      <c r="U20" s="27"/>
      <c r="V20" s="16" t="str">
        <f t="shared" si="1"/>
        <v/>
      </c>
      <c r="W20" s="42"/>
      <c r="X20" s="27"/>
      <c r="Y20" s="27"/>
      <c r="Z20" s="27" t="str">
        <f t="shared" si="2"/>
        <v/>
      </c>
      <c r="AA20" s="42"/>
      <c r="AB20" s="43"/>
      <c r="AC20" s="43"/>
      <c r="AD20" s="27" t="str">
        <f t="shared" si="6"/>
        <v/>
      </c>
      <c r="AE20" s="42"/>
      <c r="AF20" s="27"/>
      <c r="AG20" s="27"/>
      <c r="AH20" s="27" t="str">
        <f t="shared" si="7"/>
        <v/>
      </c>
      <c r="AI20" s="42"/>
      <c r="AJ20" s="43"/>
      <c r="AK20" s="43"/>
      <c r="AL20" s="43" t="str">
        <f t="shared" si="8"/>
        <v/>
      </c>
      <c r="AM20" s="307"/>
      <c r="AN20" s="43"/>
      <c r="AO20" s="43"/>
      <c r="AP20" s="43" t="str">
        <f t="shared" si="11"/>
        <v/>
      </c>
      <c r="AQ20" s="307"/>
      <c r="AR20" s="43"/>
      <c r="AS20" s="43"/>
      <c r="AT20" s="43"/>
      <c r="AU20" s="307"/>
      <c r="AV20" s="35" t="str">
        <f t="shared" si="9"/>
        <v/>
      </c>
      <c r="AW20" s="35"/>
      <c r="AX20" s="35" t="str">
        <f t="shared" si="10"/>
        <v/>
      </c>
      <c r="AY20" s="27"/>
      <c r="AZ20" s="31"/>
      <c r="BA20" s="930"/>
    </row>
    <row r="21" spans="1:53" ht="16.5" customHeight="1">
      <c r="A21" s="32"/>
      <c r="B21" s="27"/>
      <c r="C21" s="36"/>
      <c r="D21" s="27"/>
      <c r="E21" s="36"/>
      <c r="F21" s="153" t="str">
        <f t="shared" si="3"/>
        <v/>
      </c>
      <c r="G21" s="181"/>
      <c r="H21" s="444" t="str">
        <f t="shared" si="0"/>
        <v/>
      </c>
      <c r="I21" s="27"/>
      <c r="J21" s="27"/>
      <c r="K21" s="42"/>
      <c r="L21" s="27"/>
      <c r="M21" s="27"/>
      <c r="N21" s="27" t="str">
        <f t="shared" si="4"/>
        <v/>
      </c>
      <c r="O21" s="42"/>
      <c r="P21" s="27"/>
      <c r="Q21" s="27"/>
      <c r="R21" s="27" t="str">
        <f t="shared" si="5"/>
        <v/>
      </c>
      <c r="S21" s="34"/>
      <c r="T21" s="27"/>
      <c r="U21" s="27"/>
      <c r="V21" s="16" t="str">
        <f t="shared" si="1"/>
        <v/>
      </c>
      <c r="W21" s="42"/>
      <c r="X21" s="27"/>
      <c r="Y21" s="27"/>
      <c r="Z21" s="27" t="str">
        <f t="shared" si="2"/>
        <v/>
      </c>
      <c r="AA21" s="42"/>
      <c r="AB21" s="43"/>
      <c r="AC21" s="43"/>
      <c r="AD21" s="27" t="str">
        <f t="shared" si="6"/>
        <v/>
      </c>
      <c r="AE21" s="42"/>
      <c r="AF21" s="27"/>
      <c r="AG21" s="27"/>
      <c r="AH21" s="27" t="str">
        <f t="shared" si="7"/>
        <v/>
      </c>
      <c r="AI21" s="42"/>
      <c r="AJ21" s="43"/>
      <c r="AK21" s="43"/>
      <c r="AL21" s="43" t="str">
        <f t="shared" si="8"/>
        <v/>
      </c>
      <c r="AM21" s="307"/>
      <c r="AN21" s="43"/>
      <c r="AO21" s="43"/>
      <c r="AP21" s="43" t="str">
        <f t="shared" si="11"/>
        <v/>
      </c>
      <c r="AQ21" s="307"/>
      <c r="AR21" s="43"/>
      <c r="AS21" s="43"/>
      <c r="AT21" s="43"/>
      <c r="AU21" s="307"/>
      <c r="AV21" s="35" t="str">
        <f t="shared" si="9"/>
        <v/>
      </c>
      <c r="AW21" s="35"/>
      <c r="AX21" s="35" t="str">
        <f t="shared" si="10"/>
        <v/>
      </c>
      <c r="AY21" s="27"/>
      <c r="AZ21" s="31"/>
      <c r="BA21" s="930"/>
    </row>
    <row r="22" spans="1:53" ht="16.5" customHeight="1">
      <c r="A22" s="32"/>
      <c r="B22" s="27"/>
      <c r="C22" s="36"/>
      <c r="D22" s="27"/>
      <c r="E22" s="36"/>
      <c r="F22" s="153" t="str">
        <f t="shared" si="3"/>
        <v/>
      </c>
      <c r="G22" s="181"/>
      <c r="H22" s="444" t="str">
        <f t="shared" si="0"/>
        <v/>
      </c>
      <c r="I22" s="27"/>
      <c r="J22" s="27"/>
      <c r="K22" s="42"/>
      <c r="L22" s="27"/>
      <c r="M22" s="27"/>
      <c r="N22" s="27" t="str">
        <f t="shared" si="4"/>
        <v/>
      </c>
      <c r="O22" s="42"/>
      <c r="P22" s="27"/>
      <c r="Q22" s="27"/>
      <c r="R22" s="27" t="str">
        <f t="shared" si="5"/>
        <v/>
      </c>
      <c r="S22" s="34"/>
      <c r="T22" s="27"/>
      <c r="U22" s="27"/>
      <c r="V22" s="16" t="str">
        <f t="shared" si="1"/>
        <v/>
      </c>
      <c r="W22" s="42"/>
      <c r="X22" s="27"/>
      <c r="Y22" s="27"/>
      <c r="Z22" s="27" t="str">
        <f t="shared" si="2"/>
        <v/>
      </c>
      <c r="AA22" s="42"/>
      <c r="AB22" s="43"/>
      <c r="AC22" s="43"/>
      <c r="AD22" s="27" t="str">
        <f t="shared" si="6"/>
        <v/>
      </c>
      <c r="AE22" s="42"/>
      <c r="AF22" s="27"/>
      <c r="AG22" s="27"/>
      <c r="AH22" s="27" t="str">
        <f t="shared" si="7"/>
        <v/>
      </c>
      <c r="AI22" s="42"/>
      <c r="AJ22" s="43"/>
      <c r="AK22" s="43"/>
      <c r="AL22" s="43" t="str">
        <f t="shared" si="8"/>
        <v/>
      </c>
      <c r="AM22" s="307"/>
      <c r="AN22" s="43"/>
      <c r="AO22" s="43"/>
      <c r="AP22" s="43" t="str">
        <f t="shared" si="11"/>
        <v/>
      </c>
      <c r="AQ22" s="307"/>
      <c r="AR22" s="43"/>
      <c r="AS22" s="43"/>
      <c r="AT22" s="43"/>
      <c r="AU22" s="307"/>
      <c r="AV22" s="35" t="str">
        <f t="shared" si="9"/>
        <v/>
      </c>
      <c r="AW22" s="35"/>
      <c r="AX22" s="35" t="str">
        <f t="shared" si="10"/>
        <v/>
      </c>
      <c r="AY22" s="27"/>
      <c r="AZ22" s="31"/>
      <c r="BA22" s="930"/>
    </row>
    <row r="23" spans="1:53" ht="16.5" customHeight="1">
      <c r="A23" s="32"/>
      <c r="B23" s="27"/>
      <c r="C23" s="36"/>
      <c r="D23" s="27"/>
      <c r="E23" s="36"/>
      <c r="F23" s="153" t="str">
        <f t="shared" si="3"/>
        <v/>
      </c>
      <c r="G23" s="181"/>
      <c r="H23" s="444" t="str">
        <f t="shared" si="0"/>
        <v/>
      </c>
      <c r="I23" s="27"/>
      <c r="J23" s="27"/>
      <c r="K23" s="42"/>
      <c r="L23" s="27"/>
      <c r="M23" s="27"/>
      <c r="N23" s="27" t="str">
        <f t="shared" si="4"/>
        <v/>
      </c>
      <c r="O23" s="42"/>
      <c r="P23" s="27"/>
      <c r="Q23" s="27"/>
      <c r="R23" s="27" t="str">
        <f t="shared" si="5"/>
        <v/>
      </c>
      <c r="S23" s="34"/>
      <c r="T23" s="27"/>
      <c r="U23" s="27"/>
      <c r="V23" s="16" t="str">
        <f t="shared" si="1"/>
        <v/>
      </c>
      <c r="W23" s="42"/>
      <c r="X23" s="27"/>
      <c r="Y23" s="27"/>
      <c r="Z23" s="27" t="str">
        <f t="shared" si="2"/>
        <v/>
      </c>
      <c r="AA23" s="42"/>
      <c r="AB23" s="43"/>
      <c r="AC23" s="43"/>
      <c r="AD23" s="27" t="str">
        <f t="shared" si="6"/>
        <v/>
      </c>
      <c r="AE23" s="42"/>
      <c r="AF23" s="27"/>
      <c r="AG23" s="27"/>
      <c r="AH23" s="27" t="str">
        <f t="shared" si="7"/>
        <v/>
      </c>
      <c r="AI23" s="42"/>
      <c r="AJ23" s="43"/>
      <c r="AK23" s="43"/>
      <c r="AL23" s="43" t="str">
        <f t="shared" si="8"/>
        <v/>
      </c>
      <c r="AM23" s="307"/>
      <c r="AN23" s="43"/>
      <c r="AO23" s="43"/>
      <c r="AP23" s="43" t="str">
        <f t="shared" si="11"/>
        <v/>
      </c>
      <c r="AQ23" s="307"/>
      <c r="AR23" s="43"/>
      <c r="AS23" s="43"/>
      <c r="AT23" s="43"/>
      <c r="AU23" s="307"/>
      <c r="AV23" s="35" t="str">
        <f t="shared" si="9"/>
        <v/>
      </c>
      <c r="AW23" s="35"/>
      <c r="AX23" s="35" t="str">
        <f t="shared" si="10"/>
        <v/>
      </c>
      <c r="AY23" s="27"/>
      <c r="AZ23" s="31"/>
      <c r="BA23" s="930"/>
    </row>
    <row r="24" spans="1:53">
      <c r="A24" s="32"/>
      <c r="B24" s="16"/>
      <c r="C24" s="17"/>
      <c r="D24" s="16"/>
      <c r="E24" s="36"/>
      <c r="F24" s="153" t="str">
        <f t="shared" si="3"/>
        <v/>
      </c>
      <c r="G24" s="182"/>
      <c r="H24" s="444" t="str">
        <f t="shared" si="0"/>
        <v/>
      </c>
      <c r="I24" s="16"/>
      <c r="J24" s="16"/>
      <c r="K24" s="41"/>
      <c r="L24" s="16"/>
      <c r="M24" s="16"/>
      <c r="N24" s="27" t="str">
        <f t="shared" si="4"/>
        <v/>
      </c>
      <c r="O24" s="41"/>
      <c r="P24" s="16"/>
      <c r="Q24" s="16"/>
      <c r="R24" s="27" t="str">
        <f t="shared" si="5"/>
        <v/>
      </c>
      <c r="S24" s="9"/>
      <c r="T24" s="16"/>
      <c r="U24" s="16"/>
      <c r="V24" s="16" t="str">
        <f t="shared" si="1"/>
        <v/>
      </c>
      <c r="W24" s="41"/>
      <c r="X24" s="16"/>
      <c r="Y24" s="16"/>
      <c r="Z24" s="27" t="str">
        <f t="shared" si="2"/>
        <v/>
      </c>
      <c r="AA24" s="41"/>
      <c r="AB24" s="28"/>
      <c r="AC24" s="28"/>
      <c r="AD24" s="27" t="str">
        <f t="shared" si="6"/>
        <v/>
      </c>
      <c r="AE24" s="42"/>
      <c r="AF24" s="16"/>
      <c r="AG24" s="16"/>
      <c r="AH24" s="27" t="str">
        <f t="shared" si="7"/>
        <v/>
      </c>
      <c r="AI24" s="42"/>
      <c r="AJ24" s="43"/>
      <c r="AK24" s="43"/>
      <c r="AL24" s="43" t="str">
        <f t="shared" si="8"/>
        <v/>
      </c>
      <c r="AM24" s="307"/>
      <c r="AN24" s="43"/>
      <c r="AO24" s="43"/>
      <c r="AP24" s="43" t="str">
        <f t="shared" si="11"/>
        <v/>
      </c>
      <c r="AQ24" s="307"/>
      <c r="AR24" s="43"/>
      <c r="AS24" s="43"/>
      <c r="AT24" s="43"/>
      <c r="AU24" s="307"/>
      <c r="AV24" s="35" t="str">
        <f t="shared" si="9"/>
        <v/>
      </c>
      <c r="AW24" s="35"/>
      <c r="AX24" s="35" t="str">
        <f t="shared" si="10"/>
        <v/>
      </c>
      <c r="AY24" s="16"/>
      <c r="AZ24" s="16"/>
      <c r="BA24" s="930"/>
    </row>
    <row r="25" spans="1:53">
      <c r="A25" s="32"/>
      <c r="B25" s="16"/>
      <c r="C25" s="17"/>
      <c r="D25" s="16"/>
      <c r="E25" s="36"/>
      <c r="F25" s="153" t="str">
        <f t="shared" si="3"/>
        <v/>
      </c>
      <c r="G25" s="182"/>
      <c r="H25" s="444" t="str">
        <f t="shared" si="0"/>
        <v/>
      </c>
      <c r="I25" s="16"/>
      <c r="J25" s="16"/>
      <c r="K25" s="41"/>
      <c r="L25" s="16"/>
      <c r="M25" s="16"/>
      <c r="N25" s="27" t="str">
        <f t="shared" si="4"/>
        <v/>
      </c>
      <c r="O25" s="41"/>
      <c r="P25" s="16"/>
      <c r="Q25" s="16"/>
      <c r="R25" s="27" t="str">
        <f t="shared" si="5"/>
        <v/>
      </c>
      <c r="S25" s="9"/>
      <c r="T25" s="16"/>
      <c r="U25" s="16"/>
      <c r="V25" s="16" t="str">
        <f t="shared" si="1"/>
        <v/>
      </c>
      <c r="W25" s="41"/>
      <c r="X25" s="16"/>
      <c r="Y25" s="16"/>
      <c r="Z25" s="27" t="str">
        <f t="shared" si="2"/>
        <v/>
      </c>
      <c r="AA25" s="41"/>
      <c r="AB25" s="28"/>
      <c r="AC25" s="28"/>
      <c r="AD25" s="27" t="str">
        <f t="shared" si="6"/>
        <v/>
      </c>
      <c r="AE25" s="42"/>
      <c r="AF25" s="16"/>
      <c r="AG25" s="16"/>
      <c r="AH25" s="27" t="str">
        <f t="shared" si="7"/>
        <v/>
      </c>
      <c r="AI25" s="42"/>
      <c r="AJ25" s="43"/>
      <c r="AK25" s="43"/>
      <c r="AL25" s="43" t="str">
        <f t="shared" si="8"/>
        <v/>
      </c>
      <c r="AM25" s="307"/>
      <c r="AN25" s="43"/>
      <c r="AO25" s="43"/>
      <c r="AP25" s="43" t="str">
        <f t="shared" si="11"/>
        <v/>
      </c>
      <c r="AQ25" s="307"/>
      <c r="AR25" s="43"/>
      <c r="AS25" s="43"/>
      <c r="AT25" s="43"/>
      <c r="AU25" s="307"/>
      <c r="AV25" s="35" t="str">
        <f t="shared" si="9"/>
        <v/>
      </c>
      <c r="AW25" s="35"/>
      <c r="AX25" s="35" t="str">
        <f t="shared" si="10"/>
        <v/>
      </c>
      <c r="AY25" s="16"/>
      <c r="AZ25" s="16"/>
      <c r="BA25" s="930"/>
    </row>
    <row r="26" spans="1:53">
      <c r="A26" s="32"/>
      <c r="B26" s="16"/>
      <c r="C26" s="17"/>
      <c r="D26" s="16"/>
      <c r="E26" s="36"/>
      <c r="F26" s="153" t="str">
        <f t="shared" si="3"/>
        <v/>
      </c>
      <c r="G26" s="182"/>
      <c r="H26" s="444" t="str">
        <f t="shared" si="0"/>
        <v/>
      </c>
      <c r="I26" s="16"/>
      <c r="J26" s="16"/>
      <c r="K26" s="41"/>
      <c r="L26" s="16"/>
      <c r="M26" s="16"/>
      <c r="N26" s="27" t="str">
        <f t="shared" si="4"/>
        <v/>
      </c>
      <c r="O26" s="41"/>
      <c r="P26" s="16"/>
      <c r="Q26" s="16"/>
      <c r="R26" s="27" t="str">
        <f t="shared" si="5"/>
        <v/>
      </c>
      <c r="S26" s="9"/>
      <c r="T26" s="16"/>
      <c r="U26" s="16"/>
      <c r="V26" s="16" t="str">
        <f t="shared" si="1"/>
        <v/>
      </c>
      <c r="W26" s="41"/>
      <c r="X26" s="16"/>
      <c r="Y26" s="16"/>
      <c r="Z26" s="27" t="str">
        <f t="shared" si="2"/>
        <v/>
      </c>
      <c r="AA26" s="41"/>
      <c r="AB26" s="28"/>
      <c r="AC26" s="28"/>
      <c r="AD26" s="27" t="str">
        <f t="shared" si="6"/>
        <v/>
      </c>
      <c r="AE26" s="42"/>
      <c r="AF26" s="16"/>
      <c r="AG26" s="16"/>
      <c r="AH26" s="27" t="str">
        <f t="shared" si="7"/>
        <v/>
      </c>
      <c r="AI26" s="42"/>
      <c r="AJ26" s="43"/>
      <c r="AK26" s="43"/>
      <c r="AL26" s="43" t="str">
        <f t="shared" si="8"/>
        <v/>
      </c>
      <c r="AM26" s="307"/>
      <c r="AN26" s="43"/>
      <c r="AO26" s="43"/>
      <c r="AP26" s="43" t="str">
        <f t="shared" si="11"/>
        <v/>
      </c>
      <c r="AQ26" s="307"/>
      <c r="AR26" s="43"/>
      <c r="AS26" s="43"/>
      <c r="AT26" s="43"/>
      <c r="AU26" s="307"/>
      <c r="AV26" s="35" t="str">
        <f t="shared" si="9"/>
        <v/>
      </c>
      <c r="AW26" s="35"/>
      <c r="AX26" s="35" t="str">
        <f t="shared" si="10"/>
        <v/>
      </c>
      <c r="AY26" s="16"/>
      <c r="AZ26" s="16"/>
      <c r="BA26" s="930"/>
    </row>
    <row r="27" spans="1:53">
      <c r="A27" s="32"/>
      <c r="B27" s="37"/>
      <c r="C27" s="129"/>
      <c r="D27" s="37"/>
      <c r="E27" s="6"/>
      <c r="F27" s="156">
        <f>SUM(F14:F26)</f>
        <v>0</v>
      </c>
      <c r="G27" s="183"/>
      <c r="H27" s="187">
        <f>SUM(H14:H26)</f>
        <v>0</v>
      </c>
      <c r="I27" s="37"/>
      <c r="J27" s="37"/>
      <c r="K27" s="41"/>
      <c r="L27" s="37">
        <f>SUM(L14:L26)</f>
        <v>0</v>
      </c>
      <c r="M27" s="37"/>
      <c r="N27" s="7"/>
      <c r="O27" s="41"/>
      <c r="P27" s="37">
        <f>SUM(P14:P26)</f>
        <v>0</v>
      </c>
      <c r="Q27" s="37"/>
      <c r="R27" s="7">
        <f>SUM(R14:R26)</f>
        <v>0</v>
      </c>
      <c r="S27" s="9"/>
      <c r="T27" s="37">
        <f>SUM(T14:T26)</f>
        <v>0</v>
      </c>
      <c r="U27" s="37"/>
      <c r="V27" s="37">
        <f>SUM(V14:V26)</f>
        <v>0</v>
      </c>
      <c r="W27" s="41"/>
      <c r="X27" s="37">
        <f>SUM(X14:X26)</f>
        <v>0</v>
      </c>
      <c r="Y27" s="37"/>
      <c r="Z27" s="7">
        <f>SUM(Z14:Z26)</f>
        <v>0</v>
      </c>
      <c r="AA27" s="41"/>
      <c r="AB27" s="37">
        <f>SUM(AB14:AB26)</f>
        <v>0</v>
      </c>
      <c r="AC27" s="37"/>
      <c r="AD27" s="7">
        <f>SUM(AD14:AD26)</f>
        <v>0</v>
      </c>
      <c r="AE27" s="42"/>
      <c r="AF27" s="37">
        <f>SUM(AF14:AF26)</f>
        <v>0</v>
      </c>
      <c r="AG27" s="37"/>
      <c r="AH27" s="7">
        <f>SUM(AH14:AH26)</f>
        <v>0</v>
      </c>
      <c r="AI27" s="42"/>
      <c r="AJ27" s="7">
        <f>SUM(AJ14:AJ26)</f>
        <v>0</v>
      </c>
      <c r="AK27" s="7"/>
      <c r="AL27" s="7">
        <f>SUM(AL14:AL26)</f>
        <v>0</v>
      </c>
      <c r="AM27" s="307"/>
      <c r="AN27" s="7">
        <f>SUM(AN14:AN26)</f>
        <v>0</v>
      </c>
      <c r="AO27" s="7"/>
      <c r="AP27" s="7">
        <f>SUM(AP14:AP26)</f>
        <v>0</v>
      </c>
      <c r="AQ27" s="307"/>
      <c r="AR27" s="7">
        <f>SUM(AR14:AR26)</f>
        <v>0</v>
      </c>
      <c r="AS27" s="7"/>
      <c r="AT27" s="7">
        <f>SUM(AT14:AT26)</f>
        <v>0</v>
      </c>
      <c r="AU27" s="307"/>
      <c r="AV27" s="130"/>
      <c r="AW27" s="130"/>
      <c r="AX27" s="164">
        <f>SUM(AX14:AX26)</f>
        <v>0</v>
      </c>
      <c r="AY27" s="37"/>
      <c r="AZ27" s="37"/>
      <c r="BA27" s="930"/>
    </row>
    <row r="28" spans="1:53">
      <c r="A28" s="32"/>
      <c r="B28" s="139"/>
      <c r="C28" s="144" t="s">
        <v>31</v>
      </c>
      <c r="D28" s="139"/>
      <c r="E28" s="14"/>
      <c r="F28" s="154"/>
      <c r="G28" s="184"/>
      <c r="H28" s="188"/>
      <c r="I28" s="139"/>
      <c r="J28" s="139"/>
      <c r="K28" s="41"/>
      <c r="L28" s="139"/>
      <c r="M28" s="139"/>
      <c r="N28" s="141"/>
      <c r="O28" s="41"/>
      <c r="P28" s="139"/>
      <c r="Q28" s="139"/>
      <c r="R28" s="141"/>
      <c r="S28" s="9"/>
      <c r="T28" s="139"/>
      <c r="U28" s="139"/>
      <c r="V28" s="139"/>
      <c r="W28" s="41"/>
      <c r="X28" s="139"/>
      <c r="Y28" s="139"/>
      <c r="Z28" s="141"/>
      <c r="AA28" s="41"/>
      <c r="AB28" s="139"/>
      <c r="AC28" s="139"/>
      <c r="AD28" s="141"/>
      <c r="AE28" s="42"/>
      <c r="AF28" s="139"/>
      <c r="AG28" s="139"/>
      <c r="AH28" s="141"/>
      <c r="AI28" s="42"/>
      <c r="AJ28" s="141"/>
      <c r="AK28" s="141"/>
      <c r="AL28" s="141"/>
      <c r="AM28" s="307"/>
      <c r="AN28" s="141"/>
      <c r="AO28" s="141"/>
      <c r="AP28" s="141"/>
      <c r="AQ28" s="307"/>
      <c r="AR28" s="141"/>
      <c r="AS28" s="141"/>
      <c r="AT28" s="141"/>
      <c r="AU28" s="307"/>
      <c r="AV28" s="142"/>
      <c r="AW28" s="142"/>
      <c r="AX28" s="142"/>
      <c r="AY28" s="139"/>
      <c r="AZ28" s="139"/>
      <c r="BA28" s="930"/>
    </row>
    <row r="29" spans="1:53">
      <c r="A29" s="32"/>
      <c r="B29" s="16"/>
      <c r="C29" s="17"/>
      <c r="D29" s="16"/>
      <c r="E29" s="36"/>
      <c r="F29" s="153" t="str">
        <f>IF(E29="","",IF(E29="Oui",1,0))</f>
        <v/>
      </c>
      <c r="G29" s="182"/>
      <c r="H29" s="442" t="str">
        <f t="shared" ref="H29:H42" si="12">IF(G29="","",G29-AX29)</f>
        <v/>
      </c>
      <c r="I29" s="16"/>
      <c r="J29" s="16"/>
      <c r="K29" s="41"/>
      <c r="L29" s="16"/>
      <c r="M29" s="16"/>
      <c r="N29" s="27" t="str">
        <f t="shared" ref="N29:N116" si="13">IF(L29="","",L29*M29)</f>
        <v/>
      </c>
      <c r="O29" s="41"/>
      <c r="P29" s="16"/>
      <c r="Q29" s="16"/>
      <c r="R29" s="27" t="str">
        <f t="shared" ref="R29:R116" si="14">IF(P29="","",Q29*P29)</f>
        <v/>
      </c>
      <c r="S29" s="9"/>
      <c r="T29" s="16"/>
      <c r="U29" s="16"/>
      <c r="V29" s="16" t="str">
        <f t="shared" si="1"/>
        <v/>
      </c>
      <c r="W29" s="41"/>
      <c r="X29" s="16"/>
      <c r="Y29" s="16"/>
      <c r="Z29" s="27" t="str">
        <f t="shared" si="2"/>
        <v/>
      </c>
      <c r="AA29" s="41"/>
      <c r="AB29" s="28"/>
      <c r="AC29" s="28"/>
      <c r="AD29" s="27" t="str">
        <f t="shared" ref="AD29:AD116" si="15">IF(AB29="","",AC29*AB29)</f>
        <v/>
      </c>
      <c r="AE29" s="42"/>
      <c r="AF29" s="16"/>
      <c r="AG29" s="16"/>
      <c r="AH29" s="27" t="str">
        <f t="shared" ref="AH29:AH116" si="16">IF(AF29="","",AG29*AF29)</f>
        <v/>
      </c>
      <c r="AI29" s="42"/>
      <c r="AJ29" s="43"/>
      <c r="AK29" s="43"/>
      <c r="AL29" s="43" t="str">
        <f t="shared" ref="AL29:AL42" si="17">IF(AJ29="","",AK29*AJ29)</f>
        <v/>
      </c>
      <c r="AM29" s="307"/>
      <c r="AN29" s="43"/>
      <c r="AO29" s="43"/>
      <c r="AP29" s="43" t="str">
        <f t="shared" ref="AP29:AP42" si="18">IF(AN29="","",AO29*AN29)</f>
        <v/>
      </c>
      <c r="AQ29" s="307"/>
      <c r="AR29" s="43"/>
      <c r="AS29" s="43"/>
      <c r="AT29" s="43" t="str">
        <f t="shared" ref="AT29:AT42" si="19">IF(AR29="","",AS29*AR29)</f>
        <v/>
      </c>
      <c r="AU29" s="307"/>
      <c r="AV29" s="35" t="str">
        <f t="shared" ref="AV29:AV42" si="20">IF(B29="","",R29+V29+Z29+AH29+N29+AD29+AL29+AP29+AT29)</f>
        <v/>
      </c>
      <c r="AW29" s="35"/>
      <c r="AX29" s="35" t="str">
        <f t="shared" ref="AX29:AX194" si="21">IF(AV29="","",AV29+AW29)</f>
        <v/>
      </c>
      <c r="AY29" s="16"/>
      <c r="AZ29" s="16"/>
      <c r="BA29" s="930"/>
    </row>
    <row r="30" spans="1:53">
      <c r="A30" s="32"/>
      <c r="B30" s="16"/>
      <c r="C30" s="17"/>
      <c r="D30" s="16"/>
      <c r="E30" s="36"/>
      <c r="F30" s="153"/>
      <c r="G30" s="182"/>
      <c r="H30" s="442" t="str">
        <f t="shared" si="12"/>
        <v/>
      </c>
      <c r="I30" s="16"/>
      <c r="J30" s="16"/>
      <c r="K30" s="41"/>
      <c r="L30" s="16"/>
      <c r="M30" s="16"/>
      <c r="N30" s="27" t="str">
        <f t="shared" si="13"/>
        <v/>
      </c>
      <c r="O30" s="41"/>
      <c r="P30" s="16"/>
      <c r="Q30" s="16"/>
      <c r="R30" s="27" t="str">
        <f t="shared" si="14"/>
        <v/>
      </c>
      <c r="S30" s="9"/>
      <c r="T30" s="16"/>
      <c r="U30" s="16"/>
      <c r="V30" s="16" t="str">
        <f t="shared" si="1"/>
        <v/>
      </c>
      <c r="W30" s="41"/>
      <c r="X30" s="16"/>
      <c r="Y30" s="16"/>
      <c r="Z30" s="27" t="str">
        <f t="shared" si="2"/>
        <v/>
      </c>
      <c r="AA30" s="41"/>
      <c r="AB30" s="28"/>
      <c r="AC30" s="28"/>
      <c r="AD30" s="27" t="str">
        <f t="shared" si="15"/>
        <v/>
      </c>
      <c r="AE30" s="42"/>
      <c r="AF30" s="16"/>
      <c r="AG30" s="16"/>
      <c r="AH30" s="27" t="str">
        <f t="shared" si="16"/>
        <v/>
      </c>
      <c r="AI30" s="42"/>
      <c r="AJ30" s="43"/>
      <c r="AK30" s="43"/>
      <c r="AL30" s="43" t="str">
        <f t="shared" si="17"/>
        <v/>
      </c>
      <c r="AM30" s="307"/>
      <c r="AN30" s="43"/>
      <c r="AO30" s="43"/>
      <c r="AP30" s="43" t="str">
        <f t="shared" si="18"/>
        <v/>
      </c>
      <c r="AQ30" s="307"/>
      <c r="AR30" s="43"/>
      <c r="AS30" s="43"/>
      <c r="AT30" s="43" t="str">
        <f t="shared" si="19"/>
        <v/>
      </c>
      <c r="AU30" s="307"/>
      <c r="AV30" s="35" t="str">
        <f t="shared" si="20"/>
        <v/>
      </c>
      <c r="AW30" s="35"/>
      <c r="AX30" s="35" t="str">
        <f t="shared" si="21"/>
        <v/>
      </c>
      <c r="AY30" s="16"/>
      <c r="AZ30" s="16"/>
      <c r="BA30" s="930"/>
    </row>
    <row r="31" spans="1:53">
      <c r="A31" s="32"/>
      <c r="B31" s="16"/>
      <c r="C31" s="17"/>
      <c r="D31" s="16"/>
      <c r="E31" s="36"/>
      <c r="F31" s="153"/>
      <c r="G31" s="182"/>
      <c r="H31" s="442" t="str">
        <f t="shared" si="12"/>
        <v/>
      </c>
      <c r="I31" s="16"/>
      <c r="J31" s="16"/>
      <c r="K31" s="41"/>
      <c r="L31" s="16"/>
      <c r="M31" s="16"/>
      <c r="N31" s="27" t="str">
        <f t="shared" si="13"/>
        <v/>
      </c>
      <c r="O31" s="41"/>
      <c r="P31" s="16"/>
      <c r="Q31" s="16"/>
      <c r="R31" s="27" t="str">
        <f t="shared" si="14"/>
        <v/>
      </c>
      <c r="S31" s="9"/>
      <c r="T31" s="16"/>
      <c r="U31" s="16"/>
      <c r="V31" s="16" t="str">
        <f t="shared" si="1"/>
        <v/>
      </c>
      <c r="W31" s="41"/>
      <c r="X31" s="16"/>
      <c r="Y31" s="16"/>
      <c r="Z31" s="27" t="str">
        <f t="shared" si="2"/>
        <v/>
      </c>
      <c r="AA31" s="41"/>
      <c r="AB31" s="28"/>
      <c r="AC31" s="28"/>
      <c r="AD31" s="27" t="str">
        <f t="shared" si="15"/>
        <v/>
      </c>
      <c r="AE31" s="42"/>
      <c r="AF31" s="16"/>
      <c r="AG31" s="16"/>
      <c r="AH31" s="27" t="str">
        <f t="shared" si="16"/>
        <v/>
      </c>
      <c r="AI31" s="42"/>
      <c r="AJ31" s="43"/>
      <c r="AK31" s="43"/>
      <c r="AL31" s="43" t="str">
        <f t="shared" si="17"/>
        <v/>
      </c>
      <c r="AM31" s="307"/>
      <c r="AN31" s="43"/>
      <c r="AO31" s="43"/>
      <c r="AP31" s="43" t="str">
        <f t="shared" si="18"/>
        <v/>
      </c>
      <c r="AQ31" s="307"/>
      <c r="AR31" s="43"/>
      <c r="AS31" s="43"/>
      <c r="AT31" s="43" t="str">
        <f t="shared" si="19"/>
        <v/>
      </c>
      <c r="AU31" s="307"/>
      <c r="AV31" s="35" t="str">
        <f t="shared" si="20"/>
        <v/>
      </c>
      <c r="AW31" s="35"/>
      <c r="AX31" s="35" t="str">
        <f t="shared" si="21"/>
        <v/>
      </c>
      <c r="AY31" s="16"/>
      <c r="AZ31" s="16"/>
      <c r="BA31" s="930"/>
    </row>
    <row r="32" spans="1:53">
      <c r="A32" s="32"/>
      <c r="B32" s="16"/>
      <c r="C32" s="17"/>
      <c r="D32" s="16"/>
      <c r="E32" s="36"/>
      <c r="F32" s="153"/>
      <c r="G32" s="182"/>
      <c r="H32" s="442" t="str">
        <f t="shared" si="12"/>
        <v/>
      </c>
      <c r="I32" s="16"/>
      <c r="J32" s="16"/>
      <c r="K32" s="41"/>
      <c r="L32" s="16"/>
      <c r="M32" s="16"/>
      <c r="N32" s="27" t="str">
        <f t="shared" si="13"/>
        <v/>
      </c>
      <c r="O32" s="41"/>
      <c r="P32" s="16"/>
      <c r="Q32" s="16"/>
      <c r="R32" s="27" t="str">
        <f t="shared" si="14"/>
        <v/>
      </c>
      <c r="S32" s="9"/>
      <c r="T32" s="16"/>
      <c r="U32" s="16"/>
      <c r="V32" s="16" t="str">
        <f t="shared" si="1"/>
        <v/>
      </c>
      <c r="W32" s="41"/>
      <c r="X32" s="16"/>
      <c r="Y32" s="16"/>
      <c r="Z32" s="27" t="str">
        <f t="shared" si="2"/>
        <v/>
      </c>
      <c r="AA32" s="41"/>
      <c r="AB32" s="28"/>
      <c r="AC32" s="28"/>
      <c r="AD32" s="27" t="str">
        <f t="shared" si="15"/>
        <v/>
      </c>
      <c r="AE32" s="42"/>
      <c r="AF32" s="16"/>
      <c r="AG32" s="16"/>
      <c r="AH32" s="27" t="str">
        <f t="shared" si="16"/>
        <v/>
      </c>
      <c r="AI32" s="42"/>
      <c r="AJ32" s="43"/>
      <c r="AK32" s="43"/>
      <c r="AL32" s="43" t="str">
        <f t="shared" si="17"/>
        <v/>
      </c>
      <c r="AM32" s="307"/>
      <c r="AN32" s="43"/>
      <c r="AO32" s="43"/>
      <c r="AP32" s="43" t="str">
        <f t="shared" si="18"/>
        <v/>
      </c>
      <c r="AQ32" s="307"/>
      <c r="AR32" s="43"/>
      <c r="AS32" s="43"/>
      <c r="AT32" s="43" t="str">
        <f t="shared" si="19"/>
        <v/>
      </c>
      <c r="AU32" s="307"/>
      <c r="AV32" s="35" t="str">
        <f t="shared" si="20"/>
        <v/>
      </c>
      <c r="AW32" s="35"/>
      <c r="AX32" s="35" t="str">
        <f t="shared" si="21"/>
        <v/>
      </c>
      <c r="AY32" s="16"/>
      <c r="AZ32" s="16"/>
      <c r="BA32" s="930"/>
    </row>
    <row r="33" spans="1:53">
      <c r="A33" s="32"/>
      <c r="B33" s="16"/>
      <c r="C33" s="17"/>
      <c r="D33" s="16"/>
      <c r="E33" s="36"/>
      <c r="F33" s="153" t="str">
        <f t="shared" ref="F33:F42" si="22">IF(E33="","",IF(E33="Oui",1,0))</f>
        <v/>
      </c>
      <c r="G33" s="182"/>
      <c r="H33" s="442" t="str">
        <f t="shared" si="12"/>
        <v/>
      </c>
      <c r="I33" s="16"/>
      <c r="J33" s="16"/>
      <c r="K33" s="41"/>
      <c r="L33" s="16"/>
      <c r="M33" s="16"/>
      <c r="N33" s="27" t="str">
        <f t="shared" si="13"/>
        <v/>
      </c>
      <c r="O33" s="41"/>
      <c r="P33" s="16"/>
      <c r="Q33" s="16"/>
      <c r="R33" s="27" t="str">
        <f t="shared" si="14"/>
        <v/>
      </c>
      <c r="S33" s="9"/>
      <c r="T33" s="16"/>
      <c r="U33" s="16"/>
      <c r="V33" s="16" t="str">
        <f t="shared" si="1"/>
        <v/>
      </c>
      <c r="W33" s="41"/>
      <c r="X33" s="16"/>
      <c r="Y33" s="16"/>
      <c r="Z33" s="27" t="str">
        <f t="shared" si="2"/>
        <v/>
      </c>
      <c r="AA33" s="41"/>
      <c r="AB33" s="28"/>
      <c r="AC33" s="28"/>
      <c r="AD33" s="27" t="str">
        <f t="shared" si="15"/>
        <v/>
      </c>
      <c r="AE33" s="42"/>
      <c r="AF33" s="16"/>
      <c r="AG33" s="16"/>
      <c r="AH33" s="27" t="str">
        <f t="shared" si="16"/>
        <v/>
      </c>
      <c r="AI33" s="42"/>
      <c r="AJ33" s="43"/>
      <c r="AK33" s="43"/>
      <c r="AL33" s="43" t="str">
        <f t="shared" si="17"/>
        <v/>
      </c>
      <c r="AM33" s="307"/>
      <c r="AN33" s="43"/>
      <c r="AO33" s="43"/>
      <c r="AP33" s="43" t="str">
        <f t="shared" si="18"/>
        <v/>
      </c>
      <c r="AQ33" s="307"/>
      <c r="AR33" s="43"/>
      <c r="AS33" s="43"/>
      <c r="AT33" s="43" t="str">
        <f t="shared" si="19"/>
        <v/>
      </c>
      <c r="AU33" s="307"/>
      <c r="AV33" s="35" t="str">
        <f t="shared" si="20"/>
        <v/>
      </c>
      <c r="AW33" s="35"/>
      <c r="AX33" s="35" t="str">
        <f t="shared" si="21"/>
        <v/>
      </c>
      <c r="AY33" s="16"/>
      <c r="AZ33" s="16"/>
      <c r="BA33" s="930"/>
    </row>
    <row r="34" spans="1:53">
      <c r="A34" s="32"/>
      <c r="B34" s="16"/>
      <c r="C34" s="17"/>
      <c r="D34" s="16"/>
      <c r="E34" s="36"/>
      <c r="F34" s="153" t="str">
        <f t="shared" si="22"/>
        <v/>
      </c>
      <c r="G34" s="182"/>
      <c r="H34" s="442" t="str">
        <f t="shared" si="12"/>
        <v/>
      </c>
      <c r="I34" s="16"/>
      <c r="J34" s="16"/>
      <c r="K34" s="41"/>
      <c r="L34" s="16"/>
      <c r="M34" s="16"/>
      <c r="N34" s="27" t="str">
        <f t="shared" si="13"/>
        <v/>
      </c>
      <c r="O34" s="41"/>
      <c r="P34" s="16"/>
      <c r="Q34" s="16"/>
      <c r="R34" s="27" t="str">
        <f t="shared" si="14"/>
        <v/>
      </c>
      <c r="S34" s="9"/>
      <c r="T34" s="16"/>
      <c r="U34" s="16"/>
      <c r="V34" s="16" t="str">
        <f t="shared" si="1"/>
        <v/>
      </c>
      <c r="W34" s="41"/>
      <c r="X34" s="16"/>
      <c r="Y34" s="16"/>
      <c r="Z34" s="27" t="str">
        <f t="shared" si="2"/>
        <v/>
      </c>
      <c r="AA34" s="41"/>
      <c r="AB34" s="28"/>
      <c r="AC34" s="28"/>
      <c r="AD34" s="27" t="str">
        <f t="shared" si="15"/>
        <v/>
      </c>
      <c r="AE34" s="42"/>
      <c r="AF34" s="16"/>
      <c r="AG34" s="16"/>
      <c r="AH34" s="27" t="str">
        <f t="shared" si="16"/>
        <v/>
      </c>
      <c r="AI34" s="42"/>
      <c r="AJ34" s="43"/>
      <c r="AK34" s="43"/>
      <c r="AL34" s="43" t="str">
        <f t="shared" si="17"/>
        <v/>
      </c>
      <c r="AM34" s="307"/>
      <c r="AN34" s="43"/>
      <c r="AO34" s="43"/>
      <c r="AP34" s="43" t="str">
        <f t="shared" si="18"/>
        <v/>
      </c>
      <c r="AQ34" s="307"/>
      <c r="AR34" s="43"/>
      <c r="AS34" s="43"/>
      <c r="AT34" s="43" t="str">
        <f t="shared" si="19"/>
        <v/>
      </c>
      <c r="AU34" s="307"/>
      <c r="AV34" s="35" t="str">
        <f t="shared" si="20"/>
        <v/>
      </c>
      <c r="AW34" s="35"/>
      <c r="AX34" s="35" t="str">
        <f t="shared" si="21"/>
        <v/>
      </c>
      <c r="AY34" s="16"/>
      <c r="AZ34" s="16"/>
      <c r="BA34" s="930"/>
    </row>
    <row r="35" spans="1:53">
      <c r="A35" s="32"/>
      <c r="B35" s="16"/>
      <c r="C35" s="17"/>
      <c r="D35" s="16"/>
      <c r="E35" s="36"/>
      <c r="F35" s="153" t="str">
        <f t="shared" si="22"/>
        <v/>
      </c>
      <c r="G35" s="182"/>
      <c r="H35" s="442" t="str">
        <f t="shared" si="12"/>
        <v/>
      </c>
      <c r="I35" s="16"/>
      <c r="J35" s="16"/>
      <c r="K35" s="41"/>
      <c r="L35" s="16"/>
      <c r="M35" s="16"/>
      <c r="N35" s="27" t="str">
        <f t="shared" si="13"/>
        <v/>
      </c>
      <c r="O35" s="41"/>
      <c r="P35" s="16"/>
      <c r="Q35" s="16"/>
      <c r="R35" s="27" t="str">
        <f t="shared" si="14"/>
        <v/>
      </c>
      <c r="S35" s="9"/>
      <c r="T35" s="16"/>
      <c r="U35" s="16"/>
      <c r="V35" s="16" t="str">
        <f t="shared" si="1"/>
        <v/>
      </c>
      <c r="W35" s="41"/>
      <c r="X35" s="16"/>
      <c r="Y35" s="16"/>
      <c r="Z35" s="27" t="str">
        <f t="shared" si="2"/>
        <v/>
      </c>
      <c r="AA35" s="41"/>
      <c r="AB35" s="28"/>
      <c r="AC35" s="28"/>
      <c r="AD35" s="27" t="str">
        <f t="shared" si="15"/>
        <v/>
      </c>
      <c r="AE35" s="42"/>
      <c r="AF35" s="16"/>
      <c r="AG35" s="16"/>
      <c r="AH35" s="27" t="str">
        <f t="shared" si="16"/>
        <v/>
      </c>
      <c r="AI35" s="42"/>
      <c r="AJ35" s="43"/>
      <c r="AK35" s="43"/>
      <c r="AL35" s="43" t="str">
        <f t="shared" si="17"/>
        <v/>
      </c>
      <c r="AM35" s="307"/>
      <c r="AN35" s="43"/>
      <c r="AO35" s="43"/>
      <c r="AP35" s="43" t="str">
        <f t="shared" si="18"/>
        <v/>
      </c>
      <c r="AQ35" s="307"/>
      <c r="AR35" s="43"/>
      <c r="AS35" s="43"/>
      <c r="AT35" s="43" t="str">
        <f t="shared" si="19"/>
        <v/>
      </c>
      <c r="AU35" s="307"/>
      <c r="AV35" s="35" t="str">
        <f t="shared" si="20"/>
        <v/>
      </c>
      <c r="AW35" s="35"/>
      <c r="AX35" s="35" t="str">
        <f t="shared" si="21"/>
        <v/>
      </c>
      <c r="AY35" s="16"/>
      <c r="AZ35" s="16"/>
      <c r="BA35" s="930"/>
    </row>
    <row r="36" spans="1:53">
      <c r="A36" s="32"/>
      <c r="B36" s="16"/>
      <c r="C36" s="17"/>
      <c r="D36" s="16"/>
      <c r="E36" s="36"/>
      <c r="F36" s="153" t="str">
        <f t="shared" si="22"/>
        <v/>
      </c>
      <c r="G36" s="182"/>
      <c r="H36" s="442" t="str">
        <f t="shared" si="12"/>
        <v/>
      </c>
      <c r="I36" s="16"/>
      <c r="J36" s="16"/>
      <c r="K36" s="41"/>
      <c r="L36" s="16"/>
      <c r="M36" s="16"/>
      <c r="N36" s="27" t="str">
        <f t="shared" si="13"/>
        <v/>
      </c>
      <c r="O36" s="41"/>
      <c r="P36" s="16"/>
      <c r="Q36" s="16"/>
      <c r="R36" s="27" t="str">
        <f t="shared" si="14"/>
        <v/>
      </c>
      <c r="S36" s="9"/>
      <c r="T36" s="16"/>
      <c r="U36" s="16"/>
      <c r="V36" s="16" t="str">
        <f t="shared" si="1"/>
        <v/>
      </c>
      <c r="W36" s="41"/>
      <c r="X36" s="16"/>
      <c r="Y36" s="16"/>
      <c r="Z36" s="27" t="str">
        <f t="shared" si="2"/>
        <v/>
      </c>
      <c r="AA36" s="41"/>
      <c r="AB36" s="28"/>
      <c r="AC36" s="28"/>
      <c r="AD36" s="27" t="str">
        <f t="shared" si="15"/>
        <v/>
      </c>
      <c r="AE36" s="42"/>
      <c r="AF36" s="16"/>
      <c r="AG36" s="16"/>
      <c r="AH36" s="27" t="str">
        <f t="shared" si="16"/>
        <v/>
      </c>
      <c r="AI36" s="42"/>
      <c r="AJ36" s="43"/>
      <c r="AK36" s="43"/>
      <c r="AL36" s="43" t="str">
        <f t="shared" si="17"/>
        <v/>
      </c>
      <c r="AM36" s="307"/>
      <c r="AN36" s="43"/>
      <c r="AO36" s="43"/>
      <c r="AP36" s="43" t="str">
        <f t="shared" si="18"/>
        <v/>
      </c>
      <c r="AQ36" s="307"/>
      <c r="AR36" s="43"/>
      <c r="AS36" s="43"/>
      <c r="AT36" s="43" t="str">
        <f t="shared" si="19"/>
        <v/>
      </c>
      <c r="AU36" s="307"/>
      <c r="AV36" s="35" t="str">
        <f t="shared" si="20"/>
        <v/>
      </c>
      <c r="AW36" s="35"/>
      <c r="AX36" s="35" t="str">
        <f t="shared" si="21"/>
        <v/>
      </c>
      <c r="AY36" s="16"/>
      <c r="AZ36" s="16"/>
      <c r="BA36" s="930"/>
    </row>
    <row r="37" spans="1:53">
      <c r="A37" s="32"/>
      <c r="B37" s="16"/>
      <c r="C37" s="17"/>
      <c r="D37" s="16"/>
      <c r="E37" s="36"/>
      <c r="F37" s="153" t="str">
        <f t="shared" si="22"/>
        <v/>
      </c>
      <c r="G37" s="182"/>
      <c r="H37" s="442" t="str">
        <f t="shared" si="12"/>
        <v/>
      </c>
      <c r="I37" s="16"/>
      <c r="J37" s="16"/>
      <c r="K37" s="41"/>
      <c r="L37" s="16"/>
      <c r="M37" s="16"/>
      <c r="N37" s="27" t="str">
        <f t="shared" si="13"/>
        <v/>
      </c>
      <c r="O37" s="41"/>
      <c r="P37" s="16"/>
      <c r="Q37" s="16"/>
      <c r="R37" s="27" t="str">
        <f t="shared" si="14"/>
        <v/>
      </c>
      <c r="S37" s="9"/>
      <c r="T37" s="16"/>
      <c r="U37" s="16"/>
      <c r="V37" s="16" t="str">
        <f t="shared" si="1"/>
        <v/>
      </c>
      <c r="W37" s="41"/>
      <c r="X37" s="16"/>
      <c r="Y37" s="16"/>
      <c r="Z37" s="27" t="str">
        <f t="shared" si="2"/>
        <v/>
      </c>
      <c r="AA37" s="41"/>
      <c r="AB37" s="28"/>
      <c r="AC37" s="28"/>
      <c r="AD37" s="27" t="str">
        <f t="shared" si="15"/>
        <v/>
      </c>
      <c r="AE37" s="42"/>
      <c r="AF37" s="16"/>
      <c r="AG37" s="16"/>
      <c r="AH37" s="27" t="str">
        <f t="shared" si="16"/>
        <v/>
      </c>
      <c r="AI37" s="42"/>
      <c r="AJ37" s="43"/>
      <c r="AK37" s="43"/>
      <c r="AL37" s="43" t="str">
        <f t="shared" si="17"/>
        <v/>
      </c>
      <c r="AM37" s="307"/>
      <c r="AN37" s="43"/>
      <c r="AO37" s="43"/>
      <c r="AP37" s="43" t="str">
        <f t="shared" si="18"/>
        <v/>
      </c>
      <c r="AQ37" s="307"/>
      <c r="AR37" s="43"/>
      <c r="AS37" s="43"/>
      <c r="AT37" s="43" t="str">
        <f t="shared" si="19"/>
        <v/>
      </c>
      <c r="AU37" s="307"/>
      <c r="AV37" s="35" t="str">
        <f t="shared" si="20"/>
        <v/>
      </c>
      <c r="AW37" s="35"/>
      <c r="AX37" s="35" t="str">
        <f t="shared" si="21"/>
        <v/>
      </c>
      <c r="AY37" s="16"/>
      <c r="AZ37" s="16"/>
      <c r="BA37" s="930"/>
    </row>
    <row r="38" spans="1:53">
      <c r="A38" s="32"/>
      <c r="B38" s="16"/>
      <c r="C38" s="17"/>
      <c r="D38" s="16"/>
      <c r="E38" s="36"/>
      <c r="F38" s="153" t="str">
        <f t="shared" si="22"/>
        <v/>
      </c>
      <c r="G38" s="182"/>
      <c r="H38" s="442" t="str">
        <f t="shared" si="12"/>
        <v/>
      </c>
      <c r="I38" s="16"/>
      <c r="J38" s="16"/>
      <c r="K38" s="41"/>
      <c r="L38" s="16"/>
      <c r="M38" s="16"/>
      <c r="N38" s="27" t="str">
        <f t="shared" si="13"/>
        <v/>
      </c>
      <c r="O38" s="41"/>
      <c r="P38" s="16"/>
      <c r="Q38" s="16"/>
      <c r="R38" s="27" t="str">
        <f t="shared" si="14"/>
        <v/>
      </c>
      <c r="S38" s="9"/>
      <c r="T38" s="16"/>
      <c r="U38" s="16"/>
      <c r="V38" s="16" t="str">
        <f t="shared" si="1"/>
        <v/>
      </c>
      <c r="W38" s="41"/>
      <c r="X38" s="16"/>
      <c r="Y38" s="16"/>
      <c r="Z38" s="27" t="str">
        <f t="shared" si="2"/>
        <v/>
      </c>
      <c r="AA38" s="41"/>
      <c r="AB38" s="28"/>
      <c r="AC38" s="28"/>
      <c r="AD38" s="27" t="str">
        <f t="shared" si="15"/>
        <v/>
      </c>
      <c r="AE38" s="42"/>
      <c r="AF38" s="16"/>
      <c r="AG38" s="16"/>
      <c r="AH38" s="27" t="str">
        <f t="shared" si="16"/>
        <v/>
      </c>
      <c r="AI38" s="42"/>
      <c r="AJ38" s="43"/>
      <c r="AK38" s="43"/>
      <c r="AL38" s="43" t="str">
        <f t="shared" si="17"/>
        <v/>
      </c>
      <c r="AM38" s="307"/>
      <c r="AN38" s="43"/>
      <c r="AO38" s="43"/>
      <c r="AP38" s="43" t="str">
        <f t="shared" si="18"/>
        <v/>
      </c>
      <c r="AQ38" s="307"/>
      <c r="AR38" s="43"/>
      <c r="AS38" s="43"/>
      <c r="AT38" s="43" t="str">
        <f t="shared" si="19"/>
        <v/>
      </c>
      <c r="AU38" s="307"/>
      <c r="AV38" s="35" t="str">
        <f t="shared" si="20"/>
        <v/>
      </c>
      <c r="AW38" s="35"/>
      <c r="AX38" s="35" t="str">
        <f t="shared" si="21"/>
        <v/>
      </c>
      <c r="AY38" s="16"/>
      <c r="AZ38" s="16"/>
      <c r="BA38" s="930"/>
    </row>
    <row r="39" spans="1:53">
      <c r="A39" s="32"/>
      <c r="B39" s="16"/>
      <c r="C39" s="17"/>
      <c r="D39" s="16"/>
      <c r="E39" s="36"/>
      <c r="F39" s="153" t="str">
        <f t="shared" si="22"/>
        <v/>
      </c>
      <c r="G39" s="182"/>
      <c r="H39" s="442" t="str">
        <f t="shared" si="12"/>
        <v/>
      </c>
      <c r="I39" s="16"/>
      <c r="J39" s="16"/>
      <c r="K39" s="41"/>
      <c r="L39" s="16"/>
      <c r="M39" s="16"/>
      <c r="N39" s="27" t="str">
        <f t="shared" si="13"/>
        <v/>
      </c>
      <c r="O39" s="41"/>
      <c r="P39" s="16"/>
      <c r="Q39" s="16"/>
      <c r="R39" s="27" t="str">
        <f t="shared" si="14"/>
        <v/>
      </c>
      <c r="S39" s="9"/>
      <c r="T39" s="16"/>
      <c r="U39" s="16"/>
      <c r="V39" s="16" t="str">
        <f t="shared" si="1"/>
        <v/>
      </c>
      <c r="W39" s="41"/>
      <c r="X39" s="16"/>
      <c r="Y39" s="16"/>
      <c r="Z39" s="27" t="str">
        <f t="shared" si="2"/>
        <v/>
      </c>
      <c r="AA39" s="41"/>
      <c r="AB39" s="28"/>
      <c r="AC39" s="28"/>
      <c r="AD39" s="27" t="str">
        <f t="shared" si="15"/>
        <v/>
      </c>
      <c r="AE39" s="42"/>
      <c r="AF39" s="16"/>
      <c r="AG39" s="16"/>
      <c r="AH39" s="27" t="str">
        <f t="shared" si="16"/>
        <v/>
      </c>
      <c r="AI39" s="42"/>
      <c r="AJ39" s="43"/>
      <c r="AK39" s="43"/>
      <c r="AL39" s="43" t="str">
        <f t="shared" si="17"/>
        <v/>
      </c>
      <c r="AM39" s="307"/>
      <c r="AN39" s="43"/>
      <c r="AO39" s="43"/>
      <c r="AP39" s="43" t="str">
        <f t="shared" si="18"/>
        <v/>
      </c>
      <c r="AQ39" s="307"/>
      <c r="AR39" s="43"/>
      <c r="AS39" s="43"/>
      <c r="AT39" s="43" t="str">
        <f t="shared" si="19"/>
        <v/>
      </c>
      <c r="AU39" s="307"/>
      <c r="AV39" s="35" t="str">
        <f t="shared" si="20"/>
        <v/>
      </c>
      <c r="AW39" s="35"/>
      <c r="AX39" s="35" t="str">
        <f t="shared" si="21"/>
        <v/>
      </c>
      <c r="AY39" s="16"/>
      <c r="AZ39" s="16"/>
      <c r="BA39" s="930"/>
    </row>
    <row r="40" spans="1:53">
      <c r="A40" s="32"/>
      <c r="B40" s="16"/>
      <c r="C40" s="17"/>
      <c r="D40" s="16"/>
      <c r="E40" s="36"/>
      <c r="F40" s="153" t="str">
        <f t="shared" si="22"/>
        <v/>
      </c>
      <c r="G40" s="182"/>
      <c r="H40" s="442" t="str">
        <f t="shared" si="12"/>
        <v/>
      </c>
      <c r="I40" s="16"/>
      <c r="J40" s="16"/>
      <c r="K40" s="41"/>
      <c r="L40" s="16"/>
      <c r="M40" s="16"/>
      <c r="N40" s="27" t="str">
        <f t="shared" si="13"/>
        <v/>
      </c>
      <c r="O40" s="41"/>
      <c r="P40" s="16"/>
      <c r="Q40" s="16"/>
      <c r="R40" s="27" t="str">
        <f t="shared" si="14"/>
        <v/>
      </c>
      <c r="S40" s="9"/>
      <c r="T40" s="16"/>
      <c r="U40" s="16"/>
      <c r="V40" s="16" t="str">
        <f t="shared" si="1"/>
        <v/>
      </c>
      <c r="W40" s="41"/>
      <c r="X40" s="16"/>
      <c r="Y40" s="16"/>
      <c r="Z40" s="27" t="str">
        <f t="shared" si="2"/>
        <v/>
      </c>
      <c r="AA40" s="41"/>
      <c r="AB40" s="28"/>
      <c r="AC40" s="28"/>
      <c r="AD40" s="27" t="str">
        <f t="shared" si="15"/>
        <v/>
      </c>
      <c r="AE40" s="42"/>
      <c r="AF40" s="16"/>
      <c r="AG40" s="16"/>
      <c r="AH40" s="27" t="str">
        <f t="shared" si="16"/>
        <v/>
      </c>
      <c r="AI40" s="42"/>
      <c r="AJ40" s="43"/>
      <c r="AK40" s="43"/>
      <c r="AL40" s="43" t="str">
        <f t="shared" si="17"/>
        <v/>
      </c>
      <c r="AM40" s="307"/>
      <c r="AN40" s="43"/>
      <c r="AO40" s="43"/>
      <c r="AP40" s="43" t="str">
        <f t="shared" si="18"/>
        <v/>
      </c>
      <c r="AQ40" s="307"/>
      <c r="AR40" s="43"/>
      <c r="AS40" s="43"/>
      <c r="AT40" s="43" t="str">
        <f t="shared" si="19"/>
        <v/>
      </c>
      <c r="AU40" s="307"/>
      <c r="AV40" s="35" t="str">
        <f t="shared" si="20"/>
        <v/>
      </c>
      <c r="AW40" s="35"/>
      <c r="AX40" s="35" t="str">
        <f t="shared" si="21"/>
        <v/>
      </c>
      <c r="AY40" s="16"/>
      <c r="AZ40" s="16"/>
      <c r="BA40" s="930"/>
    </row>
    <row r="41" spans="1:53">
      <c r="A41" s="32"/>
      <c r="B41" s="16"/>
      <c r="C41" s="17"/>
      <c r="D41" s="16"/>
      <c r="E41" s="36"/>
      <c r="F41" s="153" t="str">
        <f t="shared" si="22"/>
        <v/>
      </c>
      <c r="G41" s="182"/>
      <c r="H41" s="442" t="str">
        <f t="shared" si="12"/>
        <v/>
      </c>
      <c r="I41" s="16"/>
      <c r="J41" s="16"/>
      <c r="K41" s="41"/>
      <c r="L41" s="16"/>
      <c r="M41" s="16"/>
      <c r="N41" s="27" t="str">
        <f t="shared" si="13"/>
        <v/>
      </c>
      <c r="O41" s="41"/>
      <c r="P41" s="16"/>
      <c r="Q41" s="16"/>
      <c r="R41" s="27" t="str">
        <f t="shared" si="14"/>
        <v/>
      </c>
      <c r="S41" s="9"/>
      <c r="T41" s="16"/>
      <c r="U41" s="16"/>
      <c r="V41" s="16" t="str">
        <f t="shared" si="1"/>
        <v/>
      </c>
      <c r="W41" s="41"/>
      <c r="X41" s="16"/>
      <c r="Y41" s="16"/>
      <c r="Z41" s="27" t="str">
        <f t="shared" si="2"/>
        <v/>
      </c>
      <c r="AA41" s="41"/>
      <c r="AB41" s="28"/>
      <c r="AC41" s="28"/>
      <c r="AD41" s="27" t="str">
        <f t="shared" si="15"/>
        <v/>
      </c>
      <c r="AE41" s="42"/>
      <c r="AF41" s="16"/>
      <c r="AG41" s="16"/>
      <c r="AH41" s="27" t="str">
        <f t="shared" si="16"/>
        <v/>
      </c>
      <c r="AI41" s="42"/>
      <c r="AJ41" s="43"/>
      <c r="AK41" s="43"/>
      <c r="AL41" s="43" t="str">
        <f t="shared" si="17"/>
        <v/>
      </c>
      <c r="AM41" s="307"/>
      <c r="AN41" s="43"/>
      <c r="AO41" s="43"/>
      <c r="AP41" s="43" t="str">
        <f t="shared" si="18"/>
        <v/>
      </c>
      <c r="AQ41" s="307"/>
      <c r="AR41" s="43"/>
      <c r="AS41" s="43"/>
      <c r="AT41" s="43" t="str">
        <f t="shared" si="19"/>
        <v/>
      </c>
      <c r="AU41" s="307"/>
      <c r="AV41" s="35" t="str">
        <f t="shared" si="20"/>
        <v/>
      </c>
      <c r="AW41" s="35"/>
      <c r="AX41" s="35" t="str">
        <f t="shared" si="21"/>
        <v/>
      </c>
      <c r="AY41" s="16"/>
      <c r="AZ41" s="16"/>
      <c r="BA41" s="930"/>
    </row>
    <row r="42" spans="1:53">
      <c r="A42" s="32"/>
      <c r="B42" s="16"/>
      <c r="C42" s="17"/>
      <c r="D42" s="16"/>
      <c r="E42" s="36"/>
      <c r="F42" s="153" t="str">
        <f t="shared" si="22"/>
        <v/>
      </c>
      <c r="G42" s="182"/>
      <c r="H42" s="442" t="str">
        <f t="shared" si="12"/>
        <v/>
      </c>
      <c r="I42" s="16"/>
      <c r="J42" s="16"/>
      <c r="K42" s="41"/>
      <c r="L42" s="16"/>
      <c r="M42" s="16"/>
      <c r="N42" s="27" t="str">
        <f t="shared" si="13"/>
        <v/>
      </c>
      <c r="O42" s="41"/>
      <c r="P42" s="16"/>
      <c r="Q42" s="16"/>
      <c r="R42" s="27" t="str">
        <f t="shared" si="14"/>
        <v/>
      </c>
      <c r="S42" s="9"/>
      <c r="T42" s="16"/>
      <c r="U42" s="16"/>
      <c r="V42" s="16" t="str">
        <f t="shared" si="1"/>
        <v/>
      </c>
      <c r="W42" s="41"/>
      <c r="X42" s="16"/>
      <c r="Y42" s="16"/>
      <c r="Z42" s="27" t="str">
        <f t="shared" si="2"/>
        <v/>
      </c>
      <c r="AA42" s="41"/>
      <c r="AB42" s="28"/>
      <c r="AC42" s="28"/>
      <c r="AD42" s="27" t="str">
        <f t="shared" si="15"/>
        <v/>
      </c>
      <c r="AE42" s="42"/>
      <c r="AF42" s="16"/>
      <c r="AG42" s="16"/>
      <c r="AH42" s="27" t="str">
        <f t="shared" si="16"/>
        <v/>
      </c>
      <c r="AI42" s="42"/>
      <c r="AJ42" s="43"/>
      <c r="AK42" s="43"/>
      <c r="AL42" s="43" t="str">
        <f t="shared" si="17"/>
        <v/>
      </c>
      <c r="AM42" s="307"/>
      <c r="AN42" s="43"/>
      <c r="AO42" s="43"/>
      <c r="AP42" s="43" t="str">
        <f t="shared" si="18"/>
        <v/>
      </c>
      <c r="AQ42" s="307"/>
      <c r="AR42" s="43"/>
      <c r="AS42" s="43"/>
      <c r="AT42" s="43" t="str">
        <f t="shared" si="19"/>
        <v/>
      </c>
      <c r="AU42" s="307"/>
      <c r="AV42" s="35" t="str">
        <f t="shared" si="20"/>
        <v/>
      </c>
      <c r="AW42" s="35"/>
      <c r="AX42" s="35" t="str">
        <f t="shared" si="21"/>
        <v/>
      </c>
      <c r="AY42" s="16"/>
      <c r="AZ42" s="16"/>
      <c r="BA42" s="930"/>
    </row>
    <row r="43" spans="1:53">
      <c r="A43" s="32"/>
      <c r="B43" s="37"/>
      <c r="C43" s="129"/>
      <c r="D43" s="37"/>
      <c r="E43" s="6"/>
      <c r="F43" s="156">
        <f>SUM(F29:F42)</f>
        <v>0</v>
      </c>
      <c r="G43" s="183"/>
      <c r="H43" s="187">
        <f>SUM(H29:H42)</f>
        <v>0</v>
      </c>
      <c r="I43" s="37"/>
      <c r="J43" s="37"/>
      <c r="K43" s="41"/>
      <c r="L43" s="37">
        <f>SUM(L29:L42)</f>
        <v>0</v>
      </c>
      <c r="M43" s="37"/>
      <c r="N43" s="7">
        <f>SUM(N30:N42)</f>
        <v>0</v>
      </c>
      <c r="O43" s="41"/>
      <c r="P43" s="37">
        <f>SUM(P29:P42)</f>
        <v>0</v>
      </c>
      <c r="Q43" s="37"/>
      <c r="R43" s="7">
        <f>SUM(R30:R42)</f>
        <v>0</v>
      </c>
      <c r="S43" s="9"/>
      <c r="T43" s="37">
        <f>SUM(T29:T42)</f>
        <v>0</v>
      </c>
      <c r="U43" s="37"/>
      <c r="V43" s="37">
        <f>SUM(V30:V42)</f>
        <v>0</v>
      </c>
      <c r="W43" s="41"/>
      <c r="X43" s="37">
        <f>SUM(X30:X42)</f>
        <v>0</v>
      </c>
      <c r="Y43" s="37"/>
      <c r="Z43" s="7">
        <f>SUM(Z30:Z42)</f>
        <v>0</v>
      </c>
      <c r="AA43" s="41"/>
      <c r="AB43" s="37">
        <f>SUM(AB30:AB42)</f>
        <v>0</v>
      </c>
      <c r="AC43" s="37"/>
      <c r="AD43" s="7">
        <f>SUM(AD30:AD42)</f>
        <v>0</v>
      </c>
      <c r="AE43" s="42"/>
      <c r="AF43" s="37">
        <f>SUM(AF30:AF42)</f>
        <v>0</v>
      </c>
      <c r="AG43" s="37"/>
      <c r="AH43" s="7">
        <f>SUM(AH30:AH42)</f>
        <v>0</v>
      </c>
      <c r="AI43" s="42"/>
      <c r="AJ43" s="7">
        <f>SUM(AJ30:AJ42)</f>
        <v>0</v>
      </c>
      <c r="AK43" s="7"/>
      <c r="AL43" s="7">
        <f>SUM(AL30:AL42)</f>
        <v>0</v>
      </c>
      <c r="AM43" s="307"/>
      <c r="AN43" s="7">
        <f>SUM(AN30:AN42)</f>
        <v>0</v>
      </c>
      <c r="AO43" s="7"/>
      <c r="AP43" s="7">
        <f>SUM(AP30:AP42)</f>
        <v>0</v>
      </c>
      <c r="AQ43" s="307"/>
      <c r="AR43" s="7">
        <f>SUM(AR30:AR42)</f>
        <v>0</v>
      </c>
      <c r="AS43" s="7"/>
      <c r="AT43" s="7">
        <f>SUM(AT30:AT42)</f>
        <v>0</v>
      </c>
      <c r="AU43" s="307"/>
      <c r="AV43" s="130"/>
      <c r="AW43" s="130"/>
      <c r="AX43" s="164">
        <f>SUM(AX29:AX42)</f>
        <v>0</v>
      </c>
      <c r="AY43" s="37"/>
      <c r="AZ43" s="37"/>
      <c r="BA43" s="930"/>
    </row>
    <row r="44" spans="1:53">
      <c r="A44" s="32"/>
      <c r="B44" s="139"/>
      <c r="C44" s="144" t="s">
        <v>32</v>
      </c>
      <c r="D44" s="139"/>
      <c r="E44" s="14"/>
      <c r="F44" s="154"/>
      <c r="G44" s="184"/>
      <c r="H44" s="188"/>
      <c r="I44" s="139"/>
      <c r="J44" s="139"/>
      <c r="K44" s="41"/>
      <c r="L44" s="139"/>
      <c r="M44" s="139"/>
      <c r="N44" s="141"/>
      <c r="O44" s="41"/>
      <c r="P44" s="139"/>
      <c r="Q44" s="139"/>
      <c r="R44" s="141"/>
      <c r="S44" s="9"/>
      <c r="T44" s="139"/>
      <c r="U44" s="139"/>
      <c r="V44" s="139"/>
      <c r="W44" s="41"/>
      <c r="X44" s="139"/>
      <c r="Y44" s="139"/>
      <c r="Z44" s="141"/>
      <c r="AA44" s="41"/>
      <c r="AB44" s="139"/>
      <c r="AC44" s="139"/>
      <c r="AD44" s="141"/>
      <c r="AE44" s="42"/>
      <c r="AF44" s="139"/>
      <c r="AG44" s="139"/>
      <c r="AH44" s="141"/>
      <c r="AI44" s="42"/>
      <c r="AJ44" s="141"/>
      <c r="AK44" s="141"/>
      <c r="AL44" s="141"/>
      <c r="AM44" s="307"/>
      <c r="AN44" s="141"/>
      <c r="AO44" s="141"/>
      <c r="AP44" s="141"/>
      <c r="AQ44" s="307"/>
      <c r="AR44" s="141"/>
      <c r="AS44" s="141"/>
      <c r="AT44" s="141"/>
      <c r="AU44" s="307"/>
      <c r="AV44" s="142"/>
      <c r="AW44" s="142"/>
      <c r="AX44" s="142"/>
      <c r="AY44" s="139"/>
      <c r="AZ44" s="139"/>
      <c r="BA44" s="930"/>
    </row>
    <row r="45" spans="1:53">
      <c r="A45" s="32"/>
      <c r="B45" s="16"/>
      <c r="C45" s="17"/>
      <c r="D45" s="16"/>
      <c r="E45" s="36"/>
      <c r="F45" s="153" t="str">
        <f>IF(E45="","",IF(E45="Oui",1,0))</f>
        <v/>
      </c>
      <c r="G45" s="182"/>
      <c r="H45" s="442" t="str">
        <f t="shared" ref="H45:H59" si="23">IF(G45="","",G45-AX45)</f>
        <v/>
      </c>
      <c r="I45" s="16"/>
      <c r="J45" s="16"/>
      <c r="K45" s="41"/>
      <c r="L45" s="16"/>
      <c r="M45" s="16"/>
      <c r="N45" s="27" t="str">
        <f t="shared" si="13"/>
        <v/>
      </c>
      <c r="O45" s="41"/>
      <c r="P45" s="16"/>
      <c r="Q45" s="16"/>
      <c r="R45" s="27" t="str">
        <f t="shared" si="14"/>
        <v/>
      </c>
      <c r="S45" s="9"/>
      <c r="T45" s="16"/>
      <c r="U45" s="16"/>
      <c r="V45" s="16" t="str">
        <f t="shared" si="1"/>
        <v/>
      </c>
      <c r="W45" s="41"/>
      <c r="X45" s="16"/>
      <c r="Y45" s="16"/>
      <c r="Z45" s="27" t="str">
        <f t="shared" si="2"/>
        <v/>
      </c>
      <c r="AA45" s="41"/>
      <c r="AB45" s="28"/>
      <c r="AC45" s="28"/>
      <c r="AD45" s="27" t="str">
        <f t="shared" si="15"/>
        <v/>
      </c>
      <c r="AE45" s="42"/>
      <c r="AF45" s="16"/>
      <c r="AG45" s="16"/>
      <c r="AH45" s="27" t="str">
        <f t="shared" si="16"/>
        <v/>
      </c>
      <c r="AI45" s="42"/>
      <c r="AJ45" s="43"/>
      <c r="AK45" s="43"/>
      <c r="AL45" s="43" t="str">
        <f t="shared" ref="AL45:AL108" si="24">IF(AJ45="","",AK45*AJ45)</f>
        <v/>
      </c>
      <c r="AM45" s="307"/>
      <c r="AN45" s="43"/>
      <c r="AO45" s="43"/>
      <c r="AP45" s="43" t="str">
        <f t="shared" ref="AP45:AP108" si="25">IF(AN45="","",AO45*AN45)</f>
        <v/>
      </c>
      <c r="AQ45" s="307"/>
      <c r="AR45" s="43"/>
      <c r="AS45" s="43"/>
      <c r="AT45" s="43" t="str">
        <f t="shared" ref="AT45:AT108" si="26">IF(AR45="","",AS45*AR45)</f>
        <v/>
      </c>
      <c r="AU45" s="307"/>
      <c r="AV45" s="35" t="str">
        <f t="shared" ref="AV45:AV59" si="27">IF(B45="","",R45+V45+Z45+AH45+N45+AD45+AL45+AP45+AT45)</f>
        <v/>
      </c>
      <c r="AW45" s="35"/>
      <c r="AX45" s="35" t="str">
        <f t="shared" si="21"/>
        <v/>
      </c>
      <c r="AY45" s="16"/>
      <c r="AZ45" s="16"/>
      <c r="BA45" s="930"/>
    </row>
    <row r="46" spans="1:53">
      <c r="A46" s="32"/>
      <c r="B46" s="16"/>
      <c r="C46" s="17"/>
      <c r="D46" s="16"/>
      <c r="E46" s="36"/>
      <c r="F46" s="153" t="str">
        <f t="shared" ref="F46:F59" si="28">IF(E46="","",IF(E46="Oui",1,0))</f>
        <v/>
      </c>
      <c r="G46" s="182"/>
      <c r="H46" s="442" t="str">
        <f t="shared" si="23"/>
        <v/>
      </c>
      <c r="I46" s="16"/>
      <c r="J46" s="16"/>
      <c r="K46" s="41"/>
      <c r="L46" s="16"/>
      <c r="M46" s="16"/>
      <c r="N46" s="27" t="str">
        <f t="shared" si="13"/>
        <v/>
      </c>
      <c r="O46" s="41"/>
      <c r="P46" s="16"/>
      <c r="Q46" s="16"/>
      <c r="R46" s="27" t="str">
        <f t="shared" si="14"/>
        <v/>
      </c>
      <c r="S46" s="9"/>
      <c r="T46" s="16"/>
      <c r="U46" s="16"/>
      <c r="V46" s="16" t="str">
        <f t="shared" si="1"/>
        <v/>
      </c>
      <c r="W46" s="41"/>
      <c r="X46" s="16"/>
      <c r="Y46" s="16"/>
      <c r="Z46" s="27" t="str">
        <f t="shared" si="2"/>
        <v/>
      </c>
      <c r="AA46" s="41"/>
      <c r="AB46" s="28"/>
      <c r="AC46" s="28"/>
      <c r="AD46" s="27" t="str">
        <f t="shared" si="15"/>
        <v/>
      </c>
      <c r="AE46" s="42"/>
      <c r="AF46" s="16"/>
      <c r="AG46" s="16"/>
      <c r="AH46" s="27" t="str">
        <f t="shared" si="16"/>
        <v/>
      </c>
      <c r="AI46" s="42"/>
      <c r="AJ46" s="43"/>
      <c r="AK46" s="43"/>
      <c r="AL46" s="43" t="str">
        <f t="shared" si="24"/>
        <v/>
      </c>
      <c r="AM46" s="307"/>
      <c r="AN46" s="43"/>
      <c r="AO46" s="43"/>
      <c r="AP46" s="43" t="str">
        <f t="shared" si="25"/>
        <v/>
      </c>
      <c r="AQ46" s="307"/>
      <c r="AR46" s="43"/>
      <c r="AS46" s="43"/>
      <c r="AT46" s="43" t="str">
        <f t="shared" si="26"/>
        <v/>
      </c>
      <c r="AU46" s="307"/>
      <c r="AV46" s="35" t="str">
        <f t="shared" si="27"/>
        <v/>
      </c>
      <c r="AW46" s="35"/>
      <c r="AX46" s="35" t="str">
        <f t="shared" si="21"/>
        <v/>
      </c>
      <c r="AY46" s="16"/>
      <c r="AZ46" s="16"/>
      <c r="BA46" s="930"/>
    </row>
    <row r="47" spans="1:53">
      <c r="A47" s="32"/>
      <c r="B47" s="16"/>
      <c r="C47" s="17"/>
      <c r="D47" s="16"/>
      <c r="E47" s="36"/>
      <c r="F47" s="153" t="str">
        <f t="shared" si="28"/>
        <v/>
      </c>
      <c r="G47" s="182"/>
      <c r="H47" s="442" t="str">
        <f t="shared" si="23"/>
        <v/>
      </c>
      <c r="I47" s="16"/>
      <c r="J47" s="16"/>
      <c r="K47" s="41"/>
      <c r="L47" s="16"/>
      <c r="M47" s="16"/>
      <c r="N47" s="27" t="str">
        <f t="shared" si="13"/>
        <v/>
      </c>
      <c r="O47" s="41"/>
      <c r="P47" s="16"/>
      <c r="Q47" s="16"/>
      <c r="R47" s="27" t="str">
        <f t="shared" si="14"/>
        <v/>
      </c>
      <c r="S47" s="9"/>
      <c r="T47" s="16"/>
      <c r="U47" s="16"/>
      <c r="V47" s="16" t="str">
        <f t="shared" si="1"/>
        <v/>
      </c>
      <c r="W47" s="41"/>
      <c r="X47" s="16"/>
      <c r="Y47" s="16"/>
      <c r="Z47" s="27" t="str">
        <f t="shared" si="2"/>
        <v/>
      </c>
      <c r="AA47" s="41"/>
      <c r="AB47" s="28"/>
      <c r="AC47" s="28"/>
      <c r="AD47" s="27" t="str">
        <f t="shared" si="15"/>
        <v/>
      </c>
      <c r="AE47" s="42"/>
      <c r="AF47" s="16"/>
      <c r="AG47" s="16"/>
      <c r="AH47" s="27" t="str">
        <f t="shared" si="16"/>
        <v/>
      </c>
      <c r="AI47" s="42"/>
      <c r="AJ47" s="43"/>
      <c r="AK47" s="43"/>
      <c r="AL47" s="43" t="str">
        <f t="shared" si="24"/>
        <v/>
      </c>
      <c r="AM47" s="307"/>
      <c r="AN47" s="43"/>
      <c r="AO47" s="43"/>
      <c r="AP47" s="43" t="str">
        <f t="shared" si="25"/>
        <v/>
      </c>
      <c r="AQ47" s="307"/>
      <c r="AR47" s="43"/>
      <c r="AS47" s="43"/>
      <c r="AT47" s="43" t="str">
        <f t="shared" si="26"/>
        <v/>
      </c>
      <c r="AU47" s="307"/>
      <c r="AV47" s="35" t="str">
        <f t="shared" si="27"/>
        <v/>
      </c>
      <c r="AW47" s="35"/>
      <c r="AX47" s="35" t="str">
        <f t="shared" si="21"/>
        <v/>
      </c>
      <c r="AY47" s="16"/>
      <c r="AZ47" s="16"/>
      <c r="BA47" s="930"/>
    </row>
    <row r="48" spans="1:53">
      <c r="A48" s="32"/>
      <c r="B48" s="16"/>
      <c r="C48" s="17"/>
      <c r="D48" s="16"/>
      <c r="E48" s="36"/>
      <c r="F48" s="153" t="str">
        <f t="shared" si="28"/>
        <v/>
      </c>
      <c r="G48" s="182"/>
      <c r="H48" s="442" t="str">
        <f t="shared" si="23"/>
        <v/>
      </c>
      <c r="I48" s="16"/>
      <c r="J48" s="16"/>
      <c r="K48" s="41"/>
      <c r="L48" s="16"/>
      <c r="M48" s="16"/>
      <c r="N48" s="27" t="str">
        <f t="shared" si="13"/>
        <v/>
      </c>
      <c r="O48" s="41"/>
      <c r="P48" s="16"/>
      <c r="Q48" s="16"/>
      <c r="R48" s="27" t="str">
        <f t="shared" si="14"/>
        <v/>
      </c>
      <c r="S48" s="9"/>
      <c r="T48" s="16"/>
      <c r="U48" s="16"/>
      <c r="V48" s="16" t="str">
        <f t="shared" si="1"/>
        <v/>
      </c>
      <c r="W48" s="41"/>
      <c r="X48" s="16"/>
      <c r="Y48" s="16"/>
      <c r="Z48" s="27" t="str">
        <f t="shared" si="2"/>
        <v/>
      </c>
      <c r="AA48" s="41"/>
      <c r="AB48" s="28"/>
      <c r="AC48" s="28"/>
      <c r="AD48" s="27" t="str">
        <f t="shared" si="15"/>
        <v/>
      </c>
      <c r="AE48" s="42"/>
      <c r="AF48" s="16"/>
      <c r="AG48" s="16"/>
      <c r="AH48" s="27" t="str">
        <f t="shared" si="16"/>
        <v/>
      </c>
      <c r="AI48" s="42"/>
      <c r="AJ48" s="43"/>
      <c r="AK48" s="43"/>
      <c r="AL48" s="43" t="str">
        <f t="shared" si="24"/>
        <v/>
      </c>
      <c r="AM48" s="307"/>
      <c r="AN48" s="43"/>
      <c r="AO48" s="43"/>
      <c r="AP48" s="43" t="str">
        <f t="shared" si="25"/>
        <v/>
      </c>
      <c r="AQ48" s="307"/>
      <c r="AR48" s="43"/>
      <c r="AS48" s="43"/>
      <c r="AT48" s="43" t="str">
        <f t="shared" si="26"/>
        <v/>
      </c>
      <c r="AU48" s="307"/>
      <c r="AV48" s="35" t="str">
        <f t="shared" si="27"/>
        <v/>
      </c>
      <c r="AW48" s="35"/>
      <c r="AX48" s="35" t="str">
        <f t="shared" si="21"/>
        <v/>
      </c>
      <c r="AY48" s="16"/>
      <c r="AZ48" s="16"/>
      <c r="BA48" s="930"/>
    </row>
    <row r="49" spans="1:53">
      <c r="A49" s="32"/>
      <c r="B49" s="16"/>
      <c r="C49" s="17"/>
      <c r="D49" s="16"/>
      <c r="E49" s="36"/>
      <c r="F49" s="153" t="str">
        <f t="shared" si="28"/>
        <v/>
      </c>
      <c r="G49" s="182"/>
      <c r="H49" s="442" t="str">
        <f t="shared" si="23"/>
        <v/>
      </c>
      <c r="I49" s="16"/>
      <c r="J49" s="16"/>
      <c r="K49" s="41"/>
      <c r="L49" s="16"/>
      <c r="M49" s="16"/>
      <c r="N49" s="27" t="str">
        <f t="shared" si="13"/>
        <v/>
      </c>
      <c r="O49" s="41"/>
      <c r="P49" s="16"/>
      <c r="Q49" s="16"/>
      <c r="R49" s="27" t="str">
        <f t="shared" si="14"/>
        <v/>
      </c>
      <c r="S49" s="9"/>
      <c r="T49" s="16"/>
      <c r="U49" s="16"/>
      <c r="V49" s="16" t="str">
        <f t="shared" si="1"/>
        <v/>
      </c>
      <c r="W49" s="41"/>
      <c r="X49" s="16"/>
      <c r="Y49" s="16"/>
      <c r="Z49" s="27" t="str">
        <f t="shared" si="2"/>
        <v/>
      </c>
      <c r="AA49" s="41"/>
      <c r="AB49" s="28"/>
      <c r="AC49" s="28"/>
      <c r="AD49" s="27" t="str">
        <f t="shared" si="15"/>
        <v/>
      </c>
      <c r="AE49" s="42"/>
      <c r="AF49" s="16"/>
      <c r="AG49" s="16"/>
      <c r="AH49" s="27" t="str">
        <f t="shared" si="16"/>
        <v/>
      </c>
      <c r="AI49" s="42"/>
      <c r="AJ49" s="43"/>
      <c r="AK49" s="43"/>
      <c r="AL49" s="43" t="str">
        <f t="shared" si="24"/>
        <v/>
      </c>
      <c r="AM49" s="307"/>
      <c r="AN49" s="43"/>
      <c r="AO49" s="43"/>
      <c r="AP49" s="43" t="str">
        <f t="shared" si="25"/>
        <v/>
      </c>
      <c r="AQ49" s="307"/>
      <c r="AR49" s="43"/>
      <c r="AS49" s="43"/>
      <c r="AT49" s="43" t="str">
        <f t="shared" si="26"/>
        <v/>
      </c>
      <c r="AU49" s="307"/>
      <c r="AV49" s="35" t="str">
        <f t="shared" si="27"/>
        <v/>
      </c>
      <c r="AW49" s="35"/>
      <c r="AX49" s="35" t="str">
        <f t="shared" si="21"/>
        <v/>
      </c>
      <c r="AY49" s="16"/>
      <c r="AZ49" s="16"/>
      <c r="BA49" s="930"/>
    </row>
    <row r="50" spans="1:53">
      <c r="A50" s="32"/>
      <c r="B50" s="16"/>
      <c r="C50" s="17"/>
      <c r="D50" s="16"/>
      <c r="E50" s="36"/>
      <c r="F50" s="153" t="str">
        <f t="shared" si="28"/>
        <v/>
      </c>
      <c r="G50" s="182"/>
      <c r="H50" s="442" t="str">
        <f t="shared" si="23"/>
        <v/>
      </c>
      <c r="I50" s="16"/>
      <c r="J50" s="16"/>
      <c r="K50" s="41"/>
      <c r="L50" s="16"/>
      <c r="M50" s="16"/>
      <c r="N50" s="27" t="str">
        <f t="shared" si="13"/>
        <v/>
      </c>
      <c r="O50" s="41"/>
      <c r="P50" s="16"/>
      <c r="Q50" s="16"/>
      <c r="R50" s="27" t="str">
        <f t="shared" si="14"/>
        <v/>
      </c>
      <c r="S50" s="9"/>
      <c r="T50" s="16"/>
      <c r="U50" s="16"/>
      <c r="V50" s="16" t="str">
        <f t="shared" si="1"/>
        <v/>
      </c>
      <c r="W50" s="41"/>
      <c r="X50" s="16"/>
      <c r="Y50" s="16"/>
      <c r="Z50" s="27" t="str">
        <f t="shared" si="2"/>
        <v/>
      </c>
      <c r="AA50" s="41"/>
      <c r="AB50" s="28"/>
      <c r="AC50" s="28"/>
      <c r="AD50" s="27" t="str">
        <f t="shared" si="15"/>
        <v/>
      </c>
      <c r="AE50" s="42"/>
      <c r="AF50" s="16"/>
      <c r="AG50" s="16"/>
      <c r="AH50" s="27" t="str">
        <f t="shared" si="16"/>
        <v/>
      </c>
      <c r="AI50" s="42"/>
      <c r="AJ50" s="43"/>
      <c r="AK50" s="43"/>
      <c r="AL50" s="43" t="str">
        <f t="shared" si="24"/>
        <v/>
      </c>
      <c r="AM50" s="307"/>
      <c r="AN50" s="43"/>
      <c r="AO50" s="43"/>
      <c r="AP50" s="43" t="str">
        <f t="shared" si="25"/>
        <v/>
      </c>
      <c r="AQ50" s="307"/>
      <c r="AR50" s="43"/>
      <c r="AS50" s="43"/>
      <c r="AT50" s="43" t="str">
        <f t="shared" si="26"/>
        <v/>
      </c>
      <c r="AU50" s="307"/>
      <c r="AV50" s="35" t="str">
        <f t="shared" si="27"/>
        <v/>
      </c>
      <c r="AW50" s="35"/>
      <c r="AX50" s="35" t="str">
        <f t="shared" si="21"/>
        <v/>
      </c>
      <c r="AY50" s="16"/>
      <c r="AZ50" s="16"/>
      <c r="BA50" s="930"/>
    </row>
    <row r="51" spans="1:53">
      <c r="A51" s="32"/>
      <c r="B51" s="16"/>
      <c r="C51" s="17"/>
      <c r="D51" s="16"/>
      <c r="E51" s="36"/>
      <c r="F51" s="153" t="str">
        <f t="shared" si="28"/>
        <v/>
      </c>
      <c r="G51" s="182"/>
      <c r="H51" s="442" t="str">
        <f t="shared" si="23"/>
        <v/>
      </c>
      <c r="I51" s="16"/>
      <c r="J51" s="16"/>
      <c r="K51" s="41"/>
      <c r="L51" s="16"/>
      <c r="M51" s="16"/>
      <c r="N51" s="27" t="str">
        <f t="shared" si="13"/>
        <v/>
      </c>
      <c r="O51" s="41"/>
      <c r="P51" s="16"/>
      <c r="Q51" s="16"/>
      <c r="R51" s="27" t="str">
        <f t="shared" si="14"/>
        <v/>
      </c>
      <c r="S51" s="9"/>
      <c r="T51" s="16"/>
      <c r="U51" s="16"/>
      <c r="V51" s="16" t="str">
        <f t="shared" si="1"/>
        <v/>
      </c>
      <c r="W51" s="41"/>
      <c r="X51" s="16"/>
      <c r="Y51" s="16"/>
      <c r="Z51" s="27" t="str">
        <f t="shared" si="2"/>
        <v/>
      </c>
      <c r="AA51" s="41"/>
      <c r="AB51" s="28"/>
      <c r="AC51" s="28"/>
      <c r="AD51" s="27" t="str">
        <f t="shared" si="15"/>
        <v/>
      </c>
      <c r="AE51" s="42"/>
      <c r="AF51" s="16"/>
      <c r="AG51" s="16"/>
      <c r="AH51" s="27" t="str">
        <f t="shared" si="16"/>
        <v/>
      </c>
      <c r="AI51" s="42"/>
      <c r="AJ51" s="43"/>
      <c r="AK51" s="43"/>
      <c r="AL51" s="43" t="str">
        <f t="shared" si="24"/>
        <v/>
      </c>
      <c r="AM51" s="307"/>
      <c r="AN51" s="43"/>
      <c r="AO51" s="43"/>
      <c r="AP51" s="43" t="str">
        <f t="shared" si="25"/>
        <v/>
      </c>
      <c r="AQ51" s="307"/>
      <c r="AR51" s="43"/>
      <c r="AS51" s="43"/>
      <c r="AT51" s="43" t="str">
        <f t="shared" si="26"/>
        <v/>
      </c>
      <c r="AU51" s="307"/>
      <c r="AV51" s="35" t="str">
        <f t="shared" si="27"/>
        <v/>
      </c>
      <c r="AW51" s="35"/>
      <c r="AX51" s="35" t="str">
        <f t="shared" si="21"/>
        <v/>
      </c>
      <c r="AY51" s="16"/>
      <c r="AZ51" s="16"/>
      <c r="BA51" s="930"/>
    </row>
    <row r="52" spans="1:53">
      <c r="A52" s="32"/>
      <c r="B52" s="16"/>
      <c r="C52" s="17"/>
      <c r="D52" s="16"/>
      <c r="E52" s="36"/>
      <c r="F52" s="153" t="str">
        <f t="shared" si="28"/>
        <v/>
      </c>
      <c r="G52" s="182"/>
      <c r="H52" s="442" t="str">
        <f t="shared" si="23"/>
        <v/>
      </c>
      <c r="I52" s="16"/>
      <c r="J52" s="16"/>
      <c r="K52" s="41"/>
      <c r="L52" s="16"/>
      <c r="M52" s="16"/>
      <c r="N52" s="27" t="str">
        <f t="shared" si="13"/>
        <v/>
      </c>
      <c r="O52" s="41"/>
      <c r="P52" s="16"/>
      <c r="Q52" s="16"/>
      <c r="R52" s="27" t="str">
        <f t="shared" si="14"/>
        <v/>
      </c>
      <c r="S52" s="9"/>
      <c r="T52" s="16"/>
      <c r="U52" s="16"/>
      <c r="V52" s="16" t="str">
        <f t="shared" si="1"/>
        <v/>
      </c>
      <c r="W52" s="41"/>
      <c r="X52" s="16"/>
      <c r="Y52" s="16"/>
      <c r="Z52" s="27" t="str">
        <f t="shared" si="2"/>
        <v/>
      </c>
      <c r="AA52" s="41"/>
      <c r="AB52" s="28"/>
      <c r="AC52" s="28"/>
      <c r="AD52" s="27" t="str">
        <f t="shared" si="15"/>
        <v/>
      </c>
      <c r="AE52" s="42"/>
      <c r="AF52" s="16"/>
      <c r="AG52" s="16"/>
      <c r="AH52" s="27" t="str">
        <f t="shared" si="16"/>
        <v/>
      </c>
      <c r="AI52" s="42"/>
      <c r="AJ52" s="43"/>
      <c r="AK52" s="43"/>
      <c r="AL52" s="43" t="str">
        <f t="shared" si="24"/>
        <v/>
      </c>
      <c r="AM52" s="307"/>
      <c r="AN52" s="43"/>
      <c r="AO52" s="43"/>
      <c r="AP52" s="43" t="str">
        <f t="shared" si="25"/>
        <v/>
      </c>
      <c r="AQ52" s="307"/>
      <c r="AR52" s="43"/>
      <c r="AS52" s="43"/>
      <c r="AT52" s="43" t="str">
        <f t="shared" si="26"/>
        <v/>
      </c>
      <c r="AU52" s="307"/>
      <c r="AV52" s="35" t="str">
        <f t="shared" si="27"/>
        <v/>
      </c>
      <c r="AW52" s="35"/>
      <c r="AX52" s="35" t="str">
        <f t="shared" si="21"/>
        <v/>
      </c>
      <c r="AY52" s="16"/>
      <c r="AZ52" s="16"/>
      <c r="BA52" s="930"/>
    </row>
    <row r="53" spans="1:53">
      <c r="A53" s="32"/>
      <c r="B53" s="16"/>
      <c r="C53" s="17"/>
      <c r="D53" s="16"/>
      <c r="E53" s="36"/>
      <c r="F53" s="153" t="str">
        <f t="shared" si="28"/>
        <v/>
      </c>
      <c r="G53" s="182"/>
      <c r="H53" s="442" t="str">
        <f t="shared" si="23"/>
        <v/>
      </c>
      <c r="I53" s="16"/>
      <c r="J53" s="16"/>
      <c r="K53" s="41"/>
      <c r="L53" s="16"/>
      <c r="M53" s="16"/>
      <c r="N53" s="27" t="str">
        <f t="shared" si="13"/>
        <v/>
      </c>
      <c r="O53" s="41"/>
      <c r="P53" s="16"/>
      <c r="Q53" s="16"/>
      <c r="R53" s="27" t="str">
        <f t="shared" si="14"/>
        <v/>
      </c>
      <c r="S53" s="9"/>
      <c r="T53" s="16"/>
      <c r="U53" s="16"/>
      <c r="V53" s="16" t="str">
        <f t="shared" si="1"/>
        <v/>
      </c>
      <c r="W53" s="41"/>
      <c r="X53" s="16"/>
      <c r="Y53" s="16"/>
      <c r="Z53" s="27" t="str">
        <f t="shared" si="2"/>
        <v/>
      </c>
      <c r="AA53" s="41"/>
      <c r="AB53" s="28"/>
      <c r="AC53" s="28"/>
      <c r="AD53" s="27" t="str">
        <f t="shared" si="15"/>
        <v/>
      </c>
      <c r="AE53" s="42"/>
      <c r="AF53" s="16"/>
      <c r="AG53" s="16"/>
      <c r="AH53" s="27" t="str">
        <f t="shared" si="16"/>
        <v/>
      </c>
      <c r="AI53" s="42"/>
      <c r="AJ53" s="43"/>
      <c r="AK53" s="43"/>
      <c r="AL53" s="43" t="str">
        <f t="shared" si="24"/>
        <v/>
      </c>
      <c r="AM53" s="307"/>
      <c r="AN53" s="43"/>
      <c r="AO53" s="43"/>
      <c r="AP53" s="43" t="str">
        <f t="shared" si="25"/>
        <v/>
      </c>
      <c r="AQ53" s="307"/>
      <c r="AR53" s="43"/>
      <c r="AS53" s="43"/>
      <c r="AT53" s="43" t="str">
        <f t="shared" si="26"/>
        <v/>
      </c>
      <c r="AU53" s="307"/>
      <c r="AV53" s="35" t="str">
        <f t="shared" si="27"/>
        <v/>
      </c>
      <c r="AW53" s="35"/>
      <c r="AX53" s="35" t="str">
        <f t="shared" si="21"/>
        <v/>
      </c>
      <c r="AY53" s="16"/>
      <c r="AZ53" s="16"/>
      <c r="BA53" s="930"/>
    </row>
    <row r="54" spans="1:53">
      <c r="A54" s="32"/>
      <c r="B54" s="16"/>
      <c r="C54" s="17"/>
      <c r="D54" s="16"/>
      <c r="E54" s="36"/>
      <c r="F54" s="153" t="str">
        <f t="shared" si="28"/>
        <v/>
      </c>
      <c r="G54" s="182"/>
      <c r="H54" s="442" t="str">
        <f t="shared" si="23"/>
        <v/>
      </c>
      <c r="I54" s="16"/>
      <c r="J54" s="16"/>
      <c r="K54" s="41"/>
      <c r="L54" s="16"/>
      <c r="M54" s="16"/>
      <c r="N54" s="27" t="str">
        <f t="shared" si="13"/>
        <v/>
      </c>
      <c r="O54" s="41"/>
      <c r="P54" s="16"/>
      <c r="Q54" s="16"/>
      <c r="R54" s="27" t="str">
        <f t="shared" si="14"/>
        <v/>
      </c>
      <c r="S54" s="9"/>
      <c r="T54" s="16"/>
      <c r="U54" s="16"/>
      <c r="V54" s="16" t="str">
        <f t="shared" si="1"/>
        <v/>
      </c>
      <c r="W54" s="41"/>
      <c r="X54" s="16"/>
      <c r="Y54" s="16"/>
      <c r="Z54" s="27" t="str">
        <f t="shared" si="2"/>
        <v/>
      </c>
      <c r="AA54" s="41"/>
      <c r="AB54" s="28"/>
      <c r="AC54" s="28"/>
      <c r="AD54" s="27" t="str">
        <f t="shared" si="15"/>
        <v/>
      </c>
      <c r="AE54" s="42"/>
      <c r="AF54" s="16"/>
      <c r="AG54" s="16"/>
      <c r="AH54" s="27" t="str">
        <f t="shared" si="16"/>
        <v/>
      </c>
      <c r="AI54" s="42"/>
      <c r="AJ54" s="43"/>
      <c r="AK54" s="43"/>
      <c r="AL54" s="43" t="str">
        <f t="shared" si="24"/>
        <v/>
      </c>
      <c r="AM54" s="307"/>
      <c r="AN54" s="43"/>
      <c r="AO54" s="43"/>
      <c r="AP54" s="43" t="str">
        <f t="shared" si="25"/>
        <v/>
      </c>
      <c r="AQ54" s="307"/>
      <c r="AR54" s="43"/>
      <c r="AS54" s="43"/>
      <c r="AT54" s="43" t="str">
        <f t="shared" si="26"/>
        <v/>
      </c>
      <c r="AU54" s="307"/>
      <c r="AV54" s="35" t="str">
        <f t="shared" si="27"/>
        <v/>
      </c>
      <c r="AW54" s="35"/>
      <c r="AX54" s="35" t="str">
        <f t="shared" si="21"/>
        <v/>
      </c>
      <c r="AY54" s="16"/>
      <c r="AZ54" s="16"/>
      <c r="BA54" s="930"/>
    </row>
    <row r="55" spans="1:53">
      <c r="A55" s="32"/>
      <c r="B55" s="16"/>
      <c r="C55" s="17"/>
      <c r="D55" s="16"/>
      <c r="E55" s="36"/>
      <c r="F55" s="153" t="str">
        <f t="shared" si="28"/>
        <v/>
      </c>
      <c r="G55" s="182"/>
      <c r="H55" s="442" t="str">
        <f t="shared" si="23"/>
        <v/>
      </c>
      <c r="I55" s="16"/>
      <c r="J55" s="16"/>
      <c r="K55" s="41"/>
      <c r="L55" s="16"/>
      <c r="M55" s="16"/>
      <c r="N55" s="27" t="str">
        <f t="shared" si="13"/>
        <v/>
      </c>
      <c r="O55" s="41"/>
      <c r="P55" s="16"/>
      <c r="Q55" s="16"/>
      <c r="R55" s="27" t="str">
        <f t="shared" si="14"/>
        <v/>
      </c>
      <c r="S55" s="9"/>
      <c r="T55" s="16"/>
      <c r="U55" s="16"/>
      <c r="V55" s="16" t="str">
        <f t="shared" si="1"/>
        <v/>
      </c>
      <c r="W55" s="41"/>
      <c r="X55" s="16"/>
      <c r="Y55" s="16"/>
      <c r="Z55" s="27" t="str">
        <f t="shared" si="2"/>
        <v/>
      </c>
      <c r="AA55" s="41"/>
      <c r="AB55" s="28"/>
      <c r="AC55" s="28"/>
      <c r="AD55" s="27" t="str">
        <f t="shared" si="15"/>
        <v/>
      </c>
      <c r="AE55" s="42"/>
      <c r="AF55" s="16"/>
      <c r="AG55" s="16"/>
      <c r="AH55" s="27" t="str">
        <f t="shared" si="16"/>
        <v/>
      </c>
      <c r="AI55" s="42"/>
      <c r="AJ55" s="43"/>
      <c r="AK55" s="43"/>
      <c r="AL55" s="43" t="str">
        <f t="shared" si="24"/>
        <v/>
      </c>
      <c r="AM55" s="307"/>
      <c r="AN55" s="43"/>
      <c r="AO55" s="43"/>
      <c r="AP55" s="43" t="str">
        <f t="shared" si="25"/>
        <v/>
      </c>
      <c r="AQ55" s="307"/>
      <c r="AR55" s="43"/>
      <c r="AS55" s="43"/>
      <c r="AT55" s="43" t="str">
        <f t="shared" si="26"/>
        <v/>
      </c>
      <c r="AU55" s="307"/>
      <c r="AV55" s="35" t="str">
        <f t="shared" si="27"/>
        <v/>
      </c>
      <c r="AW55" s="35"/>
      <c r="AX55" s="35" t="str">
        <f t="shared" si="21"/>
        <v/>
      </c>
      <c r="AY55" s="16"/>
      <c r="AZ55" s="16"/>
      <c r="BA55" s="930"/>
    </row>
    <row r="56" spans="1:53">
      <c r="A56" s="32"/>
      <c r="B56" s="16"/>
      <c r="C56" s="17"/>
      <c r="D56" s="16"/>
      <c r="E56" s="36"/>
      <c r="F56" s="153" t="str">
        <f t="shared" si="28"/>
        <v/>
      </c>
      <c r="G56" s="182"/>
      <c r="H56" s="442" t="str">
        <f t="shared" si="23"/>
        <v/>
      </c>
      <c r="I56" s="16"/>
      <c r="J56" s="16"/>
      <c r="K56" s="41"/>
      <c r="L56" s="16"/>
      <c r="M56" s="16"/>
      <c r="N56" s="27" t="str">
        <f t="shared" si="13"/>
        <v/>
      </c>
      <c r="O56" s="41"/>
      <c r="P56" s="16"/>
      <c r="Q56" s="16"/>
      <c r="R56" s="27" t="str">
        <f t="shared" si="14"/>
        <v/>
      </c>
      <c r="S56" s="9"/>
      <c r="T56" s="16"/>
      <c r="U56" s="16"/>
      <c r="V56" s="16" t="str">
        <f t="shared" si="1"/>
        <v/>
      </c>
      <c r="W56" s="41"/>
      <c r="X56" s="16"/>
      <c r="Y56" s="16"/>
      <c r="Z56" s="27" t="str">
        <f t="shared" si="2"/>
        <v/>
      </c>
      <c r="AA56" s="41"/>
      <c r="AB56" s="28"/>
      <c r="AC56" s="28"/>
      <c r="AD56" s="27" t="str">
        <f t="shared" si="15"/>
        <v/>
      </c>
      <c r="AE56" s="42"/>
      <c r="AF56" s="16"/>
      <c r="AG56" s="16"/>
      <c r="AH56" s="27" t="str">
        <f t="shared" si="16"/>
        <v/>
      </c>
      <c r="AI56" s="42"/>
      <c r="AJ56" s="43"/>
      <c r="AK56" s="43"/>
      <c r="AL56" s="43" t="str">
        <f t="shared" si="24"/>
        <v/>
      </c>
      <c r="AM56" s="307"/>
      <c r="AN56" s="43"/>
      <c r="AO56" s="43"/>
      <c r="AP56" s="43" t="str">
        <f t="shared" si="25"/>
        <v/>
      </c>
      <c r="AQ56" s="307"/>
      <c r="AR56" s="43"/>
      <c r="AS56" s="43"/>
      <c r="AT56" s="43" t="str">
        <f t="shared" si="26"/>
        <v/>
      </c>
      <c r="AU56" s="307"/>
      <c r="AV56" s="35" t="str">
        <f t="shared" si="27"/>
        <v/>
      </c>
      <c r="AW56" s="35"/>
      <c r="AX56" s="35" t="str">
        <f t="shared" si="21"/>
        <v/>
      </c>
      <c r="AY56" s="16"/>
      <c r="AZ56" s="16"/>
      <c r="BA56" s="930"/>
    </row>
    <row r="57" spans="1:53">
      <c r="A57" s="32"/>
      <c r="B57" s="16"/>
      <c r="C57" s="17"/>
      <c r="D57" s="16"/>
      <c r="E57" s="36"/>
      <c r="F57" s="153" t="str">
        <f t="shared" si="28"/>
        <v/>
      </c>
      <c r="G57" s="182"/>
      <c r="H57" s="442" t="str">
        <f t="shared" si="23"/>
        <v/>
      </c>
      <c r="I57" s="16"/>
      <c r="J57" s="16"/>
      <c r="K57" s="41"/>
      <c r="L57" s="16"/>
      <c r="M57" s="16"/>
      <c r="N57" s="27" t="str">
        <f t="shared" si="13"/>
        <v/>
      </c>
      <c r="O57" s="41"/>
      <c r="P57" s="16"/>
      <c r="Q57" s="16"/>
      <c r="R57" s="27" t="str">
        <f t="shared" si="14"/>
        <v/>
      </c>
      <c r="S57" s="9"/>
      <c r="T57" s="16"/>
      <c r="U57" s="16"/>
      <c r="V57" s="16" t="str">
        <f t="shared" si="1"/>
        <v/>
      </c>
      <c r="W57" s="41"/>
      <c r="X57" s="16"/>
      <c r="Y57" s="16"/>
      <c r="Z57" s="27" t="str">
        <f t="shared" si="2"/>
        <v/>
      </c>
      <c r="AA57" s="41"/>
      <c r="AB57" s="28"/>
      <c r="AC57" s="28"/>
      <c r="AD57" s="27" t="str">
        <f t="shared" si="15"/>
        <v/>
      </c>
      <c r="AE57" s="42"/>
      <c r="AF57" s="16"/>
      <c r="AG57" s="16"/>
      <c r="AH57" s="27" t="str">
        <f t="shared" si="16"/>
        <v/>
      </c>
      <c r="AI57" s="42"/>
      <c r="AJ57" s="43"/>
      <c r="AK57" s="43"/>
      <c r="AL57" s="43" t="str">
        <f t="shared" si="24"/>
        <v/>
      </c>
      <c r="AM57" s="307"/>
      <c r="AN57" s="43"/>
      <c r="AO57" s="43"/>
      <c r="AP57" s="43" t="str">
        <f t="shared" si="25"/>
        <v/>
      </c>
      <c r="AQ57" s="307"/>
      <c r="AR57" s="43"/>
      <c r="AS57" s="43"/>
      <c r="AT57" s="43" t="str">
        <f t="shared" si="26"/>
        <v/>
      </c>
      <c r="AU57" s="307"/>
      <c r="AV57" s="35" t="str">
        <f t="shared" si="27"/>
        <v/>
      </c>
      <c r="AW57" s="35"/>
      <c r="AX57" s="35" t="str">
        <f t="shared" si="21"/>
        <v/>
      </c>
      <c r="AY57" s="16"/>
      <c r="AZ57" s="16"/>
      <c r="BA57" s="930"/>
    </row>
    <row r="58" spans="1:53">
      <c r="A58" s="32"/>
      <c r="B58" s="16"/>
      <c r="C58" s="17"/>
      <c r="D58" s="16"/>
      <c r="E58" s="36"/>
      <c r="F58" s="153" t="str">
        <f t="shared" si="28"/>
        <v/>
      </c>
      <c r="G58" s="182"/>
      <c r="H58" s="442" t="str">
        <f t="shared" si="23"/>
        <v/>
      </c>
      <c r="I58" s="16"/>
      <c r="J58" s="16"/>
      <c r="K58" s="41"/>
      <c r="L58" s="16"/>
      <c r="M58" s="16"/>
      <c r="N58" s="27" t="str">
        <f t="shared" si="13"/>
        <v/>
      </c>
      <c r="O58" s="41"/>
      <c r="P58" s="16"/>
      <c r="Q58" s="16"/>
      <c r="R58" s="27" t="str">
        <f t="shared" si="14"/>
        <v/>
      </c>
      <c r="S58" s="9"/>
      <c r="T58" s="16"/>
      <c r="U58" s="16"/>
      <c r="V58" s="16" t="str">
        <f t="shared" si="1"/>
        <v/>
      </c>
      <c r="W58" s="41"/>
      <c r="X58" s="16"/>
      <c r="Y58" s="16"/>
      <c r="Z58" s="27" t="str">
        <f t="shared" si="2"/>
        <v/>
      </c>
      <c r="AA58" s="41"/>
      <c r="AB58" s="28"/>
      <c r="AC58" s="28"/>
      <c r="AD58" s="27" t="str">
        <f t="shared" si="15"/>
        <v/>
      </c>
      <c r="AE58" s="42"/>
      <c r="AF58" s="16"/>
      <c r="AG58" s="16"/>
      <c r="AH58" s="27" t="str">
        <f t="shared" si="16"/>
        <v/>
      </c>
      <c r="AI58" s="42"/>
      <c r="AJ58" s="43"/>
      <c r="AK58" s="43"/>
      <c r="AL58" s="43" t="str">
        <f t="shared" si="24"/>
        <v/>
      </c>
      <c r="AM58" s="307"/>
      <c r="AN58" s="43"/>
      <c r="AO58" s="43"/>
      <c r="AP58" s="43" t="str">
        <f t="shared" si="25"/>
        <v/>
      </c>
      <c r="AQ58" s="307"/>
      <c r="AR58" s="43"/>
      <c r="AS58" s="43"/>
      <c r="AT58" s="43" t="str">
        <f t="shared" si="26"/>
        <v/>
      </c>
      <c r="AU58" s="307"/>
      <c r="AV58" s="35" t="str">
        <f t="shared" si="27"/>
        <v/>
      </c>
      <c r="AW58" s="35"/>
      <c r="AX58" s="35" t="str">
        <f t="shared" si="21"/>
        <v/>
      </c>
      <c r="AY58" s="16"/>
      <c r="AZ58" s="16"/>
      <c r="BA58" s="930"/>
    </row>
    <row r="59" spans="1:53">
      <c r="A59" s="32"/>
      <c r="B59" s="16"/>
      <c r="C59" s="17"/>
      <c r="D59" s="16"/>
      <c r="E59" s="36"/>
      <c r="F59" s="153" t="str">
        <f t="shared" si="28"/>
        <v/>
      </c>
      <c r="G59" s="182"/>
      <c r="H59" s="442" t="str">
        <f t="shared" si="23"/>
        <v/>
      </c>
      <c r="I59" s="16"/>
      <c r="J59" s="16"/>
      <c r="K59" s="41"/>
      <c r="L59" s="16"/>
      <c r="M59" s="16"/>
      <c r="N59" s="27" t="str">
        <f t="shared" si="13"/>
        <v/>
      </c>
      <c r="O59" s="41"/>
      <c r="P59" s="16"/>
      <c r="Q59" s="16"/>
      <c r="R59" s="27" t="str">
        <f t="shared" si="14"/>
        <v/>
      </c>
      <c r="S59" s="9"/>
      <c r="T59" s="16"/>
      <c r="U59" s="16"/>
      <c r="V59" s="16" t="str">
        <f t="shared" si="1"/>
        <v/>
      </c>
      <c r="W59" s="41"/>
      <c r="X59" s="16"/>
      <c r="Y59" s="16"/>
      <c r="Z59" s="27" t="str">
        <f t="shared" si="2"/>
        <v/>
      </c>
      <c r="AA59" s="41"/>
      <c r="AB59" s="28"/>
      <c r="AC59" s="28"/>
      <c r="AD59" s="27" t="str">
        <f t="shared" si="15"/>
        <v/>
      </c>
      <c r="AE59" s="42"/>
      <c r="AF59" s="16"/>
      <c r="AG59" s="16"/>
      <c r="AH59" s="27" t="str">
        <f t="shared" si="16"/>
        <v/>
      </c>
      <c r="AI59" s="42"/>
      <c r="AJ59" s="43"/>
      <c r="AK59" s="43"/>
      <c r="AL59" s="43" t="str">
        <f t="shared" si="24"/>
        <v/>
      </c>
      <c r="AM59" s="307"/>
      <c r="AN59" s="43"/>
      <c r="AO59" s="43"/>
      <c r="AP59" s="43" t="str">
        <f t="shared" si="25"/>
        <v/>
      </c>
      <c r="AQ59" s="307"/>
      <c r="AR59" s="43"/>
      <c r="AS59" s="43"/>
      <c r="AT59" s="43" t="str">
        <f t="shared" si="26"/>
        <v/>
      </c>
      <c r="AU59" s="307"/>
      <c r="AV59" s="35" t="str">
        <f t="shared" si="27"/>
        <v/>
      </c>
      <c r="AW59" s="35"/>
      <c r="AX59" s="35" t="str">
        <f t="shared" si="21"/>
        <v/>
      </c>
      <c r="AY59" s="16"/>
      <c r="AZ59" s="16"/>
      <c r="BA59" s="930"/>
    </row>
    <row r="60" spans="1:53">
      <c r="A60" s="32"/>
      <c r="B60" s="37"/>
      <c r="C60" s="129"/>
      <c r="D60" s="37"/>
      <c r="E60" s="6"/>
      <c r="F60" s="156">
        <f>SUM(F45:F59)</f>
        <v>0</v>
      </c>
      <c r="G60" s="183"/>
      <c r="H60" s="187">
        <f>SUM(H45:H59)</f>
        <v>0</v>
      </c>
      <c r="I60" s="37"/>
      <c r="J60" s="37"/>
      <c r="K60" s="41"/>
      <c r="L60" s="37">
        <f>SUM(L45:L59)</f>
        <v>0</v>
      </c>
      <c r="M60" s="37"/>
      <c r="N60" s="7">
        <f>SUM(N47:N59)</f>
        <v>0</v>
      </c>
      <c r="O60" s="41"/>
      <c r="P60" s="37">
        <f>SUM(P45:P59)</f>
        <v>0</v>
      </c>
      <c r="Q60" s="37"/>
      <c r="R60" s="7">
        <f>SUM(R47:R59)</f>
        <v>0</v>
      </c>
      <c r="S60" s="9"/>
      <c r="T60" s="37">
        <f>SUM(T45:T59)</f>
        <v>0</v>
      </c>
      <c r="U60" s="37"/>
      <c r="V60" s="37">
        <f>SUM(V47:V59)</f>
        <v>0</v>
      </c>
      <c r="W60" s="41"/>
      <c r="X60" s="37">
        <f>SUM(X47:X59)</f>
        <v>0</v>
      </c>
      <c r="Y60" s="37"/>
      <c r="Z60" s="7">
        <f>SUM(Z47:Z59)</f>
        <v>0</v>
      </c>
      <c r="AA60" s="41"/>
      <c r="AB60" s="37">
        <f>SUM(AB47:AB59)</f>
        <v>0</v>
      </c>
      <c r="AC60" s="37"/>
      <c r="AD60" s="7">
        <f>SUM(AD47:AD59)</f>
        <v>0</v>
      </c>
      <c r="AE60" s="42"/>
      <c r="AF60" s="37">
        <f>SUM(AF47:AF59)</f>
        <v>0</v>
      </c>
      <c r="AG60" s="37"/>
      <c r="AH60" s="7">
        <f>SUM(AH47:AH59)</f>
        <v>0</v>
      </c>
      <c r="AI60" s="42"/>
      <c r="AJ60" s="7">
        <f>SUM(AJ47:AJ59)</f>
        <v>0</v>
      </c>
      <c r="AK60" s="7"/>
      <c r="AL60" s="7">
        <f>SUM(AL47:AL59)</f>
        <v>0</v>
      </c>
      <c r="AM60" s="307"/>
      <c r="AN60" s="7">
        <f>SUM(AN47:AN59)</f>
        <v>0</v>
      </c>
      <c r="AO60" s="7"/>
      <c r="AP60" s="7">
        <f>SUM(AP47:AP59)</f>
        <v>0</v>
      </c>
      <c r="AQ60" s="307"/>
      <c r="AR60" s="7">
        <f>SUM(AR47:AR59)</f>
        <v>0</v>
      </c>
      <c r="AS60" s="7"/>
      <c r="AT60" s="7">
        <f>SUM(AT47:AT59)</f>
        <v>0</v>
      </c>
      <c r="AU60" s="307"/>
      <c r="AV60" s="130"/>
      <c r="AW60" s="130"/>
      <c r="AX60" s="164">
        <f>SUM(AX45:AX59)</f>
        <v>0</v>
      </c>
      <c r="AY60" s="37"/>
      <c r="AZ60" s="37"/>
      <c r="BA60" s="930"/>
    </row>
    <row r="61" spans="1:53">
      <c r="A61" s="32"/>
      <c r="B61" s="139"/>
      <c r="C61" s="144" t="s">
        <v>33</v>
      </c>
      <c r="D61" s="139"/>
      <c r="E61" s="14"/>
      <c r="F61" s="154"/>
      <c r="G61" s="184"/>
      <c r="H61" s="188"/>
      <c r="I61" s="139"/>
      <c r="J61" s="139"/>
      <c r="K61" s="41"/>
      <c r="L61" s="139"/>
      <c r="M61" s="139"/>
      <c r="N61" s="141"/>
      <c r="O61" s="41"/>
      <c r="P61" s="139"/>
      <c r="Q61" s="139"/>
      <c r="R61" s="141"/>
      <c r="S61" s="9"/>
      <c r="T61" s="139"/>
      <c r="U61" s="139"/>
      <c r="V61" s="139"/>
      <c r="W61" s="41"/>
      <c r="X61" s="139"/>
      <c r="Y61" s="139"/>
      <c r="Z61" s="141"/>
      <c r="AA61" s="41"/>
      <c r="AB61" s="139"/>
      <c r="AC61" s="139"/>
      <c r="AD61" s="141"/>
      <c r="AE61" s="42"/>
      <c r="AF61" s="139"/>
      <c r="AG61" s="139"/>
      <c r="AH61" s="141"/>
      <c r="AI61" s="42"/>
      <c r="AJ61" s="141"/>
      <c r="AK61" s="141"/>
      <c r="AL61" s="141"/>
      <c r="AM61" s="307"/>
      <c r="AN61" s="141"/>
      <c r="AO61" s="141"/>
      <c r="AP61" s="141"/>
      <c r="AQ61" s="307"/>
      <c r="AR61" s="141"/>
      <c r="AS61" s="141"/>
      <c r="AT61" s="141"/>
      <c r="AU61" s="307"/>
      <c r="AV61" s="142"/>
      <c r="AW61" s="142"/>
      <c r="AX61" s="142"/>
      <c r="AY61" s="139"/>
      <c r="AZ61" s="139"/>
      <c r="BA61" s="930"/>
    </row>
    <row r="62" spans="1:53">
      <c r="A62" s="32"/>
      <c r="B62" s="16"/>
      <c r="C62" s="17"/>
      <c r="D62" s="16"/>
      <c r="E62" s="36"/>
      <c r="F62" s="153" t="str">
        <f>IF(E62="","",IF(E62="Oui",1,0))</f>
        <v/>
      </c>
      <c r="G62" s="182"/>
      <c r="H62" s="442" t="str">
        <f t="shared" ref="H62:H75" si="29">IF(G62="","",G62-AX62)</f>
        <v/>
      </c>
      <c r="I62" s="16"/>
      <c r="J62" s="16"/>
      <c r="K62" s="41"/>
      <c r="L62" s="16"/>
      <c r="M62" s="16"/>
      <c r="N62" s="27" t="str">
        <f t="shared" si="13"/>
        <v/>
      </c>
      <c r="O62" s="41"/>
      <c r="P62" s="16"/>
      <c r="Q62" s="16"/>
      <c r="R62" s="27" t="str">
        <f t="shared" si="14"/>
        <v/>
      </c>
      <c r="S62" s="9"/>
      <c r="T62" s="16"/>
      <c r="U62" s="16"/>
      <c r="V62" s="16" t="str">
        <f t="shared" si="1"/>
        <v/>
      </c>
      <c r="W62" s="41"/>
      <c r="X62" s="16"/>
      <c r="Y62" s="16"/>
      <c r="Z62" s="27" t="str">
        <f t="shared" si="2"/>
        <v/>
      </c>
      <c r="AA62" s="41"/>
      <c r="AB62" s="28"/>
      <c r="AC62" s="28"/>
      <c r="AD62" s="27" t="str">
        <f t="shared" si="15"/>
        <v/>
      </c>
      <c r="AE62" s="42"/>
      <c r="AF62" s="16"/>
      <c r="AG62" s="16"/>
      <c r="AH62" s="27" t="str">
        <f t="shared" si="16"/>
        <v/>
      </c>
      <c r="AI62" s="42"/>
      <c r="AJ62" s="43"/>
      <c r="AK62" s="43"/>
      <c r="AL62" s="43" t="str">
        <f t="shared" si="24"/>
        <v/>
      </c>
      <c r="AM62" s="307"/>
      <c r="AN62" s="43"/>
      <c r="AO62" s="43"/>
      <c r="AP62" s="43" t="str">
        <f t="shared" si="25"/>
        <v/>
      </c>
      <c r="AQ62" s="307"/>
      <c r="AR62" s="43"/>
      <c r="AS62" s="43"/>
      <c r="AT62" s="43" t="str">
        <f t="shared" si="26"/>
        <v/>
      </c>
      <c r="AU62" s="307"/>
      <c r="AV62" s="35" t="str">
        <f t="shared" ref="AV62:AV75" si="30">IF(B62="","",R62+V62+Z62+AH62+N62+AD62+AL62+AP62+AT62)</f>
        <v/>
      </c>
      <c r="AW62" s="35"/>
      <c r="AX62" s="35" t="str">
        <f t="shared" si="21"/>
        <v/>
      </c>
      <c r="AY62" s="16"/>
      <c r="AZ62" s="16"/>
      <c r="BA62" s="930"/>
    </row>
    <row r="63" spans="1:53">
      <c r="A63" s="32"/>
      <c r="B63" s="16"/>
      <c r="C63" s="17"/>
      <c r="D63" s="16"/>
      <c r="E63" s="36"/>
      <c r="F63" s="153" t="str">
        <f t="shared" ref="F63:F75" si="31">IF(E63="","",IF(E63="Oui",1,0))</f>
        <v/>
      </c>
      <c r="G63" s="182"/>
      <c r="H63" s="442" t="str">
        <f t="shared" si="29"/>
        <v/>
      </c>
      <c r="I63" s="16"/>
      <c r="J63" s="16"/>
      <c r="K63" s="41"/>
      <c r="L63" s="16"/>
      <c r="M63" s="16"/>
      <c r="N63" s="27" t="str">
        <f t="shared" si="13"/>
        <v/>
      </c>
      <c r="O63" s="41"/>
      <c r="P63" s="16"/>
      <c r="Q63" s="16"/>
      <c r="R63" s="27" t="str">
        <f t="shared" si="14"/>
        <v/>
      </c>
      <c r="S63" s="9"/>
      <c r="T63" s="16"/>
      <c r="U63" s="16"/>
      <c r="V63" s="16" t="str">
        <f t="shared" si="1"/>
        <v/>
      </c>
      <c r="W63" s="41"/>
      <c r="X63" s="16"/>
      <c r="Y63" s="16"/>
      <c r="Z63" s="27" t="str">
        <f t="shared" si="2"/>
        <v/>
      </c>
      <c r="AA63" s="41"/>
      <c r="AB63" s="28"/>
      <c r="AC63" s="28"/>
      <c r="AD63" s="27" t="str">
        <f t="shared" si="15"/>
        <v/>
      </c>
      <c r="AE63" s="42"/>
      <c r="AF63" s="16"/>
      <c r="AG63" s="16"/>
      <c r="AH63" s="27" t="str">
        <f t="shared" si="16"/>
        <v/>
      </c>
      <c r="AI63" s="42"/>
      <c r="AJ63" s="43"/>
      <c r="AK63" s="43"/>
      <c r="AL63" s="43" t="str">
        <f t="shared" si="24"/>
        <v/>
      </c>
      <c r="AM63" s="307"/>
      <c r="AN63" s="43"/>
      <c r="AO63" s="43"/>
      <c r="AP63" s="43" t="str">
        <f t="shared" si="25"/>
        <v/>
      </c>
      <c r="AQ63" s="307"/>
      <c r="AR63" s="43"/>
      <c r="AS63" s="43"/>
      <c r="AT63" s="43" t="str">
        <f t="shared" si="26"/>
        <v/>
      </c>
      <c r="AU63" s="307"/>
      <c r="AV63" s="35" t="str">
        <f t="shared" si="30"/>
        <v/>
      </c>
      <c r="AW63" s="35"/>
      <c r="AX63" s="35" t="str">
        <f t="shared" si="21"/>
        <v/>
      </c>
      <c r="AY63" s="16"/>
      <c r="AZ63" s="16"/>
      <c r="BA63" s="930"/>
    </row>
    <row r="64" spans="1:53">
      <c r="A64" s="32"/>
      <c r="B64" s="16"/>
      <c r="C64" s="17"/>
      <c r="D64" s="16"/>
      <c r="E64" s="17"/>
      <c r="F64" s="153" t="str">
        <f t="shared" si="31"/>
        <v/>
      </c>
      <c r="G64" s="182"/>
      <c r="H64" s="442" t="str">
        <f t="shared" si="29"/>
        <v/>
      </c>
      <c r="I64" s="16"/>
      <c r="J64" s="16"/>
      <c r="K64" s="41"/>
      <c r="L64" s="16"/>
      <c r="M64" s="16"/>
      <c r="N64" s="27" t="str">
        <f t="shared" si="13"/>
        <v/>
      </c>
      <c r="O64" s="41"/>
      <c r="P64" s="16"/>
      <c r="Q64" s="16"/>
      <c r="R64" s="27" t="str">
        <f t="shared" si="14"/>
        <v/>
      </c>
      <c r="S64" s="9"/>
      <c r="T64" s="16"/>
      <c r="U64" s="16"/>
      <c r="V64" s="16" t="str">
        <f t="shared" si="1"/>
        <v/>
      </c>
      <c r="W64" s="41"/>
      <c r="X64" s="16"/>
      <c r="Y64" s="16"/>
      <c r="Z64" s="27" t="str">
        <f t="shared" si="2"/>
        <v/>
      </c>
      <c r="AA64" s="41"/>
      <c r="AB64" s="28"/>
      <c r="AC64" s="28"/>
      <c r="AD64" s="27" t="str">
        <f t="shared" si="15"/>
        <v/>
      </c>
      <c r="AE64" s="42"/>
      <c r="AF64" s="16"/>
      <c r="AG64" s="16"/>
      <c r="AH64" s="27" t="str">
        <f t="shared" si="16"/>
        <v/>
      </c>
      <c r="AI64" s="42"/>
      <c r="AJ64" s="43"/>
      <c r="AK64" s="43"/>
      <c r="AL64" s="43" t="str">
        <f t="shared" si="24"/>
        <v/>
      </c>
      <c r="AM64" s="307"/>
      <c r="AN64" s="43"/>
      <c r="AO64" s="43"/>
      <c r="AP64" s="43" t="str">
        <f t="shared" si="25"/>
        <v/>
      </c>
      <c r="AQ64" s="307"/>
      <c r="AR64" s="43"/>
      <c r="AS64" s="43"/>
      <c r="AT64" s="43" t="str">
        <f t="shared" si="26"/>
        <v/>
      </c>
      <c r="AU64" s="307"/>
      <c r="AV64" s="35" t="str">
        <f t="shared" si="30"/>
        <v/>
      </c>
      <c r="AW64" s="35"/>
      <c r="AX64" s="35" t="str">
        <f t="shared" si="21"/>
        <v/>
      </c>
      <c r="AY64" s="16"/>
      <c r="AZ64" s="16"/>
      <c r="BA64" s="930"/>
    </row>
    <row r="65" spans="1:53">
      <c r="A65" s="32"/>
      <c r="B65" s="16"/>
      <c r="C65" s="17"/>
      <c r="D65" s="16"/>
      <c r="E65" s="17"/>
      <c r="F65" s="153" t="str">
        <f t="shared" si="31"/>
        <v/>
      </c>
      <c r="G65" s="182"/>
      <c r="H65" s="442" t="str">
        <f t="shared" si="29"/>
        <v/>
      </c>
      <c r="I65" s="16"/>
      <c r="J65" s="16"/>
      <c r="K65" s="41"/>
      <c r="L65" s="16"/>
      <c r="M65" s="16"/>
      <c r="N65" s="27" t="str">
        <f t="shared" si="13"/>
        <v/>
      </c>
      <c r="O65" s="41"/>
      <c r="P65" s="16"/>
      <c r="Q65" s="16"/>
      <c r="R65" s="27" t="str">
        <f t="shared" si="14"/>
        <v/>
      </c>
      <c r="S65" s="9"/>
      <c r="T65" s="16"/>
      <c r="U65" s="16"/>
      <c r="V65" s="16" t="str">
        <f t="shared" si="1"/>
        <v/>
      </c>
      <c r="W65" s="41"/>
      <c r="X65" s="16"/>
      <c r="Y65" s="16"/>
      <c r="Z65" s="27" t="str">
        <f t="shared" si="2"/>
        <v/>
      </c>
      <c r="AA65" s="41"/>
      <c r="AB65" s="28"/>
      <c r="AC65" s="28"/>
      <c r="AD65" s="27" t="str">
        <f t="shared" si="15"/>
        <v/>
      </c>
      <c r="AE65" s="42"/>
      <c r="AF65" s="16"/>
      <c r="AG65" s="16"/>
      <c r="AH65" s="27" t="str">
        <f t="shared" si="16"/>
        <v/>
      </c>
      <c r="AI65" s="42"/>
      <c r="AJ65" s="43"/>
      <c r="AK65" s="43"/>
      <c r="AL65" s="43" t="str">
        <f t="shared" si="24"/>
        <v/>
      </c>
      <c r="AM65" s="307"/>
      <c r="AN65" s="43"/>
      <c r="AO65" s="43"/>
      <c r="AP65" s="43" t="str">
        <f t="shared" si="25"/>
        <v/>
      </c>
      <c r="AQ65" s="307"/>
      <c r="AR65" s="43"/>
      <c r="AS65" s="43"/>
      <c r="AT65" s="43" t="str">
        <f t="shared" si="26"/>
        <v/>
      </c>
      <c r="AU65" s="307"/>
      <c r="AV65" s="35" t="str">
        <f t="shared" si="30"/>
        <v/>
      </c>
      <c r="AW65" s="35"/>
      <c r="AX65" s="35" t="str">
        <f t="shared" si="21"/>
        <v/>
      </c>
      <c r="AY65" s="16"/>
      <c r="AZ65" s="16"/>
      <c r="BA65" s="930"/>
    </row>
    <row r="66" spans="1:53">
      <c r="A66" s="32"/>
      <c r="B66" s="16"/>
      <c r="C66" s="17"/>
      <c r="D66" s="16"/>
      <c r="E66" s="17"/>
      <c r="F66" s="153" t="str">
        <f t="shared" si="31"/>
        <v/>
      </c>
      <c r="G66" s="182"/>
      <c r="H66" s="442" t="str">
        <f t="shared" si="29"/>
        <v/>
      </c>
      <c r="I66" s="16"/>
      <c r="J66" s="16"/>
      <c r="K66" s="41"/>
      <c r="L66" s="16"/>
      <c r="M66" s="16"/>
      <c r="N66" s="27" t="str">
        <f t="shared" si="13"/>
        <v/>
      </c>
      <c r="O66" s="41"/>
      <c r="P66" s="16"/>
      <c r="Q66" s="16"/>
      <c r="R66" s="27" t="str">
        <f t="shared" si="14"/>
        <v/>
      </c>
      <c r="S66" s="9"/>
      <c r="T66" s="16"/>
      <c r="U66" s="16"/>
      <c r="V66" s="16" t="str">
        <f t="shared" si="1"/>
        <v/>
      </c>
      <c r="W66" s="41"/>
      <c r="X66" s="16"/>
      <c r="Y66" s="16"/>
      <c r="Z66" s="27" t="str">
        <f t="shared" si="2"/>
        <v/>
      </c>
      <c r="AA66" s="41"/>
      <c r="AB66" s="28"/>
      <c r="AC66" s="28"/>
      <c r="AD66" s="27" t="str">
        <f t="shared" si="15"/>
        <v/>
      </c>
      <c r="AE66" s="42"/>
      <c r="AF66" s="16"/>
      <c r="AG66" s="16"/>
      <c r="AH66" s="27" t="str">
        <f t="shared" si="16"/>
        <v/>
      </c>
      <c r="AI66" s="42"/>
      <c r="AJ66" s="43"/>
      <c r="AK66" s="43"/>
      <c r="AL66" s="43" t="str">
        <f t="shared" si="24"/>
        <v/>
      </c>
      <c r="AM66" s="307"/>
      <c r="AN66" s="43"/>
      <c r="AO66" s="43"/>
      <c r="AP66" s="43" t="str">
        <f t="shared" si="25"/>
        <v/>
      </c>
      <c r="AQ66" s="307"/>
      <c r="AR66" s="43"/>
      <c r="AS66" s="43"/>
      <c r="AT66" s="43" t="str">
        <f t="shared" si="26"/>
        <v/>
      </c>
      <c r="AU66" s="307"/>
      <c r="AV66" s="35" t="str">
        <f t="shared" si="30"/>
        <v/>
      </c>
      <c r="AW66" s="35"/>
      <c r="AX66" s="35" t="str">
        <f t="shared" si="21"/>
        <v/>
      </c>
      <c r="AY66" s="16"/>
      <c r="AZ66" s="16"/>
      <c r="BA66" s="930"/>
    </row>
    <row r="67" spans="1:53">
      <c r="A67" s="32"/>
      <c r="B67" s="16"/>
      <c r="C67" s="17"/>
      <c r="D67" s="16"/>
      <c r="E67" s="17"/>
      <c r="F67" s="153" t="str">
        <f t="shared" si="31"/>
        <v/>
      </c>
      <c r="G67" s="182"/>
      <c r="H67" s="442" t="str">
        <f t="shared" si="29"/>
        <v/>
      </c>
      <c r="I67" s="16"/>
      <c r="J67" s="16"/>
      <c r="K67" s="41"/>
      <c r="L67" s="16"/>
      <c r="M67" s="16"/>
      <c r="N67" s="27" t="str">
        <f t="shared" si="13"/>
        <v/>
      </c>
      <c r="O67" s="41"/>
      <c r="P67" s="16"/>
      <c r="Q67" s="16"/>
      <c r="R67" s="27" t="str">
        <f t="shared" si="14"/>
        <v/>
      </c>
      <c r="S67" s="9"/>
      <c r="T67" s="16"/>
      <c r="U67" s="16"/>
      <c r="V67" s="16" t="str">
        <f t="shared" si="1"/>
        <v/>
      </c>
      <c r="W67" s="41"/>
      <c r="X67" s="16"/>
      <c r="Y67" s="16"/>
      <c r="Z67" s="27" t="str">
        <f t="shared" si="2"/>
        <v/>
      </c>
      <c r="AA67" s="41"/>
      <c r="AB67" s="28"/>
      <c r="AC67" s="28"/>
      <c r="AD67" s="27" t="str">
        <f t="shared" si="15"/>
        <v/>
      </c>
      <c r="AE67" s="42"/>
      <c r="AF67" s="16"/>
      <c r="AG67" s="16"/>
      <c r="AH67" s="27" t="str">
        <f t="shared" si="16"/>
        <v/>
      </c>
      <c r="AI67" s="42"/>
      <c r="AJ67" s="43"/>
      <c r="AK67" s="43"/>
      <c r="AL67" s="43" t="str">
        <f t="shared" si="24"/>
        <v/>
      </c>
      <c r="AM67" s="307"/>
      <c r="AN67" s="43"/>
      <c r="AO67" s="43"/>
      <c r="AP67" s="43" t="str">
        <f t="shared" si="25"/>
        <v/>
      </c>
      <c r="AQ67" s="307"/>
      <c r="AR67" s="43"/>
      <c r="AS67" s="43"/>
      <c r="AT67" s="43" t="str">
        <f t="shared" si="26"/>
        <v/>
      </c>
      <c r="AU67" s="307"/>
      <c r="AV67" s="35" t="str">
        <f t="shared" si="30"/>
        <v/>
      </c>
      <c r="AW67" s="35"/>
      <c r="AX67" s="35" t="str">
        <f t="shared" si="21"/>
        <v/>
      </c>
      <c r="AY67" s="16"/>
      <c r="AZ67" s="16"/>
      <c r="BA67" s="930"/>
    </row>
    <row r="68" spans="1:53">
      <c r="A68" s="32"/>
      <c r="B68" s="16"/>
      <c r="C68" s="17"/>
      <c r="D68" s="16"/>
      <c r="E68" s="17"/>
      <c r="F68" s="153" t="str">
        <f t="shared" si="31"/>
        <v/>
      </c>
      <c r="G68" s="182"/>
      <c r="H68" s="442" t="str">
        <f t="shared" si="29"/>
        <v/>
      </c>
      <c r="I68" s="16"/>
      <c r="J68" s="16"/>
      <c r="K68" s="41"/>
      <c r="L68" s="16"/>
      <c r="M68" s="16"/>
      <c r="N68" s="27" t="str">
        <f t="shared" si="13"/>
        <v/>
      </c>
      <c r="O68" s="41"/>
      <c r="P68" s="16"/>
      <c r="Q68" s="16"/>
      <c r="R68" s="27" t="str">
        <f t="shared" si="14"/>
        <v/>
      </c>
      <c r="S68" s="9"/>
      <c r="T68" s="16"/>
      <c r="U68" s="16"/>
      <c r="V68" s="16" t="str">
        <f t="shared" si="1"/>
        <v/>
      </c>
      <c r="W68" s="41"/>
      <c r="X68" s="16"/>
      <c r="Y68" s="16"/>
      <c r="Z68" s="27" t="str">
        <f t="shared" si="2"/>
        <v/>
      </c>
      <c r="AA68" s="41"/>
      <c r="AB68" s="28"/>
      <c r="AC68" s="28"/>
      <c r="AD68" s="27" t="str">
        <f t="shared" si="15"/>
        <v/>
      </c>
      <c r="AE68" s="42"/>
      <c r="AF68" s="16"/>
      <c r="AG68" s="16"/>
      <c r="AH68" s="27" t="str">
        <f t="shared" si="16"/>
        <v/>
      </c>
      <c r="AI68" s="42"/>
      <c r="AJ68" s="43"/>
      <c r="AK68" s="43"/>
      <c r="AL68" s="43" t="str">
        <f t="shared" si="24"/>
        <v/>
      </c>
      <c r="AM68" s="307"/>
      <c r="AN68" s="43"/>
      <c r="AO68" s="43"/>
      <c r="AP68" s="43" t="str">
        <f t="shared" si="25"/>
        <v/>
      </c>
      <c r="AQ68" s="307"/>
      <c r="AR68" s="43"/>
      <c r="AS68" s="43"/>
      <c r="AT68" s="43" t="str">
        <f t="shared" si="26"/>
        <v/>
      </c>
      <c r="AU68" s="307"/>
      <c r="AV68" s="35" t="str">
        <f t="shared" si="30"/>
        <v/>
      </c>
      <c r="AW68" s="35"/>
      <c r="AX68" s="35" t="str">
        <f t="shared" si="21"/>
        <v/>
      </c>
      <c r="AY68" s="16"/>
      <c r="AZ68" s="16"/>
      <c r="BA68" s="930"/>
    </row>
    <row r="69" spans="1:53">
      <c r="A69" s="32"/>
      <c r="B69" s="16"/>
      <c r="C69" s="17"/>
      <c r="D69" s="16"/>
      <c r="E69" s="17"/>
      <c r="F69" s="153" t="str">
        <f t="shared" si="31"/>
        <v/>
      </c>
      <c r="G69" s="182"/>
      <c r="H69" s="442" t="str">
        <f t="shared" si="29"/>
        <v/>
      </c>
      <c r="I69" s="16"/>
      <c r="J69" s="16"/>
      <c r="K69" s="41"/>
      <c r="L69" s="16"/>
      <c r="M69" s="16"/>
      <c r="N69" s="27" t="str">
        <f t="shared" si="13"/>
        <v/>
      </c>
      <c r="O69" s="41"/>
      <c r="P69" s="16"/>
      <c r="Q69" s="16"/>
      <c r="R69" s="27" t="str">
        <f t="shared" si="14"/>
        <v/>
      </c>
      <c r="S69" s="9"/>
      <c r="T69" s="16"/>
      <c r="U69" s="16"/>
      <c r="V69" s="16" t="str">
        <f t="shared" si="1"/>
        <v/>
      </c>
      <c r="W69" s="41"/>
      <c r="X69" s="16"/>
      <c r="Y69" s="16"/>
      <c r="Z69" s="27" t="str">
        <f t="shared" si="2"/>
        <v/>
      </c>
      <c r="AA69" s="41"/>
      <c r="AB69" s="28"/>
      <c r="AC69" s="28"/>
      <c r="AD69" s="27" t="str">
        <f t="shared" si="15"/>
        <v/>
      </c>
      <c r="AE69" s="42"/>
      <c r="AF69" s="16"/>
      <c r="AG69" s="16"/>
      <c r="AH69" s="27" t="str">
        <f t="shared" si="16"/>
        <v/>
      </c>
      <c r="AI69" s="42"/>
      <c r="AJ69" s="43"/>
      <c r="AK69" s="43"/>
      <c r="AL69" s="43" t="str">
        <f t="shared" si="24"/>
        <v/>
      </c>
      <c r="AM69" s="307"/>
      <c r="AN69" s="43"/>
      <c r="AO69" s="43"/>
      <c r="AP69" s="43" t="str">
        <f t="shared" si="25"/>
        <v/>
      </c>
      <c r="AQ69" s="307"/>
      <c r="AR69" s="43"/>
      <c r="AS69" s="43"/>
      <c r="AT69" s="43" t="str">
        <f t="shared" si="26"/>
        <v/>
      </c>
      <c r="AU69" s="307"/>
      <c r="AV69" s="35" t="str">
        <f t="shared" si="30"/>
        <v/>
      </c>
      <c r="AW69" s="35"/>
      <c r="AX69" s="35" t="str">
        <f t="shared" si="21"/>
        <v/>
      </c>
      <c r="AY69" s="16"/>
      <c r="AZ69" s="16"/>
      <c r="BA69" s="930"/>
    </row>
    <row r="70" spans="1:53">
      <c r="A70" s="32"/>
      <c r="B70" s="16"/>
      <c r="C70" s="17"/>
      <c r="D70" s="16"/>
      <c r="E70" s="17"/>
      <c r="F70" s="153" t="str">
        <f t="shared" si="31"/>
        <v/>
      </c>
      <c r="G70" s="182"/>
      <c r="H70" s="442" t="str">
        <f t="shared" si="29"/>
        <v/>
      </c>
      <c r="I70" s="16"/>
      <c r="J70" s="16"/>
      <c r="K70" s="41"/>
      <c r="L70" s="16"/>
      <c r="M70" s="16"/>
      <c r="N70" s="27" t="str">
        <f t="shared" si="13"/>
        <v/>
      </c>
      <c r="O70" s="41"/>
      <c r="P70" s="16"/>
      <c r="Q70" s="16"/>
      <c r="R70" s="27" t="str">
        <f t="shared" si="14"/>
        <v/>
      </c>
      <c r="S70" s="9"/>
      <c r="T70" s="16"/>
      <c r="U70" s="16"/>
      <c r="V70" s="16" t="str">
        <f t="shared" si="1"/>
        <v/>
      </c>
      <c r="W70" s="41"/>
      <c r="X70" s="16"/>
      <c r="Y70" s="16"/>
      <c r="Z70" s="27" t="str">
        <f t="shared" si="2"/>
        <v/>
      </c>
      <c r="AA70" s="41"/>
      <c r="AB70" s="28"/>
      <c r="AC70" s="28"/>
      <c r="AD70" s="27" t="str">
        <f t="shared" si="15"/>
        <v/>
      </c>
      <c r="AE70" s="42"/>
      <c r="AF70" s="16"/>
      <c r="AG70" s="16"/>
      <c r="AH70" s="27" t="str">
        <f t="shared" si="16"/>
        <v/>
      </c>
      <c r="AI70" s="42"/>
      <c r="AJ70" s="43"/>
      <c r="AK70" s="43"/>
      <c r="AL70" s="43" t="str">
        <f t="shared" si="24"/>
        <v/>
      </c>
      <c r="AM70" s="307"/>
      <c r="AN70" s="43"/>
      <c r="AO70" s="43"/>
      <c r="AP70" s="43" t="str">
        <f t="shared" si="25"/>
        <v/>
      </c>
      <c r="AQ70" s="307"/>
      <c r="AR70" s="43"/>
      <c r="AS70" s="43"/>
      <c r="AT70" s="43" t="str">
        <f t="shared" si="26"/>
        <v/>
      </c>
      <c r="AU70" s="307"/>
      <c r="AV70" s="35" t="str">
        <f t="shared" si="30"/>
        <v/>
      </c>
      <c r="AW70" s="35"/>
      <c r="AX70" s="35" t="str">
        <f t="shared" si="21"/>
        <v/>
      </c>
      <c r="AY70" s="16"/>
      <c r="AZ70" s="16"/>
      <c r="BA70" s="930"/>
    </row>
    <row r="71" spans="1:53">
      <c r="A71" s="32"/>
      <c r="B71" s="16"/>
      <c r="C71" s="17"/>
      <c r="D71" s="16"/>
      <c r="E71" s="17"/>
      <c r="F71" s="153" t="str">
        <f t="shared" si="31"/>
        <v/>
      </c>
      <c r="G71" s="182"/>
      <c r="H71" s="442" t="str">
        <f t="shared" si="29"/>
        <v/>
      </c>
      <c r="I71" s="16"/>
      <c r="J71" s="16"/>
      <c r="K71" s="41"/>
      <c r="L71" s="16"/>
      <c r="M71" s="16"/>
      <c r="N71" s="27" t="str">
        <f t="shared" si="13"/>
        <v/>
      </c>
      <c r="O71" s="41"/>
      <c r="P71" s="16"/>
      <c r="Q71" s="16"/>
      <c r="R71" s="27" t="str">
        <f t="shared" si="14"/>
        <v/>
      </c>
      <c r="S71" s="9"/>
      <c r="T71" s="16"/>
      <c r="U71" s="16"/>
      <c r="V71" s="16" t="str">
        <f t="shared" si="1"/>
        <v/>
      </c>
      <c r="W71" s="41"/>
      <c r="X71" s="16"/>
      <c r="Y71" s="16"/>
      <c r="Z71" s="27" t="str">
        <f t="shared" si="2"/>
        <v/>
      </c>
      <c r="AA71" s="41"/>
      <c r="AB71" s="28"/>
      <c r="AC71" s="28"/>
      <c r="AD71" s="27" t="str">
        <f t="shared" si="15"/>
        <v/>
      </c>
      <c r="AE71" s="42"/>
      <c r="AF71" s="16"/>
      <c r="AG71" s="16"/>
      <c r="AH71" s="27" t="str">
        <f t="shared" si="16"/>
        <v/>
      </c>
      <c r="AI71" s="42"/>
      <c r="AJ71" s="43"/>
      <c r="AK71" s="43"/>
      <c r="AL71" s="43" t="str">
        <f t="shared" si="24"/>
        <v/>
      </c>
      <c r="AM71" s="307"/>
      <c r="AN71" s="43"/>
      <c r="AO71" s="43"/>
      <c r="AP71" s="43" t="str">
        <f t="shared" si="25"/>
        <v/>
      </c>
      <c r="AQ71" s="307"/>
      <c r="AR71" s="43"/>
      <c r="AS71" s="43"/>
      <c r="AT71" s="43" t="str">
        <f t="shared" si="26"/>
        <v/>
      </c>
      <c r="AU71" s="307"/>
      <c r="AV71" s="35" t="str">
        <f t="shared" si="30"/>
        <v/>
      </c>
      <c r="AW71" s="35"/>
      <c r="AX71" s="35" t="str">
        <f t="shared" si="21"/>
        <v/>
      </c>
      <c r="AY71" s="16"/>
      <c r="AZ71" s="16"/>
      <c r="BA71" s="930"/>
    </row>
    <row r="72" spans="1:53">
      <c r="A72" s="32"/>
      <c r="B72" s="16"/>
      <c r="C72" s="17"/>
      <c r="D72" s="16"/>
      <c r="E72" s="17"/>
      <c r="F72" s="153" t="str">
        <f t="shared" si="31"/>
        <v/>
      </c>
      <c r="G72" s="182"/>
      <c r="H72" s="442" t="str">
        <f t="shared" si="29"/>
        <v/>
      </c>
      <c r="I72" s="16"/>
      <c r="J72" s="16"/>
      <c r="K72" s="41"/>
      <c r="L72" s="16"/>
      <c r="M72" s="16"/>
      <c r="N72" s="27" t="str">
        <f t="shared" si="13"/>
        <v/>
      </c>
      <c r="O72" s="41"/>
      <c r="P72" s="16"/>
      <c r="Q72" s="16"/>
      <c r="R72" s="27" t="str">
        <f t="shared" si="14"/>
        <v/>
      </c>
      <c r="S72" s="9"/>
      <c r="T72" s="16"/>
      <c r="U72" s="16"/>
      <c r="V72" s="16" t="str">
        <f t="shared" si="1"/>
        <v/>
      </c>
      <c r="W72" s="41"/>
      <c r="X72" s="16"/>
      <c r="Y72" s="16"/>
      <c r="Z72" s="27" t="str">
        <f t="shared" si="2"/>
        <v/>
      </c>
      <c r="AA72" s="41"/>
      <c r="AB72" s="28"/>
      <c r="AC72" s="28"/>
      <c r="AD72" s="27" t="str">
        <f t="shared" si="15"/>
        <v/>
      </c>
      <c r="AE72" s="42"/>
      <c r="AF72" s="16"/>
      <c r="AG72" s="16"/>
      <c r="AH72" s="27" t="str">
        <f t="shared" si="16"/>
        <v/>
      </c>
      <c r="AI72" s="42"/>
      <c r="AJ72" s="43"/>
      <c r="AK72" s="43"/>
      <c r="AL72" s="43" t="str">
        <f t="shared" si="24"/>
        <v/>
      </c>
      <c r="AM72" s="307"/>
      <c r="AN72" s="43"/>
      <c r="AO72" s="43"/>
      <c r="AP72" s="43" t="str">
        <f t="shared" si="25"/>
        <v/>
      </c>
      <c r="AQ72" s="307"/>
      <c r="AR72" s="43"/>
      <c r="AS72" s="43"/>
      <c r="AT72" s="43" t="str">
        <f t="shared" si="26"/>
        <v/>
      </c>
      <c r="AU72" s="307"/>
      <c r="AV72" s="35" t="str">
        <f t="shared" si="30"/>
        <v/>
      </c>
      <c r="AW72" s="35"/>
      <c r="AX72" s="35" t="str">
        <f t="shared" si="21"/>
        <v/>
      </c>
      <c r="AY72" s="16"/>
      <c r="AZ72" s="16"/>
      <c r="BA72" s="930"/>
    </row>
    <row r="73" spans="1:53">
      <c r="A73" s="32"/>
      <c r="B73" s="16"/>
      <c r="C73" s="17"/>
      <c r="D73" s="16"/>
      <c r="E73" s="17"/>
      <c r="F73" s="153" t="str">
        <f t="shared" si="31"/>
        <v/>
      </c>
      <c r="G73" s="182"/>
      <c r="H73" s="442" t="str">
        <f t="shared" si="29"/>
        <v/>
      </c>
      <c r="I73" s="16"/>
      <c r="J73" s="16"/>
      <c r="K73" s="41"/>
      <c r="L73" s="16"/>
      <c r="M73" s="16"/>
      <c r="N73" s="27" t="str">
        <f t="shared" si="13"/>
        <v/>
      </c>
      <c r="O73" s="41"/>
      <c r="P73" s="16"/>
      <c r="Q73" s="16"/>
      <c r="R73" s="27" t="str">
        <f t="shared" si="14"/>
        <v/>
      </c>
      <c r="S73" s="9"/>
      <c r="T73" s="16"/>
      <c r="U73" s="16"/>
      <c r="V73" s="16" t="str">
        <f t="shared" si="1"/>
        <v/>
      </c>
      <c r="W73" s="41"/>
      <c r="X73" s="16"/>
      <c r="Y73" s="16"/>
      <c r="Z73" s="27" t="str">
        <f t="shared" si="2"/>
        <v/>
      </c>
      <c r="AA73" s="41"/>
      <c r="AB73" s="28"/>
      <c r="AC73" s="28"/>
      <c r="AD73" s="27" t="str">
        <f t="shared" si="15"/>
        <v/>
      </c>
      <c r="AE73" s="42"/>
      <c r="AF73" s="16"/>
      <c r="AG73" s="16"/>
      <c r="AH73" s="27" t="str">
        <f t="shared" si="16"/>
        <v/>
      </c>
      <c r="AI73" s="42"/>
      <c r="AJ73" s="43"/>
      <c r="AK73" s="43"/>
      <c r="AL73" s="43" t="str">
        <f t="shared" si="24"/>
        <v/>
      </c>
      <c r="AM73" s="307"/>
      <c r="AN73" s="43"/>
      <c r="AO73" s="43"/>
      <c r="AP73" s="43" t="str">
        <f t="shared" si="25"/>
        <v/>
      </c>
      <c r="AQ73" s="307"/>
      <c r="AR73" s="43"/>
      <c r="AS73" s="43"/>
      <c r="AT73" s="43" t="str">
        <f t="shared" si="26"/>
        <v/>
      </c>
      <c r="AU73" s="307"/>
      <c r="AV73" s="35" t="str">
        <f t="shared" si="30"/>
        <v/>
      </c>
      <c r="AW73" s="35"/>
      <c r="AX73" s="35" t="str">
        <f t="shared" si="21"/>
        <v/>
      </c>
      <c r="AY73" s="16"/>
      <c r="AZ73" s="16"/>
      <c r="BA73" s="930"/>
    </row>
    <row r="74" spans="1:53">
      <c r="A74" s="32"/>
      <c r="B74" s="16"/>
      <c r="C74" s="17"/>
      <c r="D74" s="16"/>
      <c r="E74" s="17"/>
      <c r="F74" s="153" t="str">
        <f t="shared" si="31"/>
        <v/>
      </c>
      <c r="G74" s="182"/>
      <c r="H74" s="442" t="str">
        <f t="shared" si="29"/>
        <v/>
      </c>
      <c r="I74" s="16"/>
      <c r="J74" s="16"/>
      <c r="K74" s="41"/>
      <c r="L74" s="16"/>
      <c r="M74" s="16"/>
      <c r="N74" s="27" t="str">
        <f t="shared" si="13"/>
        <v/>
      </c>
      <c r="O74" s="41"/>
      <c r="P74" s="16"/>
      <c r="Q74" s="16"/>
      <c r="R74" s="27" t="str">
        <f t="shared" si="14"/>
        <v/>
      </c>
      <c r="S74" s="9"/>
      <c r="T74" s="16"/>
      <c r="U74" s="16"/>
      <c r="V74" s="16" t="str">
        <f t="shared" si="1"/>
        <v/>
      </c>
      <c r="W74" s="41"/>
      <c r="X74" s="16"/>
      <c r="Y74" s="16"/>
      <c r="Z74" s="27" t="str">
        <f t="shared" si="2"/>
        <v/>
      </c>
      <c r="AA74" s="41"/>
      <c r="AB74" s="28"/>
      <c r="AC74" s="28"/>
      <c r="AD74" s="27" t="str">
        <f t="shared" si="15"/>
        <v/>
      </c>
      <c r="AE74" s="42"/>
      <c r="AF74" s="16"/>
      <c r="AG74" s="16"/>
      <c r="AH74" s="27" t="str">
        <f t="shared" si="16"/>
        <v/>
      </c>
      <c r="AI74" s="42"/>
      <c r="AJ74" s="43"/>
      <c r="AK74" s="43"/>
      <c r="AL74" s="43" t="str">
        <f t="shared" si="24"/>
        <v/>
      </c>
      <c r="AM74" s="307"/>
      <c r="AN74" s="43"/>
      <c r="AO74" s="43"/>
      <c r="AP74" s="43" t="str">
        <f t="shared" si="25"/>
        <v/>
      </c>
      <c r="AQ74" s="307"/>
      <c r="AR74" s="43"/>
      <c r="AS74" s="43"/>
      <c r="AT74" s="43" t="str">
        <f t="shared" si="26"/>
        <v/>
      </c>
      <c r="AU74" s="307"/>
      <c r="AV74" s="35" t="str">
        <f t="shared" si="30"/>
        <v/>
      </c>
      <c r="AW74" s="35"/>
      <c r="AX74" s="35" t="str">
        <f t="shared" si="21"/>
        <v/>
      </c>
      <c r="AY74" s="16"/>
      <c r="AZ74" s="16"/>
      <c r="BA74" s="930"/>
    </row>
    <row r="75" spans="1:53">
      <c r="A75" s="32"/>
      <c r="B75" s="16"/>
      <c r="C75" s="17"/>
      <c r="D75" s="16"/>
      <c r="E75" s="17"/>
      <c r="F75" s="153" t="str">
        <f t="shared" si="31"/>
        <v/>
      </c>
      <c r="G75" s="182"/>
      <c r="H75" s="442" t="str">
        <f t="shared" si="29"/>
        <v/>
      </c>
      <c r="I75" s="16"/>
      <c r="J75" s="16"/>
      <c r="K75" s="41"/>
      <c r="L75" s="16"/>
      <c r="M75" s="16"/>
      <c r="N75" s="27" t="str">
        <f t="shared" si="13"/>
        <v/>
      </c>
      <c r="O75" s="41"/>
      <c r="P75" s="16"/>
      <c r="Q75" s="16"/>
      <c r="R75" s="27" t="str">
        <f t="shared" si="14"/>
        <v/>
      </c>
      <c r="S75" s="9"/>
      <c r="T75" s="16"/>
      <c r="U75" s="16"/>
      <c r="V75" s="16" t="str">
        <f t="shared" si="1"/>
        <v/>
      </c>
      <c r="W75" s="41"/>
      <c r="X75" s="16"/>
      <c r="Y75" s="16"/>
      <c r="Z75" s="27" t="str">
        <f t="shared" si="2"/>
        <v/>
      </c>
      <c r="AA75" s="41"/>
      <c r="AB75" s="28"/>
      <c r="AC75" s="28"/>
      <c r="AD75" s="27" t="str">
        <f t="shared" si="15"/>
        <v/>
      </c>
      <c r="AE75" s="42"/>
      <c r="AF75" s="16"/>
      <c r="AG75" s="16"/>
      <c r="AH75" s="27" t="str">
        <f t="shared" si="16"/>
        <v/>
      </c>
      <c r="AI75" s="42"/>
      <c r="AJ75" s="43"/>
      <c r="AK75" s="43"/>
      <c r="AL75" s="43" t="str">
        <f t="shared" si="24"/>
        <v/>
      </c>
      <c r="AM75" s="307"/>
      <c r="AN75" s="43"/>
      <c r="AO75" s="43"/>
      <c r="AP75" s="43" t="str">
        <f t="shared" si="25"/>
        <v/>
      </c>
      <c r="AQ75" s="307"/>
      <c r="AR75" s="43"/>
      <c r="AS75" s="43"/>
      <c r="AT75" s="43" t="str">
        <f t="shared" si="26"/>
        <v/>
      </c>
      <c r="AU75" s="307"/>
      <c r="AV75" s="35" t="str">
        <f t="shared" si="30"/>
        <v/>
      </c>
      <c r="AW75" s="35"/>
      <c r="AX75" s="35" t="str">
        <f t="shared" si="21"/>
        <v/>
      </c>
      <c r="AY75" s="16"/>
      <c r="AZ75" s="16"/>
      <c r="BA75" s="930"/>
    </row>
    <row r="76" spans="1:53">
      <c r="A76" s="32"/>
      <c r="B76" s="37"/>
      <c r="C76" s="129"/>
      <c r="D76" s="37"/>
      <c r="E76" s="129"/>
      <c r="F76" s="156">
        <f>SUM(F62:F75)</f>
        <v>0</v>
      </c>
      <c r="G76" s="183"/>
      <c r="H76" s="187">
        <f>SUM(H62:H73)</f>
        <v>0</v>
      </c>
      <c r="I76" s="37"/>
      <c r="J76" s="37"/>
      <c r="K76" s="41"/>
      <c r="L76" s="37">
        <f>SUM(L62:L75)</f>
        <v>0</v>
      </c>
      <c r="M76" s="37"/>
      <c r="N76" s="7"/>
      <c r="O76" s="41"/>
      <c r="P76" s="37">
        <f>SUM(P62:P75)</f>
        <v>0</v>
      </c>
      <c r="Q76" s="37"/>
      <c r="R76" s="7"/>
      <c r="S76" s="9"/>
      <c r="T76" s="37">
        <f>SUM(T62:T75)</f>
        <v>0</v>
      </c>
      <c r="U76" s="37"/>
      <c r="V76" s="37">
        <f>SUM(V63:V75)</f>
        <v>0</v>
      </c>
      <c r="W76" s="41"/>
      <c r="X76" s="37">
        <f>SUM(X63:X75)</f>
        <v>0</v>
      </c>
      <c r="Y76" s="37"/>
      <c r="Z76" s="7">
        <f>SUM(Z63:Z75)</f>
        <v>0</v>
      </c>
      <c r="AA76" s="41"/>
      <c r="AB76" s="37">
        <f>SUM(AB63:AB75)</f>
        <v>0</v>
      </c>
      <c r="AC76" s="37"/>
      <c r="AD76" s="7">
        <f>SUM(AD63:AD75)</f>
        <v>0</v>
      </c>
      <c r="AE76" s="42"/>
      <c r="AF76" s="37">
        <f>SUM(AF63:AF75)</f>
        <v>0</v>
      </c>
      <c r="AG76" s="37"/>
      <c r="AH76" s="7">
        <f>SUM(AH63:AH75)</f>
        <v>0</v>
      </c>
      <c r="AI76" s="42"/>
      <c r="AJ76" s="7">
        <f>SUM(AJ63:AJ75)</f>
        <v>0</v>
      </c>
      <c r="AK76" s="7"/>
      <c r="AL76" s="7">
        <f>SUM(AL63:AL75)</f>
        <v>0</v>
      </c>
      <c r="AM76" s="307"/>
      <c r="AN76" s="7">
        <f>SUM(AN63:AN75)</f>
        <v>0</v>
      </c>
      <c r="AO76" s="7"/>
      <c r="AP76" s="7">
        <f>SUM(AP63:AP75)</f>
        <v>0</v>
      </c>
      <c r="AQ76" s="307"/>
      <c r="AR76" s="7">
        <f>SUM(AR63:AR75)</f>
        <v>0</v>
      </c>
      <c r="AS76" s="7"/>
      <c r="AT76" s="7">
        <f>SUM(AT63:AT75)</f>
        <v>0</v>
      </c>
      <c r="AU76" s="307"/>
      <c r="AV76" s="130"/>
      <c r="AW76" s="130"/>
      <c r="AX76" s="164">
        <f>SUM(AX62:AX73)</f>
        <v>0</v>
      </c>
      <c r="AY76" s="37"/>
      <c r="AZ76" s="37"/>
      <c r="BA76" s="930"/>
    </row>
    <row r="77" spans="1:53">
      <c r="A77" s="32"/>
      <c r="B77" s="139"/>
      <c r="C77" s="144" t="s">
        <v>34</v>
      </c>
      <c r="D77" s="139"/>
      <c r="E77" s="140"/>
      <c r="F77" s="154"/>
      <c r="G77" s="184"/>
      <c r="H77" s="188"/>
      <c r="I77" s="139"/>
      <c r="J77" s="139"/>
      <c r="K77" s="41"/>
      <c r="L77" s="139"/>
      <c r="M77" s="139"/>
      <c r="N77" s="141"/>
      <c r="O77" s="41"/>
      <c r="P77" s="139"/>
      <c r="Q77" s="139"/>
      <c r="R77" s="141"/>
      <c r="S77" s="9"/>
      <c r="T77" s="139"/>
      <c r="U77" s="139"/>
      <c r="V77" s="139"/>
      <c r="W77" s="41"/>
      <c r="X77" s="139"/>
      <c r="Y77" s="139"/>
      <c r="Z77" s="141"/>
      <c r="AA77" s="41"/>
      <c r="AB77" s="139"/>
      <c r="AC77" s="139"/>
      <c r="AD77" s="141"/>
      <c r="AE77" s="42"/>
      <c r="AF77" s="139"/>
      <c r="AG77" s="139"/>
      <c r="AH77" s="141"/>
      <c r="AI77" s="42"/>
      <c r="AJ77" s="141"/>
      <c r="AK77" s="141"/>
      <c r="AL77" s="141"/>
      <c r="AM77" s="307"/>
      <c r="AN77" s="141"/>
      <c r="AO77" s="141"/>
      <c r="AP77" s="141"/>
      <c r="AQ77" s="307"/>
      <c r="AR77" s="141"/>
      <c r="AS77" s="141"/>
      <c r="AT77" s="141"/>
      <c r="AU77" s="307"/>
      <c r="AV77" s="142"/>
      <c r="AW77" s="142"/>
      <c r="AX77" s="142"/>
      <c r="AY77" s="139"/>
      <c r="AZ77" s="139"/>
      <c r="BA77" s="930"/>
    </row>
    <row r="78" spans="1:53">
      <c r="A78" s="32"/>
      <c r="B78" s="16"/>
      <c r="C78" s="17"/>
      <c r="D78" s="16"/>
      <c r="E78" s="17"/>
      <c r="F78" s="153" t="str">
        <f>IF(E78="","",IF(E78="Oui",1,0))</f>
        <v/>
      </c>
      <c r="G78" s="182"/>
      <c r="H78" s="442" t="str">
        <f t="shared" ref="H78:H90" si="32">IF(G78="","",G78-AX78)</f>
        <v/>
      </c>
      <c r="I78" s="16"/>
      <c r="J78" s="16"/>
      <c r="K78" s="41"/>
      <c r="L78" s="16"/>
      <c r="M78" s="16"/>
      <c r="N78" s="27" t="str">
        <f t="shared" si="13"/>
        <v/>
      </c>
      <c r="O78" s="41"/>
      <c r="P78" s="16"/>
      <c r="Q78" s="16"/>
      <c r="R78" s="27" t="str">
        <f t="shared" si="14"/>
        <v/>
      </c>
      <c r="S78" s="9"/>
      <c r="T78" s="16"/>
      <c r="U78" s="16"/>
      <c r="V78" s="16" t="str">
        <f t="shared" si="1"/>
        <v/>
      </c>
      <c r="W78" s="41"/>
      <c r="X78" s="16"/>
      <c r="Y78" s="16"/>
      <c r="Z78" s="27" t="str">
        <f t="shared" si="2"/>
        <v/>
      </c>
      <c r="AA78" s="41"/>
      <c r="AB78" s="28"/>
      <c r="AC78" s="28"/>
      <c r="AD78" s="27" t="str">
        <f t="shared" si="15"/>
        <v/>
      </c>
      <c r="AE78" s="42"/>
      <c r="AF78" s="16"/>
      <c r="AG78" s="16"/>
      <c r="AH78" s="27" t="str">
        <f t="shared" si="16"/>
        <v/>
      </c>
      <c r="AI78" s="42"/>
      <c r="AJ78" s="43"/>
      <c r="AK78" s="43"/>
      <c r="AL78" s="43" t="str">
        <f t="shared" si="24"/>
        <v/>
      </c>
      <c r="AM78" s="307"/>
      <c r="AN78" s="43"/>
      <c r="AO78" s="43"/>
      <c r="AP78" s="43" t="str">
        <f t="shared" si="25"/>
        <v/>
      </c>
      <c r="AQ78" s="307"/>
      <c r="AR78" s="43"/>
      <c r="AS78" s="43"/>
      <c r="AT78" s="43" t="str">
        <f t="shared" si="26"/>
        <v/>
      </c>
      <c r="AU78" s="307"/>
      <c r="AV78" s="35" t="str">
        <f t="shared" ref="AV78:AV90" si="33">IF(B78="","",R78+V78+Z78+AH78+N78+AD78+AL78+AP78+AT78)</f>
        <v/>
      </c>
      <c r="AW78" s="35"/>
      <c r="AX78" s="35" t="str">
        <f t="shared" si="21"/>
        <v/>
      </c>
      <c r="AY78" s="16"/>
      <c r="AZ78" s="16"/>
      <c r="BA78" s="930"/>
    </row>
    <row r="79" spans="1:53">
      <c r="A79" s="32"/>
      <c r="B79" s="16"/>
      <c r="C79" s="17"/>
      <c r="D79" s="16"/>
      <c r="E79" s="17"/>
      <c r="F79" s="153" t="str">
        <f t="shared" ref="F79:F90" si="34">IF(E79="","",IF(E79="Oui",1,0))</f>
        <v/>
      </c>
      <c r="G79" s="182"/>
      <c r="H79" s="442" t="str">
        <f t="shared" si="32"/>
        <v/>
      </c>
      <c r="I79" s="247"/>
      <c r="J79" s="248"/>
      <c r="K79" s="41"/>
      <c r="L79" s="16"/>
      <c r="M79" s="16"/>
      <c r="N79" s="27" t="str">
        <f t="shared" si="13"/>
        <v/>
      </c>
      <c r="O79" s="41"/>
      <c r="P79" s="16"/>
      <c r="Q79" s="16"/>
      <c r="R79" s="27" t="str">
        <f t="shared" si="14"/>
        <v/>
      </c>
      <c r="S79" s="9"/>
      <c r="T79" s="16"/>
      <c r="U79" s="16"/>
      <c r="V79" s="16" t="str">
        <f t="shared" si="1"/>
        <v/>
      </c>
      <c r="W79" s="41"/>
      <c r="X79" s="16"/>
      <c r="Y79" s="16"/>
      <c r="Z79" s="27" t="str">
        <f t="shared" si="2"/>
        <v/>
      </c>
      <c r="AA79" s="41"/>
      <c r="AB79" s="28"/>
      <c r="AC79" s="28"/>
      <c r="AD79" s="27" t="str">
        <f t="shared" si="15"/>
        <v/>
      </c>
      <c r="AE79" s="42"/>
      <c r="AF79" s="16"/>
      <c r="AG79" s="16"/>
      <c r="AH79" s="27" t="str">
        <f t="shared" si="16"/>
        <v/>
      </c>
      <c r="AI79" s="42"/>
      <c r="AJ79" s="43"/>
      <c r="AK79" s="43"/>
      <c r="AL79" s="43" t="str">
        <f t="shared" si="24"/>
        <v/>
      </c>
      <c r="AM79" s="307"/>
      <c r="AN79" s="43"/>
      <c r="AO79" s="43"/>
      <c r="AP79" s="43" t="str">
        <f t="shared" si="25"/>
        <v/>
      </c>
      <c r="AQ79" s="307"/>
      <c r="AR79" s="43"/>
      <c r="AS79" s="43"/>
      <c r="AT79" s="43" t="str">
        <f t="shared" si="26"/>
        <v/>
      </c>
      <c r="AU79" s="307"/>
      <c r="AV79" s="35" t="str">
        <f t="shared" si="33"/>
        <v/>
      </c>
      <c r="AW79" s="35"/>
      <c r="AX79" s="35" t="str">
        <f t="shared" si="21"/>
        <v/>
      </c>
      <c r="AY79" s="16"/>
      <c r="AZ79" s="16"/>
      <c r="BA79" s="930"/>
    </row>
    <row r="80" spans="1:53">
      <c r="A80" s="32"/>
      <c r="B80" s="16"/>
      <c r="C80" s="17"/>
      <c r="D80" s="16"/>
      <c r="E80" s="17"/>
      <c r="F80" s="153" t="str">
        <f t="shared" si="34"/>
        <v/>
      </c>
      <c r="G80" s="182"/>
      <c r="H80" s="442" t="str">
        <f t="shared" si="32"/>
        <v/>
      </c>
      <c r="I80" s="16"/>
      <c r="J80" s="16"/>
      <c r="K80" s="41"/>
      <c r="L80" s="16"/>
      <c r="M80" s="16"/>
      <c r="N80" s="27" t="str">
        <f t="shared" si="13"/>
        <v/>
      </c>
      <c r="O80" s="41"/>
      <c r="P80" s="16"/>
      <c r="Q80" s="16"/>
      <c r="R80" s="27" t="str">
        <f t="shared" si="14"/>
        <v/>
      </c>
      <c r="S80" s="9"/>
      <c r="T80" s="16"/>
      <c r="U80" s="16"/>
      <c r="V80" s="16" t="str">
        <f t="shared" si="1"/>
        <v/>
      </c>
      <c r="W80" s="41"/>
      <c r="X80" s="16"/>
      <c r="Y80" s="16"/>
      <c r="Z80" s="27" t="str">
        <f t="shared" si="2"/>
        <v/>
      </c>
      <c r="AA80" s="41"/>
      <c r="AB80" s="28"/>
      <c r="AC80" s="28"/>
      <c r="AD80" s="27" t="str">
        <f t="shared" si="15"/>
        <v/>
      </c>
      <c r="AE80" s="42"/>
      <c r="AF80" s="16"/>
      <c r="AG80" s="16"/>
      <c r="AH80" s="27" t="str">
        <f t="shared" si="16"/>
        <v/>
      </c>
      <c r="AI80" s="42"/>
      <c r="AJ80" s="43"/>
      <c r="AK80" s="43"/>
      <c r="AL80" s="43" t="str">
        <f t="shared" si="24"/>
        <v/>
      </c>
      <c r="AM80" s="307"/>
      <c r="AN80" s="43"/>
      <c r="AO80" s="43"/>
      <c r="AP80" s="43" t="str">
        <f t="shared" si="25"/>
        <v/>
      </c>
      <c r="AQ80" s="307"/>
      <c r="AR80" s="43"/>
      <c r="AS80" s="43"/>
      <c r="AT80" s="43" t="str">
        <f t="shared" si="26"/>
        <v/>
      </c>
      <c r="AU80" s="307"/>
      <c r="AV80" s="35" t="str">
        <f t="shared" si="33"/>
        <v/>
      </c>
      <c r="AW80" s="35"/>
      <c r="AX80" s="35" t="str">
        <f t="shared" si="21"/>
        <v/>
      </c>
      <c r="AY80" s="16"/>
      <c r="AZ80" s="16"/>
      <c r="BA80" s="930"/>
    </row>
    <row r="81" spans="1:53">
      <c r="A81" s="32"/>
      <c r="B81" s="16"/>
      <c r="C81" s="17"/>
      <c r="D81" s="16"/>
      <c r="E81" s="17"/>
      <c r="F81" s="153" t="str">
        <f t="shared" si="34"/>
        <v/>
      </c>
      <c r="G81" s="182"/>
      <c r="H81" s="442" t="str">
        <f t="shared" si="32"/>
        <v/>
      </c>
      <c r="I81" s="16"/>
      <c r="J81" s="16"/>
      <c r="K81" s="41"/>
      <c r="L81" s="16"/>
      <c r="M81" s="16"/>
      <c r="N81" s="27" t="str">
        <f t="shared" si="13"/>
        <v/>
      </c>
      <c r="O81" s="41"/>
      <c r="P81" s="16"/>
      <c r="Q81" s="16"/>
      <c r="R81" s="27" t="str">
        <f t="shared" si="14"/>
        <v/>
      </c>
      <c r="S81" s="9"/>
      <c r="T81" s="16"/>
      <c r="U81" s="16"/>
      <c r="V81" s="16" t="str">
        <f t="shared" si="1"/>
        <v/>
      </c>
      <c r="W81" s="41"/>
      <c r="X81" s="16"/>
      <c r="Y81" s="16"/>
      <c r="Z81" s="27" t="str">
        <f t="shared" si="2"/>
        <v/>
      </c>
      <c r="AA81" s="41"/>
      <c r="AB81" s="28"/>
      <c r="AC81" s="28"/>
      <c r="AD81" s="27" t="str">
        <f t="shared" si="15"/>
        <v/>
      </c>
      <c r="AE81" s="42"/>
      <c r="AF81" s="16"/>
      <c r="AG81" s="16"/>
      <c r="AH81" s="27" t="str">
        <f t="shared" si="16"/>
        <v/>
      </c>
      <c r="AI81" s="42"/>
      <c r="AJ81" s="43"/>
      <c r="AK81" s="43"/>
      <c r="AL81" s="43" t="str">
        <f t="shared" si="24"/>
        <v/>
      </c>
      <c r="AM81" s="307"/>
      <c r="AN81" s="43"/>
      <c r="AO81" s="43"/>
      <c r="AP81" s="43" t="str">
        <f t="shared" si="25"/>
        <v/>
      </c>
      <c r="AQ81" s="307"/>
      <c r="AR81" s="43"/>
      <c r="AS81" s="43"/>
      <c r="AT81" s="43" t="str">
        <f t="shared" si="26"/>
        <v/>
      </c>
      <c r="AU81" s="307"/>
      <c r="AV81" s="35" t="str">
        <f t="shared" si="33"/>
        <v/>
      </c>
      <c r="AW81" s="35"/>
      <c r="AX81" s="35" t="str">
        <f t="shared" si="21"/>
        <v/>
      </c>
      <c r="AY81" s="16"/>
      <c r="AZ81" s="16"/>
      <c r="BA81" s="930"/>
    </row>
    <row r="82" spans="1:53">
      <c r="A82" s="32"/>
      <c r="B82" s="16"/>
      <c r="C82" s="17"/>
      <c r="D82" s="16"/>
      <c r="E82" s="17"/>
      <c r="F82" s="153" t="str">
        <f t="shared" si="34"/>
        <v/>
      </c>
      <c r="G82" s="182"/>
      <c r="H82" s="442" t="str">
        <f t="shared" si="32"/>
        <v/>
      </c>
      <c r="I82" s="16"/>
      <c r="J82" s="16"/>
      <c r="K82" s="41"/>
      <c r="L82" s="16"/>
      <c r="M82" s="16"/>
      <c r="N82" s="27" t="str">
        <f t="shared" si="13"/>
        <v/>
      </c>
      <c r="O82" s="41"/>
      <c r="P82" s="16"/>
      <c r="Q82" s="16"/>
      <c r="R82" s="27" t="str">
        <f t="shared" si="14"/>
        <v/>
      </c>
      <c r="S82" s="9"/>
      <c r="T82" s="16"/>
      <c r="U82" s="16"/>
      <c r="V82" s="16" t="str">
        <f t="shared" si="1"/>
        <v/>
      </c>
      <c r="W82" s="41"/>
      <c r="X82" s="16"/>
      <c r="Y82" s="16"/>
      <c r="Z82" s="27" t="str">
        <f t="shared" si="2"/>
        <v/>
      </c>
      <c r="AA82" s="41"/>
      <c r="AB82" s="28"/>
      <c r="AC82" s="28"/>
      <c r="AD82" s="27" t="str">
        <f t="shared" si="15"/>
        <v/>
      </c>
      <c r="AE82" s="42"/>
      <c r="AF82" s="16"/>
      <c r="AG82" s="16"/>
      <c r="AH82" s="27" t="str">
        <f t="shared" si="16"/>
        <v/>
      </c>
      <c r="AI82" s="42"/>
      <c r="AJ82" s="43"/>
      <c r="AK82" s="43"/>
      <c r="AL82" s="43" t="str">
        <f t="shared" si="24"/>
        <v/>
      </c>
      <c r="AM82" s="307"/>
      <c r="AN82" s="43"/>
      <c r="AO82" s="43"/>
      <c r="AP82" s="43" t="str">
        <f t="shared" si="25"/>
        <v/>
      </c>
      <c r="AQ82" s="307"/>
      <c r="AR82" s="43"/>
      <c r="AS82" s="43"/>
      <c r="AT82" s="43" t="str">
        <f t="shared" si="26"/>
        <v/>
      </c>
      <c r="AU82" s="307"/>
      <c r="AV82" s="35" t="str">
        <f t="shared" si="33"/>
        <v/>
      </c>
      <c r="AW82" s="35"/>
      <c r="AX82" s="35" t="str">
        <f t="shared" si="21"/>
        <v/>
      </c>
      <c r="AY82" s="16"/>
      <c r="AZ82" s="16"/>
      <c r="BA82" s="930"/>
    </row>
    <row r="83" spans="1:53">
      <c r="A83" s="32"/>
      <c r="B83" s="16"/>
      <c r="C83" s="17"/>
      <c r="D83" s="16"/>
      <c r="E83" s="17"/>
      <c r="F83" s="153" t="str">
        <f t="shared" si="34"/>
        <v/>
      </c>
      <c r="G83" s="182"/>
      <c r="H83" s="442" t="str">
        <f t="shared" si="32"/>
        <v/>
      </c>
      <c r="I83" s="16"/>
      <c r="J83" s="16"/>
      <c r="K83" s="41"/>
      <c r="L83" s="16"/>
      <c r="M83" s="16"/>
      <c r="N83" s="27" t="str">
        <f t="shared" si="13"/>
        <v/>
      </c>
      <c r="O83" s="41"/>
      <c r="P83" s="16"/>
      <c r="Q83" s="16"/>
      <c r="R83" s="27" t="str">
        <f t="shared" si="14"/>
        <v/>
      </c>
      <c r="S83" s="9"/>
      <c r="T83" s="16"/>
      <c r="U83" s="16"/>
      <c r="V83" s="16" t="str">
        <f t="shared" si="1"/>
        <v/>
      </c>
      <c r="W83" s="41"/>
      <c r="X83" s="16"/>
      <c r="Y83" s="16"/>
      <c r="Z83" s="27" t="str">
        <f t="shared" si="2"/>
        <v/>
      </c>
      <c r="AA83" s="41"/>
      <c r="AB83" s="28"/>
      <c r="AC83" s="28"/>
      <c r="AD83" s="27" t="str">
        <f t="shared" si="15"/>
        <v/>
      </c>
      <c r="AE83" s="42"/>
      <c r="AF83" s="16"/>
      <c r="AG83" s="16"/>
      <c r="AH83" s="27" t="str">
        <f t="shared" si="16"/>
        <v/>
      </c>
      <c r="AI83" s="42"/>
      <c r="AJ83" s="43"/>
      <c r="AK83" s="43"/>
      <c r="AL83" s="43" t="str">
        <f t="shared" si="24"/>
        <v/>
      </c>
      <c r="AM83" s="307"/>
      <c r="AN83" s="43"/>
      <c r="AO83" s="43"/>
      <c r="AP83" s="43" t="str">
        <f t="shared" si="25"/>
        <v/>
      </c>
      <c r="AQ83" s="307"/>
      <c r="AR83" s="43"/>
      <c r="AS83" s="43"/>
      <c r="AT83" s="43" t="str">
        <f t="shared" si="26"/>
        <v/>
      </c>
      <c r="AU83" s="307"/>
      <c r="AV83" s="35" t="str">
        <f t="shared" si="33"/>
        <v/>
      </c>
      <c r="AW83" s="35"/>
      <c r="AX83" s="35" t="str">
        <f t="shared" si="21"/>
        <v/>
      </c>
      <c r="AY83" s="16"/>
      <c r="AZ83" s="16"/>
      <c r="BA83" s="930"/>
    </row>
    <row r="84" spans="1:53">
      <c r="A84" s="32"/>
      <c r="B84" s="16"/>
      <c r="C84" s="17"/>
      <c r="D84" s="16"/>
      <c r="E84" s="17"/>
      <c r="F84" s="153" t="str">
        <f t="shared" si="34"/>
        <v/>
      </c>
      <c r="G84" s="182"/>
      <c r="H84" s="442" t="str">
        <f t="shared" si="32"/>
        <v/>
      </c>
      <c r="I84" s="16"/>
      <c r="J84" s="16"/>
      <c r="K84" s="41"/>
      <c r="L84" s="16"/>
      <c r="M84" s="16"/>
      <c r="N84" s="27" t="str">
        <f t="shared" si="13"/>
        <v/>
      </c>
      <c r="O84" s="41"/>
      <c r="P84" s="16"/>
      <c r="Q84" s="16"/>
      <c r="R84" s="27" t="str">
        <f t="shared" si="14"/>
        <v/>
      </c>
      <c r="S84" s="9"/>
      <c r="T84" s="16"/>
      <c r="U84" s="16"/>
      <c r="V84" s="16" t="str">
        <f t="shared" si="1"/>
        <v/>
      </c>
      <c r="W84" s="41"/>
      <c r="X84" s="16"/>
      <c r="Y84" s="16"/>
      <c r="Z84" s="27" t="str">
        <f t="shared" si="2"/>
        <v/>
      </c>
      <c r="AA84" s="41"/>
      <c r="AB84" s="28"/>
      <c r="AC84" s="28"/>
      <c r="AD84" s="27" t="str">
        <f t="shared" si="15"/>
        <v/>
      </c>
      <c r="AE84" s="42"/>
      <c r="AF84" s="16"/>
      <c r="AG84" s="16"/>
      <c r="AH84" s="27" t="str">
        <f t="shared" si="16"/>
        <v/>
      </c>
      <c r="AI84" s="42"/>
      <c r="AJ84" s="43"/>
      <c r="AK84" s="43"/>
      <c r="AL84" s="43" t="str">
        <f t="shared" si="24"/>
        <v/>
      </c>
      <c r="AM84" s="307"/>
      <c r="AN84" s="43"/>
      <c r="AO84" s="43"/>
      <c r="AP84" s="43" t="str">
        <f t="shared" si="25"/>
        <v/>
      </c>
      <c r="AQ84" s="307"/>
      <c r="AR84" s="43"/>
      <c r="AS84" s="43"/>
      <c r="AT84" s="43" t="str">
        <f t="shared" si="26"/>
        <v/>
      </c>
      <c r="AU84" s="307"/>
      <c r="AV84" s="35" t="str">
        <f t="shared" si="33"/>
        <v/>
      </c>
      <c r="AW84" s="35"/>
      <c r="AX84" s="35" t="str">
        <f t="shared" si="21"/>
        <v/>
      </c>
      <c r="AY84" s="16"/>
      <c r="AZ84" s="16"/>
      <c r="BA84" s="930"/>
    </row>
    <row r="85" spans="1:53">
      <c r="A85" s="32"/>
      <c r="B85" s="16"/>
      <c r="C85" s="17"/>
      <c r="D85" s="16"/>
      <c r="E85" s="17"/>
      <c r="F85" s="153" t="str">
        <f t="shared" si="34"/>
        <v/>
      </c>
      <c r="G85" s="182"/>
      <c r="H85" s="442" t="str">
        <f t="shared" si="32"/>
        <v/>
      </c>
      <c r="I85" s="16"/>
      <c r="J85" s="16"/>
      <c r="K85" s="41"/>
      <c r="L85" s="16"/>
      <c r="M85" s="16"/>
      <c r="N85" s="27" t="str">
        <f t="shared" si="13"/>
        <v/>
      </c>
      <c r="O85" s="41"/>
      <c r="P85" s="16"/>
      <c r="Q85" s="16"/>
      <c r="R85" s="27" t="str">
        <f t="shared" si="14"/>
        <v/>
      </c>
      <c r="S85" s="9"/>
      <c r="T85" s="16"/>
      <c r="U85" s="16"/>
      <c r="V85" s="16" t="str">
        <f t="shared" si="1"/>
        <v/>
      </c>
      <c r="W85" s="41"/>
      <c r="X85" s="16"/>
      <c r="Y85" s="16"/>
      <c r="Z85" s="27" t="str">
        <f t="shared" si="2"/>
        <v/>
      </c>
      <c r="AA85" s="41"/>
      <c r="AB85" s="28"/>
      <c r="AC85" s="28"/>
      <c r="AD85" s="27" t="str">
        <f t="shared" si="15"/>
        <v/>
      </c>
      <c r="AE85" s="42"/>
      <c r="AF85" s="16"/>
      <c r="AG85" s="16"/>
      <c r="AH85" s="27" t="str">
        <f t="shared" si="16"/>
        <v/>
      </c>
      <c r="AI85" s="42"/>
      <c r="AJ85" s="43"/>
      <c r="AK85" s="43"/>
      <c r="AL85" s="43" t="str">
        <f t="shared" si="24"/>
        <v/>
      </c>
      <c r="AM85" s="307"/>
      <c r="AN85" s="43"/>
      <c r="AO85" s="43"/>
      <c r="AP85" s="43" t="str">
        <f t="shared" si="25"/>
        <v/>
      </c>
      <c r="AQ85" s="307"/>
      <c r="AR85" s="43"/>
      <c r="AS85" s="43"/>
      <c r="AT85" s="43" t="str">
        <f t="shared" si="26"/>
        <v/>
      </c>
      <c r="AU85" s="307"/>
      <c r="AV85" s="35" t="str">
        <f t="shared" si="33"/>
        <v/>
      </c>
      <c r="AW85" s="35"/>
      <c r="AX85" s="35" t="str">
        <f t="shared" si="21"/>
        <v/>
      </c>
      <c r="AY85" s="16"/>
      <c r="AZ85" s="16"/>
      <c r="BA85" s="930"/>
    </row>
    <row r="86" spans="1:53">
      <c r="A86" s="32"/>
      <c r="B86" s="16"/>
      <c r="C86" s="17"/>
      <c r="D86" s="16"/>
      <c r="E86" s="17"/>
      <c r="F86" s="153" t="str">
        <f t="shared" si="34"/>
        <v/>
      </c>
      <c r="G86" s="182"/>
      <c r="H86" s="442" t="str">
        <f t="shared" si="32"/>
        <v/>
      </c>
      <c r="I86" s="16"/>
      <c r="J86" s="16"/>
      <c r="K86" s="41"/>
      <c r="L86" s="16"/>
      <c r="M86" s="16"/>
      <c r="N86" s="27" t="str">
        <f t="shared" si="13"/>
        <v/>
      </c>
      <c r="O86" s="41"/>
      <c r="P86" s="16"/>
      <c r="Q86" s="16"/>
      <c r="R86" s="27" t="str">
        <f t="shared" si="14"/>
        <v/>
      </c>
      <c r="S86" s="9"/>
      <c r="T86" s="16"/>
      <c r="U86" s="16"/>
      <c r="V86" s="16" t="str">
        <f t="shared" si="1"/>
        <v/>
      </c>
      <c r="W86" s="41"/>
      <c r="X86" s="16"/>
      <c r="Y86" s="16"/>
      <c r="Z86" s="27" t="str">
        <f t="shared" si="2"/>
        <v/>
      </c>
      <c r="AA86" s="41"/>
      <c r="AB86" s="28"/>
      <c r="AC86" s="28"/>
      <c r="AD86" s="27" t="str">
        <f t="shared" si="15"/>
        <v/>
      </c>
      <c r="AE86" s="42"/>
      <c r="AF86" s="16"/>
      <c r="AG86" s="16"/>
      <c r="AH86" s="27" t="str">
        <f t="shared" si="16"/>
        <v/>
      </c>
      <c r="AI86" s="42"/>
      <c r="AJ86" s="43"/>
      <c r="AK86" s="43"/>
      <c r="AL86" s="43" t="str">
        <f t="shared" si="24"/>
        <v/>
      </c>
      <c r="AM86" s="307"/>
      <c r="AN86" s="43"/>
      <c r="AO86" s="43"/>
      <c r="AP86" s="43" t="str">
        <f t="shared" si="25"/>
        <v/>
      </c>
      <c r="AQ86" s="307"/>
      <c r="AR86" s="43"/>
      <c r="AS86" s="43"/>
      <c r="AT86" s="43" t="str">
        <f t="shared" si="26"/>
        <v/>
      </c>
      <c r="AU86" s="307"/>
      <c r="AV86" s="35" t="str">
        <f t="shared" si="33"/>
        <v/>
      </c>
      <c r="AW86" s="35"/>
      <c r="AX86" s="35" t="str">
        <f t="shared" si="21"/>
        <v/>
      </c>
      <c r="AY86" s="16"/>
      <c r="AZ86" s="16"/>
      <c r="BA86" s="930"/>
    </row>
    <row r="87" spans="1:53">
      <c r="A87" s="32"/>
      <c r="B87" s="16"/>
      <c r="C87" s="17"/>
      <c r="D87" s="16"/>
      <c r="E87" s="17"/>
      <c r="F87" s="153" t="str">
        <f t="shared" si="34"/>
        <v/>
      </c>
      <c r="G87" s="182"/>
      <c r="H87" s="442" t="str">
        <f t="shared" si="32"/>
        <v/>
      </c>
      <c r="I87" s="16"/>
      <c r="J87" s="16"/>
      <c r="K87" s="41"/>
      <c r="L87" s="16"/>
      <c r="M87" s="16"/>
      <c r="N87" s="27" t="str">
        <f t="shared" si="13"/>
        <v/>
      </c>
      <c r="O87" s="41"/>
      <c r="P87" s="16"/>
      <c r="Q87" s="16"/>
      <c r="R87" s="27" t="str">
        <f t="shared" si="14"/>
        <v/>
      </c>
      <c r="S87" s="9"/>
      <c r="T87" s="16"/>
      <c r="U87" s="16"/>
      <c r="V87" s="16" t="str">
        <f t="shared" si="1"/>
        <v/>
      </c>
      <c r="W87" s="41"/>
      <c r="X87" s="16"/>
      <c r="Y87" s="16"/>
      <c r="Z87" s="27" t="str">
        <f t="shared" si="2"/>
        <v/>
      </c>
      <c r="AA87" s="41"/>
      <c r="AB87" s="28"/>
      <c r="AC87" s="28"/>
      <c r="AD87" s="27" t="str">
        <f t="shared" si="15"/>
        <v/>
      </c>
      <c r="AE87" s="42"/>
      <c r="AF87" s="16"/>
      <c r="AG87" s="16"/>
      <c r="AH87" s="27" t="str">
        <f t="shared" si="16"/>
        <v/>
      </c>
      <c r="AI87" s="42"/>
      <c r="AJ87" s="43"/>
      <c r="AK87" s="43"/>
      <c r="AL87" s="43" t="str">
        <f t="shared" si="24"/>
        <v/>
      </c>
      <c r="AM87" s="307"/>
      <c r="AN87" s="43"/>
      <c r="AO87" s="43"/>
      <c r="AP87" s="43" t="str">
        <f t="shared" si="25"/>
        <v/>
      </c>
      <c r="AQ87" s="307"/>
      <c r="AR87" s="43"/>
      <c r="AS87" s="43"/>
      <c r="AT87" s="43" t="str">
        <f t="shared" si="26"/>
        <v/>
      </c>
      <c r="AU87" s="307"/>
      <c r="AV87" s="35" t="str">
        <f t="shared" si="33"/>
        <v/>
      </c>
      <c r="AW87" s="35"/>
      <c r="AX87" s="35" t="str">
        <f t="shared" si="21"/>
        <v/>
      </c>
      <c r="AY87" s="16"/>
      <c r="AZ87" s="16"/>
      <c r="BA87" s="930"/>
    </row>
    <row r="88" spans="1:53">
      <c r="A88" s="32"/>
      <c r="B88" s="16"/>
      <c r="C88" s="17"/>
      <c r="D88" s="16"/>
      <c r="E88" s="17"/>
      <c r="F88" s="153" t="str">
        <f t="shared" si="34"/>
        <v/>
      </c>
      <c r="G88" s="182"/>
      <c r="H88" s="442" t="str">
        <f t="shared" si="32"/>
        <v/>
      </c>
      <c r="I88" s="16"/>
      <c r="J88" s="16"/>
      <c r="K88" s="41"/>
      <c r="L88" s="16"/>
      <c r="M88" s="16"/>
      <c r="N88" s="27" t="str">
        <f t="shared" si="13"/>
        <v/>
      </c>
      <c r="O88" s="41"/>
      <c r="P88" s="16"/>
      <c r="Q88" s="16"/>
      <c r="R88" s="27" t="str">
        <f t="shared" si="14"/>
        <v/>
      </c>
      <c r="S88" s="9"/>
      <c r="T88" s="16"/>
      <c r="U88" s="16"/>
      <c r="V88" s="16" t="str">
        <f t="shared" si="1"/>
        <v/>
      </c>
      <c r="W88" s="41"/>
      <c r="X88" s="16"/>
      <c r="Y88" s="16"/>
      <c r="Z88" s="27" t="str">
        <f t="shared" si="2"/>
        <v/>
      </c>
      <c r="AA88" s="41"/>
      <c r="AB88" s="28"/>
      <c r="AC88" s="28"/>
      <c r="AD88" s="27" t="str">
        <f t="shared" si="15"/>
        <v/>
      </c>
      <c r="AE88" s="42"/>
      <c r="AF88" s="16"/>
      <c r="AG88" s="16"/>
      <c r="AH88" s="27" t="str">
        <f t="shared" si="16"/>
        <v/>
      </c>
      <c r="AI88" s="42"/>
      <c r="AJ88" s="43"/>
      <c r="AK88" s="43"/>
      <c r="AL88" s="43" t="str">
        <f t="shared" si="24"/>
        <v/>
      </c>
      <c r="AM88" s="307"/>
      <c r="AN88" s="43"/>
      <c r="AO88" s="43"/>
      <c r="AP88" s="43" t="str">
        <f t="shared" si="25"/>
        <v/>
      </c>
      <c r="AQ88" s="307"/>
      <c r="AR88" s="43"/>
      <c r="AS88" s="43"/>
      <c r="AT88" s="43" t="str">
        <f t="shared" si="26"/>
        <v/>
      </c>
      <c r="AU88" s="307"/>
      <c r="AV88" s="35" t="str">
        <f t="shared" si="33"/>
        <v/>
      </c>
      <c r="AW88" s="35"/>
      <c r="AX88" s="35" t="str">
        <f t="shared" si="21"/>
        <v/>
      </c>
      <c r="AY88" s="16"/>
      <c r="AZ88" s="16"/>
      <c r="BA88" s="930"/>
    </row>
    <row r="89" spans="1:53">
      <c r="A89" s="32"/>
      <c r="B89" s="16"/>
      <c r="C89" s="17"/>
      <c r="D89" s="16"/>
      <c r="E89" s="17"/>
      <c r="F89" s="153" t="str">
        <f t="shared" si="34"/>
        <v/>
      </c>
      <c r="G89" s="182"/>
      <c r="H89" s="442" t="str">
        <f t="shared" si="32"/>
        <v/>
      </c>
      <c r="I89" s="16"/>
      <c r="J89" s="16"/>
      <c r="K89" s="41"/>
      <c r="L89" s="16"/>
      <c r="M89" s="16"/>
      <c r="N89" s="27" t="str">
        <f t="shared" si="13"/>
        <v/>
      </c>
      <c r="O89" s="41"/>
      <c r="P89" s="16"/>
      <c r="Q89" s="16"/>
      <c r="R89" s="27" t="str">
        <f t="shared" si="14"/>
        <v/>
      </c>
      <c r="S89" s="9"/>
      <c r="T89" s="16"/>
      <c r="U89" s="16"/>
      <c r="V89" s="16" t="str">
        <f t="shared" si="1"/>
        <v/>
      </c>
      <c r="W89" s="41"/>
      <c r="X89" s="16"/>
      <c r="Y89" s="16"/>
      <c r="Z89" s="27" t="str">
        <f t="shared" si="2"/>
        <v/>
      </c>
      <c r="AA89" s="41"/>
      <c r="AB89" s="28"/>
      <c r="AC89" s="28"/>
      <c r="AD89" s="27" t="str">
        <f t="shared" si="15"/>
        <v/>
      </c>
      <c r="AE89" s="42"/>
      <c r="AF89" s="16"/>
      <c r="AG89" s="16"/>
      <c r="AH89" s="27" t="str">
        <f t="shared" si="16"/>
        <v/>
      </c>
      <c r="AI89" s="42"/>
      <c r="AJ89" s="43"/>
      <c r="AK89" s="43"/>
      <c r="AL89" s="43" t="str">
        <f t="shared" si="24"/>
        <v/>
      </c>
      <c r="AM89" s="307"/>
      <c r="AN89" s="43"/>
      <c r="AO89" s="43"/>
      <c r="AP89" s="43" t="str">
        <f t="shared" si="25"/>
        <v/>
      </c>
      <c r="AQ89" s="307"/>
      <c r="AR89" s="43"/>
      <c r="AS89" s="43"/>
      <c r="AT89" s="43" t="str">
        <f t="shared" si="26"/>
        <v/>
      </c>
      <c r="AU89" s="307"/>
      <c r="AV89" s="35" t="str">
        <f t="shared" si="33"/>
        <v/>
      </c>
      <c r="AW89" s="35"/>
      <c r="AX89" s="35" t="str">
        <f t="shared" si="21"/>
        <v/>
      </c>
      <c r="AY89" s="16"/>
      <c r="AZ89" s="16"/>
      <c r="BA89" s="930"/>
    </row>
    <row r="90" spans="1:53">
      <c r="A90" s="32"/>
      <c r="B90" s="16"/>
      <c r="C90" s="17"/>
      <c r="D90" s="16"/>
      <c r="E90" s="17"/>
      <c r="F90" s="153" t="str">
        <f t="shared" si="34"/>
        <v/>
      </c>
      <c r="G90" s="182"/>
      <c r="H90" s="442" t="str">
        <f t="shared" si="32"/>
        <v/>
      </c>
      <c r="I90" s="16"/>
      <c r="J90" s="16"/>
      <c r="K90" s="41"/>
      <c r="L90" s="16"/>
      <c r="M90" s="16"/>
      <c r="N90" s="27" t="str">
        <f t="shared" si="13"/>
        <v/>
      </c>
      <c r="O90" s="41"/>
      <c r="P90" s="16"/>
      <c r="Q90" s="16"/>
      <c r="R90" s="27" t="str">
        <f t="shared" si="14"/>
        <v/>
      </c>
      <c r="S90" s="9"/>
      <c r="T90" s="16"/>
      <c r="U90" s="16"/>
      <c r="V90" s="16" t="str">
        <f t="shared" si="1"/>
        <v/>
      </c>
      <c r="W90" s="41"/>
      <c r="X90" s="16"/>
      <c r="Y90" s="16"/>
      <c r="Z90" s="27" t="str">
        <f t="shared" si="2"/>
        <v/>
      </c>
      <c r="AA90" s="41"/>
      <c r="AB90" s="28"/>
      <c r="AC90" s="28"/>
      <c r="AD90" s="27" t="str">
        <f t="shared" si="15"/>
        <v/>
      </c>
      <c r="AE90" s="42"/>
      <c r="AF90" s="16"/>
      <c r="AG90" s="16"/>
      <c r="AH90" s="27" t="str">
        <f t="shared" si="16"/>
        <v/>
      </c>
      <c r="AI90" s="42"/>
      <c r="AJ90" s="43"/>
      <c r="AK90" s="43"/>
      <c r="AL90" s="43" t="str">
        <f t="shared" si="24"/>
        <v/>
      </c>
      <c r="AM90" s="307"/>
      <c r="AN90" s="43"/>
      <c r="AO90" s="43"/>
      <c r="AP90" s="43" t="str">
        <f t="shared" si="25"/>
        <v/>
      </c>
      <c r="AQ90" s="307"/>
      <c r="AR90" s="43"/>
      <c r="AS90" s="43"/>
      <c r="AT90" s="43" t="str">
        <f t="shared" si="26"/>
        <v/>
      </c>
      <c r="AU90" s="307"/>
      <c r="AV90" s="35" t="str">
        <f t="shared" si="33"/>
        <v/>
      </c>
      <c r="AW90" s="35"/>
      <c r="AX90" s="35" t="str">
        <f t="shared" si="21"/>
        <v/>
      </c>
      <c r="AY90" s="16"/>
      <c r="AZ90" s="16"/>
      <c r="BA90" s="930"/>
    </row>
    <row r="91" spans="1:53">
      <c r="A91" s="32"/>
      <c r="B91" s="37"/>
      <c r="C91" s="129"/>
      <c r="D91" s="37"/>
      <c r="E91" s="129"/>
      <c r="F91" s="156">
        <f>SUM(F78:F90)</f>
        <v>0</v>
      </c>
      <c r="G91" s="183"/>
      <c r="H91" s="187">
        <f>SUM(H78:H90)</f>
        <v>0</v>
      </c>
      <c r="I91" s="37"/>
      <c r="J91" s="37"/>
      <c r="K91" s="41"/>
      <c r="L91" s="37">
        <f>SUM(L78:L90)</f>
        <v>0</v>
      </c>
      <c r="M91" s="37"/>
      <c r="N91" s="7">
        <f>SUM(N78:N90)</f>
        <v>0</v>
      </c>
      <c r="O91" s="41"/>
      <c r="P91" s="37">
        <f>SUM(P78:P90)</f>
        <v>0</v>
      </c>
      <c r="Q91" s="37"/>
      <c r="R91" s="7">
        <f>SUM(R78:R90)</f>
        <v>0</v>
      </c>
      <c r="S91" s="9"/>
      <c r="T91" s="37">
        <f>SUM(T78:T90)</f>
        <v>0</v>
      </c>
      <c r="U91" s="37"/>
      <c r="V91" s="37">
        <f>SUM(V78:V90)</f>
        <v>0</v>
      </c>
      <c r="W91" s="41"/>
      <c r="X91" s="37">
        <f>SUM(X78:X90)</f>
        <v>0</v>
      </c>
      <c r="Y91" s="37"/>
      <c r="Z91" s="7">
        <f>SUM(Z78:Z90)</f>
        <v>0</v>
      </c>
      <c r="AA91" s="41"/>
      <c r="AB91" s="37">
        <f>SUM(AB78:AB90)</f>
        <v>0</v>
      </c>
      <c r="AC91" s="37"/>
      <c r="AD91" s="7">
        <f>SUM(AD78:AD90)</f>
        <v>0</v>
      </c>
      <c r="AE91" s="42"/>
      <c r="AF91" s="37">
        <f>SUM(AF78:AF90)</f>
        <v>0</v>
      </c>
      <c r="AG91" s="37"/>
      <c r="AH91" s="7">
        <f>SUM(AH78:AH90)</f>
        <v>0</v>
      </c>
      <c r="AI91" s="42"/>
      <c r="AJ91" s="7">
        <f>SUM(AJ78:AJ90)</f>
        <v>0</v>
      </c>
      <c r="AK91" s="7"/>
      <c r="AL91" s="7">
        <f>SUM(AL78:AL90)</f>
        <v>0</v>
      </c>
      <c r="AM91" s="307"/>
      <c r="AN91" s="7">
        <f>SUM(AN78:AN90)</f>
        <v>0</v>
      </c>
      <c r="AO91" s="7"/>
      <c r="AP91" s="7">
        <f>SUM(AP78:AP90)</f>
        <v>0</v>
      </c>
      <c r="AQ91" s="307"/>
      <c r="AR91" s="7">
        <f>SUM(AR78:AR90)</f>
        <v>0</v>
      </c>
      <c r="AS91" s="7"/>
      <c r="AT91" s="7">
        <f>SUM(AT78:AT90)</f>
        <v>0</v>
      </c>
      <c r="AU91" s="307"/>
      <c r="AV91" s="130"/>
      <c r="AW91" s="130"/>
      <c r="AX91" s="164">
        <f>SUM(AX78:AX90)</f>
        <v>0</v>
      </c>
      <c r="AY91" s="37"/>
      <c r="AZ91" s="37"/>
      <c r="BA91" s="930"/>
    </row>
    <row r="92" spans="1:53">
      <c r="A92" s="32"/>
      <c r="B92" s="139"/>
      <c r="C92" s="144" t="s">
        <v>35</v>
      </c>
      <c r="D92" s="139"/>
      <c r="E92" s="140"/>
      <c r="F92" s="154"/>
      <c r="G92" s="184"/>
      <c r="H92" s="188"/>
      <c r="I92" s="139"/>
      <c r="J92" s="139"/>
      <c r="K92" s="41"/>
      <c r="L92" s="139"/>
      <c r="M92" s="139"/>
      <c r="N92" s="141"/>
      <c r="O92" s="41"/>
      <c r="P92" s="139"/>
      <c r="Q92" s="139"/>
      <c r="R92" s="141"/>
      <c r="S92" s="9"/>
      <c r="T92" s="139"/>
      <c r="U92" s="139"/>
      <c r="V92" s="139"/>
      <c r="W92" s="41"/>
      <c r="X92" s="139"/>
      <c r="Y92" s="139"/>
      <c r="Z92" s="141"/>
      <c r="AA92" s="41"/>
      <c r="AB92" s="139"/>
      <c r="AC92" s="139"/>
      <c r="AD92" s="141"/>
      <c r="AE92" s="42"/>
      <c r="AF92" s="139"/>
      <c r="AG92" s="139"/>
      <c r="AH92" s="141"/>
      <c r="AI92" s="42"/>
      <c r="AJ92" s="141"/>
      <c r="AK92" s="141"/>
      <c r="AL92" s="141"/>
      <c r="AM92" s="307"/>
      <c r="AN92" s="141"/>
      <c r="AO92" s="141"/>
      <c r="AP92" s="141"/>
      <c r="AQ92" s="307"/>
      <c r="AR92" s="141"/>
      <c r="AS92" s="141"/>
      <c r="AT92" s="141"/>
      <c r="AU92" s="307"/>
      <c r="AV92" s="142"/>
      <c r="AW92" s="142"/>
      <c r="AX92" s="142"/>
      <c r="AY92" s="139"/>
      <c r="AZ92" s="139"/>
      <c r="BA92" s="930"/>
    </row>
    <row r="93" spans="1:53" s="296" customFormat="1">
      <c r="A93" s="294"/>
      <c r="B93" s="27"/>
      <c r="C93" s="36"/>
      <c r="D93" s="27"/>
      <c r="E93" s="36"/>
      <c r="F93" s="295" t="str">
        <f>IF(E93="","",IF(E93="Oui",1,0))</f>
        <v/>
      </c>
      <c r="G93" s="181"/>
      <c r="H93" s="442" t="str">
        <f t="shared" ref="H93:H104" si="35">IF(G93="","",G93-AX93)</f>
        <v/>
      </c>
      <c r="I93" s="27"/>
      <c r="J93" s="27"/>
      <c r="K93" s="42"/>
      <c r="L93" s="27"/>
      <c r="M93" s="27"/>
      <c r="N93" s="27" t="str">
        <f t="shared" si="13"/>
        <v/>
      </c>
      <c r="O93" s="42"/>
      <c r="P93" s="27"/>
      <c r="Q93" s="27"/>
      <c r="R93" s="27" t="str">
        <f t="shared" si="14"/>
        <v/>
      </c>
      <c r="S93" s="34"/>
      <c r="T93" s="27"/>
      <c r="U93" s="27"/>
      <c r="V93" s="16" t="str">
        <f t="shared" si="1"/>
        <v/>
      </c>
      <c r="W93" s="42"/>
      <c r="X93" s="27"/>
      <c r="Y93" s="27"/>
      <c r="Z93" s="27" t="str">
        <f t="shared" si="2"/>
        <v/>
      </c>
      <c r="AA93" s="42"/>
      <c r="AB93" s="43"/>
      <c r="AC93" s="43"/>
      <c r="AD93" s="27" t="str">
        <f t="shared" si="15"/>
        <v/>
      </c>
      <c r="AE93" s="42"/>
      <c r="AF93" s="27"/>
      <c r="AG93" s="27"/>
      <c r="AH93" s="27" t="str">
        <f t="shared" si="16"/>
        <v/>
      </c>
      <c r="AI93" s="42"/>
      <c r="AJ93" s="43"/>
      <c r="AK93" s="43"/>
      <c r="AL93" s="43" t="str">
        <f t="shared" si="24"/>
        <v/>
      </c>
      <c r="AM93" s="307"/>
      <c r="AN93" s="43"/>
      <c r="AO93" s="43"/>
      <c r="AP93" s="43" t="str">
        <f t="shared" si="25"/>
        <v/>
      </c>
      <c r="AQ93" s="307"/>
      <c r="AR93" s="43"/>
      <c r="AS93" s="43"/>
      <c r="AT93" s="43" t="str">
        <f t="shared" si="26"/>
        <v/>
      </c>
      <c r="AU93" s="307"/>
      <c r="AV93" s="35" t="str">
        <f t="shared" ref="AV93:AV104" si="36">IF(B93="","",R93+V93+Z93+AH93+N93+AD93+AL93+AP93+AT93)</f>
        <v/>
      </c>
      <c r="AW93" s="35"/>
      <c r="AX93" s="35" t="str">
        <f t="shared" si="21"/>
        <v/>
      </c>
      <c r="AY93" s="27"/>
      <c r="AZ93" s="31"/>
      <c r="BA93" s="930"/>
    </row>
    <row r="94" spans="1:53" s="296" customFormat="1">
      <c r="A94" s="294"/>
      <c r="B94" s="27"/>
      <c r="C94" s="36"/>
      <c r="D94" s="27"/>
      <c r="E94" s="36"/>
      <c r="F94" s="295" t="str">
        <f t="shared" ref="F94:F104" si="37">IF(E94="","",IF(E94="Oui",1,0))</f>
        <v/>
      </c>
      <c r="G94" s="181"/>
      <c r="H94" s="442" t="str">
        <f t="shared" si="35"/>
        <v/>
      </c>
      <c r="I94" s="27"/>
      <c r="J94" s="27"/>
      <c r="K94" s="42"/>
      <c r="L94" s="27"/>
      <c r="M94" s="27"/>
      <c r="N94" s="27" t="str">
        <f t="shared" si="13"/>
        <v/>
      </c>
      <c r="O94" s="42"/>
      <c r="P94" s="27"/>
      <c r="Q94" s="27"/>
      <c r="R94" s="27" t="str">
        <f t="shared" si="14"/>
        <v/>
      </c>
      <c r="S94" s="34"/>
      <c r="T94" s="27"/>
      <c r="U94" s="27"/>
      <c r="V94" s="16" t="str">
        <f t="shared" si="1"/>
        <v/>
      </c>
      <c r="W94" s="42"/>
      <c r="X94" s="27"/>
      <c r="Y94" s="27"/>
      <c r="Z94" s="27" t="str">
        <f t="shared" si="2"/>
        <v/>
      </c>
      <c r="AA94" s="42"/>
      <c r="AB94" s="43"/>
      <c r="AC94" s="43"/>
      <c r="AD94" s="27" t="str">
        <f t="shared" si="15"/>
        <v/>
      </c>
      <c r="AE94" s="42"/>
      <c r="AF94" s="27"/>
      <c r="AG94" s="27"/>
      <c r="AH94" s="27" t="str">
        <f t="shared" si="16"/>
        <v/>
      </c>
      <c r="AI94" s="42"/>
      <c r="AJ94" s="43"/>
      <c r="AK94" s="43"/>
      <c r="AL94" s="43" t="str">
        <f t="shared" si="24"/>
        <v/>
      </c>
      <c r="AM94" s="307"/>
      <c r="AN94" s="43"/>
      <c r="AO94" s="43"/>
      <c r="AP94" s="43" t="str">
        <f t="shared" si="25"/>
        <v/>
      </c>
      <c r="AQ94" s="307"/>
      <c r="AR94" s="43"/>
      <c r="AS94" s="43"/>
      <c r="AT94" s="43" t="str">
        <f t="shared" si="26"/>
        <v/>
      </c>
      <c r="AU94" s="307"/>
      <c r="AV94" s="35" t="str">
        <f t="shared" si="36"/>
        <v/>
      </c>
      <c r="AW94" s="35"/>
      <c r="AX94" s="35" t="str">
        <f t="shared" si="21"/>
        <v/>
      </c>
      <c r="AY94" s="27"/>
      <c r="AZ94" s="31"/>
      <c r="BA94" s="930"/>
    </row>
    <row r="95" spans="1:53" s="296" customFormat="1">
      <c r="A95" s="294"/>
      <c r="B95" s="27"/>
      <c r="C95" s="36"/>
      <c r="D95" s="27"/>
      <c r="E95" s="36"/>
      <c r="F95" s="295" t="str">
        <f t="shared" si="37"/>
        <v/>
      </c>
      <c r="G95" s="181"/>
      <c r="H95" s="442" t="str">
        <f t="shared" si="35"/>
        <v/>
      </c>
      <c r="I95" s="27"/>
      <c r="J95" s="27"/>
      <c r="K95" s="42"/>
      <c r="L95" s="27"/>
      <c r="M95" s="27"/>
      <c r="N95" s="27" t="str">
        <f t="shared" si="13"/>
        <v/>
      </c>
      <c r="O95" s="42"/>
      <c r="P95" s="27"/>
      <c r="Q95" s="27"/>
      <c r="R95" s="27" t="str">
        <f t="shared" si="14"/>
        <v/>
      </c>
      <c r="S95" s="34"/>
      <c r="T95" s="27"/>
      <c r="U95" s="27"/>
      <c r="V95" s="16" t="str">
        <f t="shared" si="1"/>
        <v/>
      </c>
      <c r="W95" s="42"/>
      <c r="X95" s="27"/>
      <c r="Y95" s="27"/>
      <c r="Z95" s="27" t="str">
        <f t="shared" si="2"/>
        <v/>
      </c>
      <c r="AA95" s="42"/>
      <c r="AB95" s="43"/>
      <c r="AC95" s="43"/>
      <c r="AD95" s="27" t="str">
        <f t="shared" si="15"/>
        <v/>
      </c>
      <c r="AE95" s="42"/>
      <c r="AF95" s="27"/>
      <c r="AG95" s="27"/>
      <c r="AH95" s="27" t="str">
        <f t="shared" si="16"/>
        <v/>
      </c>
      <c r="AI95" s="42"/>
      <c r="AJ95" s="43"/>
      <c r="AK95" s="43"/>
      <c r="AL95" s="43" t="str">
        <f t="shared" si="24"/>
        <v/>
      </c>
      <c r="AM95" s="307"/>
      <c r="AN95" s="43"/>
      <c r="AO95" s="43"/>
      <c r="AP95" s="43" t="str">
        <f t="shared" si="25"/>
        <v/>
      </c>
      <c r="AQ95" s="307"/>
      <c r="AR95" s="43"/>
      <c r="AS95" s="43"/>
      <c r="AT95" s="43" t="str">
        <f t="shared" si="26"/>
        <v/>
      </c>
      <c r="AU95" s="307"/>
      <c r="AV95" s="35" t="str">
        <f t="shared" si="36"/>
        <v/>
      </c>
      <c r="AW95" s="35"/>
      <c r="AX95" s="35" t="str">
        <f t="shared" si="21"/>
        <v/>
      </c>
      <c r="AY95" s="27"/>
      <c r="AZ95" s="31"/>
      <c r="BA95" s="930"/>
    </row>
    <row r="96" spans="1:53" s="296" customFormat="1">
      <c r="A96" s="294"/>
      <c r="B96" s="27"/>
      <c r="C96" s="36"/>
      <c r="D96" s="27"/>
      <c r="E96" s="36"/>
      <c r="F96" s="295" t="str">
        <f t="shared" si="37"/>
        <v/>
      </c>
      <c r="G96" s="181"/>
      <c r="H96" s="442" t="str">
        <f t="shared" si="35"/>
        <v/>
      </c>
      <c r="I96" s="27"/>
      <c r="J96" s="27"/>
      <c r="K96" s="42"/>
      <c r="L96" s="27"/>
      <c r="M96" s="27"/>
      <c r="N96" s="27" t="str">
        <f t="shared" si="13"/>
        <v/>
      </c>
      <c r="O96" s="42"/>
      <c r="P96" s="27"/>
      <c r="Q96" s="27"/>
      <c r="R96" s="27" t="str">
        <f t="shared" si="14"/>
        <v/>
      </c>
      <c r="S96" s="34"/>
      <c r="T96" s="27"/>
      <c r="U96" s="27"/>
      <c r="V96" s="16" t="str">
        <f t="shared" si="1"/>
        <v/>
      </c>
      <c r="W96" s="42"/>
      <c r="X96" s="27"/>
      <c r="Y96" s="27"/>
      <c r="Z96" s="27" t="str">
        <f t="shared" si="2"/>
        <v/>
      </c>
      <c r="AA96" s="42"/>
      <c r="AB96" s="43"/>
      <c r="AC96" s="43"/>
      <c r="AD96" s="27" t="str">
        <f t="shared" si="15"/>
        <v/>
      </c>
      <c r="AE96" s="42"/>
      <c r="AF96" s="27"/>
      <c r="AG96" s="27"/>
      <c r="AH96" s="27" t="str">
        <f t="shared" si="16"/>
        <v/>
      </c>
      <c r="AI96" s="42"/>
      <c r="AJ96" s="43"/>
      <c r="AK96" s="43"/>
      <c r="AL96" s="43" t="str">
        <f t="shared" si="24"/>
        <v/>
      </c>
      <c r="AM96" s="307"/>
      <c r="AN96" s="43"/>
      <c r="AO96" s="43"/>
      <c r="AP96" s="43" t="str">
        <f t="shared" si="25"/>
        <v/>
      </c>
      <c r="AQ96" s="307"/>
      <c r="AR96" s="43"/>
      <c r="AS96" s="43"/>
      <c r="AT96" s="43" t="str">
        <f t="shared" si="26"/>
        <v/>
      </c>
      <c r="AU96" s="307"/>
      <c r="AV96" s="35" t="str">
        <f t="shared" si="36"/>
        <v/>
      </c>
      <c r="AW96" s="35"/>
      <c r="AX96" s="35" t="str">
        <f t="shared" si="21"/>
        <v/>
      </c>
      <c r="AY96" s="27"/>
      <c r="AZ96" s="31"/>
      <c r="BA96" s="930"/>
    </row>
    <row r="97" spans="1:53" s="296" customFormat="1">
      <c r="A97" s="294"/>
      <c r="B97" s="27"/>
      <c r="C97" s="36"/>
      <c r="D97" s="27"/>
      <c r="E97" s="36"/>
      <c r="F97" s="295" t="str">
        <f t="shared" si="37"/>
        <v/>
      </c>
      <c r="G97" s="181"/>
      <c r="H97" s="442" t="str">
        <f t="shared" si="35"/>
        <v/>
      </c>
      <c r="I97" s="27"/>
      <c r="J97" s="27"/>
      <c r="K97" s="42"/>
      <c r="L97" s="27"/>
      <c r="M97" s="27"/>
      <c r="N97" s="27" t="str">
        <f t="shared" si="13"/>
        <v/>
      </c>
      <c r="O97" s="42"/>
      <c r="P97" s="27"/>
      <c r="Q97" s="27"/>
      <c r="R97" s="27" t="str">
        <f t="shared" si="14"/>
        <v/>
      </c>
      <c r="S97" s="34"/>
      <c r="T97" s="27"/>
      <c r="U97" s="27"/>
      <c r="V97" s="16" t="str">
        <f t="shared" si="1"/>
        <v/>
      </c>
      <c r="W97" s="42"/>
      <c r="X97" s="27"/>
      <c r="Y97" s="27"/>
      <c r="Z97" s="27" t="str">
        <f t="shared" si="2"/>
        <v/>
      </c>
      <c r="AA97" s="42"/>
      <c r="AB97" s="43"/>
      <c r="AC97" s="43"/>
      <c r="AD97" s="27" t="str">
        <f t="shared" si="15"/>
        <v/>
      </c>
      <c r="AE97" s="42"/>
      <c r="AF97" s="27"/>
      <c r="AG97" s="27"/>
      <c r="AH97" s="27" t="str">
        <f t="shared" si="16"/>
        <v/>
      </c>
      <c r="AI97" s="42"/>
      <c r="AJ97" s="43"/>
      <c r="AK97" s="43"/>
      <c r="AL97" s="43" t="str">
        <f t="shared" si="24"/>
        <v/>
      </c>
      <c r="AM97" s="307"/>
      <c r="AN97" s="43"/>
      <c r="AO97" s="43"/>
      <c r="AP97" s="43" t="str">
        <f t="shared" si="25"/>
        <v/>
      </c>
      <c r="AQ97" s="307"/>
      <c r="AR97" s="43"/>
      <c r="AS97" s="43"/>
      <c r="AT97" s="43" t="str">
        <f t="shared" si="26"/>
        <v/>
      </c>
      <c r="AU97" s="307"/>
      <c r="AV97" s="35" t="str">
        <f t="shared" si="36"/>
        <v/>
      </c>
      <c r="AW97" s="35"/>
      <c r="AX97" s="35" t="str">
        <f t="shared" si="21"/>
        <v/>
      </c>
      <c r="AY97" s="27"/>
      <c r="AZ97" s="31"/>
      <c r="BA97" s="930"/>
    </row>
    <row r="98" spans="1:53">
      <c r="A98" s="32"/>
      <c r="B98" s="16"/>
      <c r="C98" s="17"/>
      <c r="D98" s="16"/>
      <c r="E98" s="17"/>
      <c r="F98" s="295" t="str">
        <f t="shared" si="37"/>
        <v/>
      </c>
      <c r="G98" s="182"/>
      <c r="H98" s="442" t="str">
        <f t="shared" si="35"/>
        <v/>
      </c>
      <c r="I98" s="16"/>
      <c r="J98" s="16"/>
      <c r="K98" s="41"/>
      <c r="L98" s="16"/>
      <c r="M98" s="16"/>
      <c r="N98" s="27" t="str">
        <f t="shared" si="13"/>
        <v/>
      </c>
      <c r="O98" s="41"/>
      <c r="P98" s="16"/>
      <c r="Q98" s="16"/>
      <c r="R98" s="27" t="str">
        <f t="shared" si="14"/>
        <v/>
      </c>
      <c r="S98" s="9"/>
      <c r="T98" s="16"/>
      <c r="U98" s="16"/>
      <c r="V98" s="16" t="str">
        <f t="shared" si="1"/>
        <v/>
      </c>
      <c r="W98" s="41"/>
      <c r="X98" s="16"/>
      <c r="Y98" s="16"/>
      <c r="Z98" s="27" t="str">
        <f t="shared" si="2"/>
        <v/>
      </c>
      <c r="AA98" s="41"/>
      <c r="AB98" s="28"/>
      <c r="AC98" s="28"/>
      <c r="AD98" s="27" t="str">
        <f t="shared" si="15"/>
        <v/>
      </c>
      <c r="AE98" s="42"/>
      <c r="AF98" s="16"/>
      <c r="AG98" s="16"/>
      <c r="AH98" s="27" t="str">
        <f t="shared" si="16"/>
        <v/>
      </c>
      <c r="AI98" s="42"/>
      <c r="AJ98" s="43"/>
      <c r="AK98" s="43"/>
      <c r="AL98" s="43" t="str">
        <f t="shared" si="24"/>
        <v/>
      </c>
      <c r="AM98" s="307"/>
      <c r="AN98" s="43"/>
      <c r="AO98" s="43"/>
      <c r="AP98" s="43" t="str">
        <f t="shared" si="25"/>
        <v/>
      </c>
      <c r="AQ98" s="307"/>
      <c r="AR98" s="43"/>
      <c r="AS98" s="43"/>
      <c r="AT98" s="43" t="str">
        <f t="shared" si="26"/>
        <v/>
      </c>
      <c r="AU98" s="307"/>
      <c r="AV98" s="35" t="str">
        <f t="shared" si="36"/>
        <v/>
      </c>
      <c r="AW98" s="35"/>
      <c r="AX98" s="35" t="str">
        <f t="shared" si="21"/>
        <v/>
      </c>
      <c r="AY98" s="16"/>
      <c r="AZ98" s="16"/>
      <c r="BA98" s="930"/>
    </row>
    <row r="99" spans="1:53">
      <c r="A99" s="32"/>
      <c r="B99" s="16"/>
      <c r="C99" s="17"/>
      <c r="D99" s="16"/>
      <c r="E99" s="17"/>
      <c r="F99" s="295" t="str">
        <f t="shared" si="37"/>
        <v/>
      </c>
      <c r="G99" s="182"/>
      <c r="H99" s="442" t="str">
        <f t="shared" si="35"/>
        <v/>
      </c>
      <c r="I99" s="16"/>
      <c r="J99" s="16"/>
      <c r="K99" s="41"/>
      <c r="L99" s="16"/>
      <c r="M99" s="16"/>
      <c r="N99" s="27" t="str">
        <f t="shared" si="13"/>
        <v/>
      </c>
      <c r="O99" s="41"/>
      <c r="P99" s="16"/>
      <c r="Q99" s="16"/>
      <c r="R99" s="27" t="str">
        <f t="shared" si="14"/>
        <v/>
      </c>
      <c r="S99" s="9"/>
      <c r="T99" s="16"/>
      <c r="U99" s="16"/>
      <c r="V99" s="16" t="str">
        <f t="shared" si="1"/>
        <v/>
      </c>
      <c r="W99" s="41"/>
      <c r="X99" s="16"/>
      <c r="Y99" s="16"/>
      <c r="Z99" s="27" t="str">
        <f t="shared" si="2"/>
        <v/>
      </c>
      <c r="AA99" s="41"/>
      <c r="AB99" s="28"/>
      <c r="AC99" s="28"/>
      <c r="AD99" s="27" t="str">
        <f t="shared" si="15"/>
        <v/>
      </c>
      <c r="AE99" s="42"/>
      <c r="AF99" s="16"/>
      <c r="AG99" s="16"/>
      <c r="AH99" s="27" t="str">
        <f t="shared" si="16"/>
        <v/>
      </c>
      <c r="AI99" s="42"/>
      <c r="AJ99" s="43"/>
      <c r="AK99" s="43"/>
      <c r="AL99" s="43" t="str">
        <f t="shared" si="24"/>
        <v/>
      </c>
      <c r="AM99" s="307"/>
      <c r="AN99" s="43"/>
      <c r="AO99" s="43"/>
      <c r="AP99" s="43" t="str">
        <f t="shared" si="25"/>
        <v/>
      </c>
      <c r="AQ99" s="307"/>
      <c r="AR99" s="43"/>
      <c r="AS99" s="43"/>
      <c r="AT99" s="43" t="str">
        <f t="shared" si="26"/>
        <v/>
      </c>
      <c r="AU99" s="307"/>
      <c r="AV99" s="35" t="str">
        <f t="shared" si="36"/>
        <v/>
      </c>
      <c r="AW99" s="35"/>
      <c r="AX99" s="35" t="str">
        <f t="shared" si="21"/>
        <v/>
      </c>
      <c r="AY99" s="16"/>
      <c r="AZ99" s="16"/>
      <c r="BA99" s="930"/>
    </row>
    <row r="100" spans="1:53">
      <c r="A100" s="32"/>
      <c r="B100" s="16"/>
      <c r="C100" s="17"/>
      <c r="D100" s="16"/>
      <c r="E100" s="17"/>
      <c r="F100" s="295" t="str">
        <f t="shared" si="37"/>
        <v/>
      </c>
      <c r="G100" s="182"/>
      <c r="H100" s="442" t="str">
        <f t="shared" si="35"/>
        <v/>
      </c>
      <c r="I100" s="16"/>
      <c r="J100" s="16"/>
      <c r="K100" s="41"/>
      <c r="L100" s="16"/>
      <c r="M100" s="16"/>
      <c r="N100" s="27" t="str">
        <f t="shared" si="13"/>
        <v/>
      </c>
      <c r="O100" s="41"/>
      <c r="P100" s="16"/>
      <c r="Q100" s="16"/>
      <c r="R100" s="27" t="str">
        <f t="shared" si="14"/>
        <v/>
      </c>
      <c r="S100" s="9"/>
      <c r="T100" s="16"/>
      <c r="U100" s="16"/>
      <c r="V100" s="16" t="str">
        <f t="shared" si="1"/>
        <v/>
      </c>
      <c r="W100" s="41"/>
      <c r="X100" s="16"/>
      <c r="Y100" s="16"/>
      <c r="Z100" s="27" t="str">
        <f t="shared" si="2"/>
        <v/>
      </c>
      <c r="AA100" s="41"/>
      <c r="AB100" s="28"/>
      <c r="AC100" s="28"/>
      <c r="AD100" s="27" t="str">
        <f t="shared" si="15"/>
        <v/>
      </c>
      <c r="AE100" s="42"/>
      <c r="AF100" s="16"/>
      <c r="AG100" s="16"/>
      <c r="AH100" s="27" t="str">
        <f t="shared" si="16"/>
        <v/>
      </c>
      <c r="AI100" s="42"/>
      <c r="AJ100" s="43"/>
      <c r="AK100" s="43"/>
      <c r="AL100" s="43" t="str">
        <f t="shared" si="24"/>
        <v/>
      </c>
      <c r="AM100" s="307"/>
      <c r="AN100" s="43"/>
      <c r="AO100" s="43"/>
      <c r="AP100" s="43" t="str">
        <f t="shared" si="25"/>
        <v/>
      </c>
      <c r="AQ100" s="307"/>
      <c r="AR100" s="43"/>
      <c r="AS100" s="43"/>
      <c r="AT100" s="43" t="str">
        <f t="shared" si="26"/>
        <v/>
      </c>
      <c r="AU100" s="307"/>
      <c r="AV100" s="35" t="str">
        <f t="shared" si="36"/>
        <v/>
      </c>
      <c r="AW100" s="35"/>
      <c r="AX100" s="35" t="str">
        <f t="shared" si="21"/>
        <v/>
      </c>
      <c r="AY100" s="16"/>
      <c r="AZ100" s="16"/>
      <c r="BA100" s="930"/>
    </row>
    <row r="101" spans="1:53">
      <c r="A101" s="32"/>
      <c r="B101" s="16"/>
      <c r="C101" s="17"/>
      <c r="D101" s="16"/>
      <c r="E101" s="17"/>
      <c r="F101" s="295" t="str">
        <f t="shared" si="37"/>
        <v/>
      </c>
      <c r="G101" s="182"/>
      <c r="H101" s="442" t="str">
        <f t="shared" si="35"/>
        <v/>
      </c>
      <c r="I101" s="248"/>
      <c r="J101" s="248"/>
      <c r="K101" s="41"/>
      <c r="L101" s="16"/>
      <c r="M101" s="16"/>
      <c r="N101" s="27" t="str">
        <f t="shared" si="13"/>
        <v/>
      </c>
      <c r="O101" s="41"/>
      <c r="P101" s="16"/>
      <c r="Q101" s="16"/>
      <c r="R101" s="27" t="str">
        <f t="shared" si="14"/>
        <v/>
      </c>
      <c r="S101" s="9"/>
      <c r="T101" s="16"/>
      <c r="U101" s="16"/>
      <c r="V101" s="16" t="str">
        <f t="shared" si="1"/>
        <v/>
      </c>
      <c r="W101" s="41"/>
      <c r="X101" s="16"/>
      <c r="Y101" s="16"/>
      <c r="Z101" s="27" t="str">
        <f t="shared" si="2"/>
        <v/>
      </c>
      <c r="AA101" s="41"/>
      <c r="AB101" s="28"/>
      <c r="AC101" s="28"/>
      <c r="AD101" s="27" t="str">
        <f t="shared" si="15"/>
        <v/>
      </c>
      <c r="AE101" s="42"/>
      <c r="AF101" s="16"/>
      <c r="AG101" s="16"/>
      <c r="AH101" s="27" t="str">
        <f t="shared" si="16"/>
        <v/>
      </c>
      <c r="AI101" s="42"/>
      <c r="AJ101" s="43"/>
      <c r="AK101" s="43"/>
      <c r="AL101" s="43" t="str">
        <f t="shared" si="24"/>
        <v/>
      </c>
      <c r="AM101" s="307"/>
      <c r="AN101" s="43"/>
      <c r="AO101" s="43"/>
      <c r="AP101" s="43" t="str">
        <f t="shared" si="25"/>
        <v/>
      </c>
      <c r="AQ101" s="307"/>
      <c r="AR101" s="43"/>
      <c r="AS101" s="43"/>
      <c r="AT101" s="43" t="str">
        <f t="shared" si="26"/>
        <v/>
      </c>
      <c r="AU101" s="307"/>
      <c r="AV101" s="35" t="str">
        <f t="shared" si="36"/>
        <v/>
      </c>
      <c r="AW101" s="35"/>
      <c r="AX101" s="35" t="str">
        <f t="shared" si="21"/>
        <v/>
      </c>
      <c r="AY101" s="16"/>
      <c r="AZ101" s="16"/>
      <c r="BA101" s="930"/>
    </row>
    <row r="102" spans="1:53">
      <c r="A102" s="32"/>
      <c r="B102" s="16"/>
      <c r="C102" s="17"/>
      <c r="D102" s="16"/>
      <c r="E102" s="17"/>
      <c r="F102" s="295" t="str">
        <f t="shared" si="37"/>
        <v/>
      </c>
      <c r="G102" s="182"/>
      <c r="H102" s="442" t="str">
        <f t="shared" si="35"/>
        <v/>
      </c>
      <c r="I102" s="16"/>
      <c r="J102" s="16"/>
      <c r="K102" s="41"/>
      <c r="L102" s="16"/>
      <c r="M102" s="16"/>
      <c r="N102" s="27" t="str">
        <f t="shared" si="13"/>
        <v/>
      </c>
      <c r="O102" s="41"/>
      <c r="P102" s="16"/>
      <c r="Q102" s="16"/>
      <c r="R102" s="27" t="str">
        <f t="shared" si="14"/>
        <v/>
      </c>
      <c r="S102" s="9"/>
      <c r="T102" s="16"/>
      <c r="U102" s="16"/>
      <c r="V102" s="16" t="str">
        <f t="shared" si="1"/>
        <v/>
      </c>
      <c r="W102" s="41"/>
      <c r="X102" s="16"/>
      <c r="Y102" s="16"/>
      <c r="Z102" s="27" t="str">
        <f t="shared" si="2"/>
        <v/>
      </c>
      <c r="AA102" s="41"/>
      <c r="AB102" s="28"/>
      <c r="AC102" s="28"/>
      <c r="AD102" s="27" t="str">
        <f t="shared" si="15"/>
        <v/>
      </c>
      <c r="AE102" s="42"/>
      <c r="AF102" s="16"/>
      <c r="AG102" s="16"/>
      <c r="AH102" s="27" t="str">
        <f t="shared" si="16"/>
        <v/>
      </c>
      <c r="AI102" s="42"/>
      <c r="AJ102" s="43"/>
      <c r="AK102" s="43"/>
      <c r="AL102" s="43" t="str">
        <f t="shared" si="24"/>
        <v/>
      </c>
      <c r="AM102" s="307"/>
      <c r="AN102" s="43"/>
      <c r="AO102" s="43"/>
      <c r="AP102" s="43" t="str">
        <f t="shared" si="25"/>
        <v/>
      </c>
      <c r="AQ102" s="307"/>
      <c r="AR102" s="43"/>
      <c r="AS102" s="43"/>
      <c r="AT102" s="43" t="str">
        <f t="shared" si="26"/>
        <v/>
      </c>
      <c r="AU102" s="307"/>
      <c r="AV102" s="35" t="str">
        <f t="shared" si="36"/>
        <v/>
      </c>
      <c r="AW102" s="35"/>
      <c r="AX102" s="35" t="str">
        <f t="shared" si="21"/>
        <v/>
      </c>
      <c r="AY102" s="16"/>
      <c r="AZ102" s="16"/>
      <c r="BA102" s="930"/>
    </row>
    <row r="103" spans="1:53">
      <c r="A103" s="32"/>
      <c r="B103" s="16"/>
      <c r="C103" s="17"/>
      <c r="D103" s="16"/>
      <c r="E103" s="17"/>
      <c r="F103" s="295" t="str">
        <f t="shared" si="37"/>
        <v/>
      </c>
      <c r="G103" s="182"/>
      <c r="H103" s="442" t="str">
        <f t="shared" si="35"/>
        <v/>
      </c>
      <c r="I103" s="16"/>
      <c r="J103" s="16"/>
      <c r="K103" s="41"/>
      <c r="L103" s="16"/>
      <c r="M103" s="16"/>
      <c r="N103" s="27" t="str">
        <f t="shared" si="13"/>
        <v/>
      </c>
      <c r="O103" s="41"/>
      <c r="P103" s="16"/>
      <c r="Q103" s="16"/>
      <c r="R103" s="27" t="str">
        <f t="shared" si="14"/>
        <v/>
      </c>
      <c r="S103" s="9"/>
      <c r="T103" s="16"/>
      <c r="U103" s="16"/>
      <c r="V103" s="16" t="str">
        <f t="shared" si="1"/>
        <v/>
      </c>
      <c r="W103" s="41"/>
      <c r="X103" s="16"/>
      <c r="Y103" s="16"/>
      <c r="Z103" s="27" t="str">
        <f t="shared" si="2"/>
        <v/>
      </c>
      <c r="AA103" s="41"/>
      <c r="AB103" s="28"/>
      <c r="AC103" s="28"/>
      <c r="AD103" s="27" t="str">
        <f t="shared" si="15"/>
        <v/>
      </c>
      <c r="AE103" s="42"/>
      <c r="AF103" s="16"/>
      <c r="AG103" s="16"/>
      <c r="AH103" s="27" t="str">
        <f t="shared" si="16"/>
        <v/>
      </c>
      <c r="AI103" s="42"/>
      <c r="AJ103" s="43"/>
      <c r="AK103" s="43"/>
      <c r="AL103" s="43" t="str">
        <f t="shared" si="24"/>
        <v/>
      </c>
      <c r="AM103" s="307"/>
      <c r="AN103" s="43"/>
      <c r="AO103" s="43"/>
      <c r="AP103" s="43" t="str">
        <f t="shared" si="25"/>
        <v/>
      </c>
      <c r="AQ103" s="307"/>
      <c r="AR103" s="43"/>
      <c r="AS103" s="43"/>
      <c r="AT103" s="43" t="str">
        <f t="shared" si="26"/>
        <v/>
      </c>
      <c r="AU103" s="307"/>
      <c r="AV103" s="35" t="str">
        <f t="shared" si="36"/>
        <v/>
      </c>
      <c r="AW103" s="35"/>
      <c r="AX103" s="35" t="str">
        <f t="shared" si="21"/>
        <v/>
      </c>
      <c r="AY103" s="16"/>
      <c r="AZ103" s="16"/>
      <c r="BA103" s="930"/>
    </row>
    <row r="104" spans="1:53">
      <c r="A104" s="32"/>
      <c r="B104" s="16"/>
      <c r="C104" s="17"/>
      <c r="D104" s="16"/>
      <c r="E104" s="17"/>
      <c r="F104" s="295" t="str">
        <f t="shared" si="37"/>
        <v/>
      </c>
      <c r="G104" s="182"/>
      <c r="H104" s="442" t="str">
        <f t="shared" si="35"/>
        <v/>
      </c>
      <c r="I104" s="16"/>
      <c r="J104" s="16"/>
      <c r="K104" s="41"/>
      <c r="L104" s="16"/>
      <c r="M104" s="16"/>
      <c r="N104" s="27" t="str">
        <f t="shared" si="13"/>
        <v/>
      </c>
      <c r="O104" s="41"/>
      <c r="P104" s="16"/>
      <c r="Q104" s="16"/>
      <c r="R104" s="27" t="str">
        <f t="shared" si="14"/>
        <v/>
      </c>
      <c r="S104" s="9"/>
      <c r="T104" s="16"/>
      <c r="U104" s="16"/>
      <c r="V104" s="16" t="str">
        <f t="shared" si="1"/>
        <v/>
      </c>
      <c r="W104" s="41"/>
      <c r="X104" s="16"/>
      <c r="Y104" s="16"/>
      <c r="Z104" s="27" t="str">
        <f t="shared" si="2"/>
        <v/>
      </c>
      <c r="AA104" s="41"/>
      <c r="AB104" s="28"/>
      <c r="AC104" s="28"/>
      <c r="AD104" s="27" t="str">
        <f t="shared" si="15"/>
        <v/>
      </c>
      <c r="AE104" s="42"/>
      <c r="AF104" s="16"/>
      <c r="AG104" s="16"/>
      <c r="AH104" s="27" t="str">
        <f t="shared" si="16"/>
        <v/>
      </c>
      <c r="AI104" s="42"/>
      <c r="AJ104" s="43"/>
      <c r="AK104" s="43"/>
      <c r="AL104" s="43" t="str">
        <f t="shared" si="24"/>
        <v/>
      </c>
      <c r="AM104" s="307"/>
      <c r="AN104" s="43"/>
      <c r="AO104" s="43"/>
      <c r="AP104" s="43" t="str">
        <f t="shared" si="25"/>
        <v/>
      </c>
      <c r="AQ104" s="307"/>
      <c r="AR104" s="43"/>
      <c r="AS104" s="43"/>
      <c r="AT104" s="43" t="str">
        <f t="shared" si="26"/>
        <v/>
      </c>
      <c r="AU104" s="307"/>
      <c r="AV104" s="35" t="str">
        <f t="shared" si="36"/>
        <v/>
      </c>
      <c r="AW104" s="35"/>
      <c r="AX104" s="35" t="str">
        <f t="shared" si="21"/>
        <v/>
      </c>
      <c r="AY104" s="16"/>
      <c r="AZ104" s="16"/>
      <c r="BA104" s="930"/>
    </row>
    <row r="105" spans="1:53">
      <c r="A105" s="32"/>
      <c r="B105" s="37"/>
      <c r="C105" s="129"/>
      <c r="D105" s="37"/>
      <c r="E105" s="129"/>
      <c r="F105" s="156">
        <f>SUM(F93:F104)</f>
        <v>0</v>
      </c>
      <c r="G105" s="183"/>
      <c r="H105" s="293">
        <f>SUM(H93:H99)</f>
        <v>0</v>
      </c>
      <c r="I105" s="37"/>
      <c r="J105" s="37"/>
      <c r="K105" s="41"/>
      <c r="L105" s="37">
        <f>SUM(L93:L104)</f>
        <v>0</v>
      </c>
      <c r="M105" s="37"/>
      <c r="N105" s="7">
        <f>SUM(N93:N104)</f>
        <v>0</v>
      </c>
      <c r="O105" s="41"/>
      <c r="P105" s="37">
        <f>SUM(P93:P104)</f>
        <v>0</v>
      </c>
      <c r="Q105" s="37"/>
      <c r="R105" s="7">
        <f>SUM(R93:R104)</f>
        <v>0</v>
      </c>
      <c r="S105" s="9"/>
      <c r="T105" s="37">
        <f>SUM(T93:T104)</f>
        <v>0</v>
      </c>
      <c r="U105" s="37"/>
      <c r="V105" s="37">
        <f>SUM(V93:V104)</f>
        <v>0</v>
      </c>
      <c r="W105" s="41"/>
      <c r="X105" s="37">
        <f>SUM(X93:X104)</f>
        <v>0</v>
      </c>
      <c r="Y105" s="37"/>
      <c r="Z105" s="7">
        <f>SUM(Z93:Z104)</f>
        <v>0</v>
      </c>
      <c r="AA105" s="41"/>
      <c r="AB105" s="37">
        <f>SUM(AB93:AB104)</f>
        <v>0</v>
      </c>
      <c r="AC105" s="37"/>
      <c r="AD105" s="7">
        <f>SUM(AD93:AD104)</f>
        <v>0</v>
      </c>
      <c r="AE105" s="42"/>
      <c r="AF105" s="37">
        <f>SUM(AF93:AF104)</f>
        <v>0</v>
      </c>
      <c r="AG105" s="37"/>
      <c r="AH105" s="7">
        <f>SUM(AH93:AH104)</f>
        <v>0</v>
      </c>
      <c r="AI105" s="42"/>
      <c r="AJ105" s="7">
        <f>SUM(AJ93:AJ104)</f>
        <v>0</v>
      </c>
      <c r="AK105" s="7"/>
      <c r="AL105" s="7">
        <f>SUM(AL93:AL104)</f>
        <v>0</v>
      </c>
      <c r="AM105" s="307"/>
      <c r="AN105" s="7">
        <f>SUM(AN93:AN104)</f>
        <v>0</v>
      </c>
      <c r="AO105" s="7"/>
      <c r="AP105" s="7">
        <f>SUM(AP93:AP104)</f>
        <v>0</v>
      </c>
      <c r="AQ105" s="307"/>
      <c r="AR105" s="7">
        <f>SUM(AR93:AR104)</f>
        <v>0</v>
      </c>
      <c r="AS105" s="7"/>
      <c r="AT105" s="7">
        <f>SUM(AT93:AT104)</f>
        <v>0</v>
      </c>
      <c r="AU105" s="307"/>
      <c r="AV105" s="130"/>
      <c r="AW105" s="130"/>
      <c r="AX105" s="164">
        <f>SUM(AX93:AX99)</f>
        <v>0</v>
      </c>
      <c r="AY105" s="37"/>
      <c r="AZ105" s="37"/>
      <c r="BA105" s="930"/>
    </row>
    <row r="106" spans="1:53">
      <c r="A106" s="32"/>
      <c r="B106" s="139"/>
      <c r="C106" s="144" t="s">
        <v>36</v>
      </c>
      <c r="D106" s="139"/>
      <c r="E106" s="140"/>
      <c r="F106" s="154"/>
      <c r="G106" s="184"/>
      <c r="H106" s="188"/>
      <c r="I106" s="139"/>
      <c r="J106" s="139"/>
      <c r="K106" s="41"/>
      <c r="L106" s="139"/>
      <c r="M106" s="139"/>
      <c r="N106" s="141"/>
      <c r="O106" s="41"/>
      <c r="P106" s="139"/>
      <c r="Q106" s="139"/>
      <c r="R106" s="141"/>
      <c r="S106" s="9"/>
      <c r="T106" s="139"/>
      <c r="U106" s="139"/>
      <c r="V106" s="139"/>
      <c r="W106" s="41"/>
      <c r="X106" s="139"/>
      <c r="Y106" s="139"/>
      <c r="Z106" s="141"/>
      <c r="AA106" s="41"/>
      <c r="AB106" s="139"/>
      <c r="AC106" s="139"/>
      <c r="AD106" s="141"/>
      <c r="AE106" s="42"/>
      <c r="AF106" s="139"/>
      <c r="AG106" s="139"/>
      <c r="AH106" s="141"/>
      <c r="AI106" s="42"/>
      <c r="AJ106" s="141"/>
      <c r="AK106" s="141"/>
      <c r="AL106" s="141"/>
      <c r="AM106" s="307"/>
      <c r="AN106" s="141"/>
      <c r="AO106" s="141"/>
      <c r="AP106" s="141"/>
      <c r="AQ106" s="307"/>
      <c r="AR106" s="141"/>
      <c r="AS106" s="141"/>
      <c r="AT106" s="141"/>
      <c r="AU106" s="307"/>
      <c r="AV106" s="142"/>
      <c r="AW106" s="142"/>
      <c r="AX106" s="142"/>
      <c r="AY106" s="139"/>
      <c r="AZ106" s="139"/>
      <c r="BA106" s="930"/>
    </row>
    <row r="107" spans="1:53">
      <c r="A107" s="32"/>
      <c r="B107" s="16"/>
      <c r="C107" s="17"/>
      <c r="D107" s="16"/>
      <c r="E107" s="17"/>
      <c r="F107" s="153" t="str">
        <f>IF(E107="","",IF(E107="Oui",1,0))</f>
        <v/>
      </c>
      <c r="G107" s="182"/>
      <c r="H107" s="442" t="str">
        <f t="shared" ref="H107:H118" si="38">IF(G107="","",G107-AX107)</f>
        <v/>
      </c>
      <c r="I107" s="16"/>
      <c r="J107" s="16"/>
      <c r="K107" s="41"/>
      <c r="L107" s="16"/>
      <c r="M107" s="16"/>
      <c r="N107" s="27" t="str">
        <f t="shared" si="13"/>
        <v/>
      </c>
      <c r="O107" s="41"/>
      <c r="P107" s="16"/>
      <c r="Q107" s="16"/>
      <c r="R107" s="27" t="str">
        <f t="shared" si="14"/>
        <v/>
      </c>
      <c r="S107" s="9"/>
      <c r="T107" s="16"/>
      <c r="U107" s="16"/>
      <c r="V107" s="16" t="str">
        <f t="shared" si="1"/>
        <v/>
      </c>
      <c r="W107" s="41"/>
      <c r="X107" s="16"/>
      <c r="Y107" s="16"/>
      <c r="Z107" s="27" t="str">
        <f t="shared" si="2"/>
        <v/>
      </c>
      <c r="AA107" s="41"/>
      <c r="AB107" s="28"/>
      <c r="AC107" s="28"/>
      <c r="AD107" s="27" t="str">
        <f t="shared" si="15"/>
        <v/>
      </c>
      <c r="AE107" s="42"/>
      <c r="AF107" s="16"/>
      <c r="AG107" s="16"/>
      <c r="AH107" s="27" t="str">
        <f t="shared" si="16"/>
        <v/>
      </c>
      <c r="AI107" s="42"/>
      <c r="AJ107" s="43"/>
      <c r="AK107" s="43"/>
      <c r="AL107" s="43" t="str">
        <f t="shared" si="24"/>
        <v/>
      </c>
      <c r="AM107" s="307"/>
      <c r="AN107" s="43"/>
      <c r="AO107" s="43"/>
      <c r="AP107" s="43" t="str">
        <f t="shared" si="25"/>
        <v/>
      </c>
      <c r="AQ107" s="307"/>
      <c r="AR107" s="43"/>
      <c r="AS107" s="43"/>
      <c r="AT107" s="43" t="str">
        <f t="shared" si="26"/>
        <v/>
      </c>
      <c r="AU107" s="307"/>
      <c r="AV107" s="35" t="str">
        <f t="shared" ref="AV107:AV118" si="39">IF(B107="","",R107+V107+Z107+AH107+N107+AD107+AL107+AP107+AT107)</f>
        <v/>
      </c>
      <c r="AW107" s="35"/>
      <c r="AX107" s="35" t="str">
        <f t="shared" si="21"/>
        <v/>
      </c>
      <c r="AY107" s="16"/>
      <c r="AZ107" s="16"/>
      <c r="BA107" s="930"/>
    </row>
    <row r="108" spans="1:53">
      <c r="A108" s="32"/>
      <c r="B108" s="16"/>
      <c r="C108" s="17"/>
      <c r="D108" s="16"/>
      <c r="E108" s="17"/>
      <c r="F108" s="153" t="str">
        <f t="shared" ref="F108:F118" si="40">IF(E108="","",IF(E108="Oui",1,0))</f>
        <v/>
      </c>
      <c r="G108" s="182"/>
      <c r="H108" s="442" t="str">
        <f t="shared" si="38"/>
        <v/>
      </c>
      <c r="I108" s="16"/>
      <c r="J108" s="16"/>
      <c r="K108" s="41"/>
      <c r="L108" s="16"/>
      <c r="M108" s="16"/>
      <c r="N108" s="27" t="str">
        <f t="shared" si="13"/>
        <v/>
      </c>
      <c r="O108" s="41"/>
      <c r="P108" s="16"/>
      <c r="Q108" s="16"/>
      <c r="R108" s="27" t="str">
        <f t="shared" si="14"/>
        <v/>
      </c>
      <c r="S108" s="9"/>
      <c r="T108" s="16"/>
      <c r="U108" s="16"/>
      <c r="V108" s="16" t="str">
        <f t="shared" si="1"/>
        <v/>
      </c>
      <c r="W108" s="41"/>
      <c r="X108" s="16"/>
      <c r="Y108" s="16"/>
      <c r="Z108" s="27" t="str">
        <f t="shared" si="2"/>
        <v/>
      </c>
      <c r="AA108" s="41"/>
      <c r="AB108" s="28"/>
      <c r="AC108" s="28"/>
      <c r="AD108" s="27" t="str">
        <f t="shared" si="15"/>
        <v/>
      </c>
      <c r="AE108" s="42"/>
      <c r="AF108" s="16"/>
      <c r="AG108" s="16"/>
      <c r="AH108" s="27" t="str">
        <f t="shared" si="16"/>
        <v/>
      </c>
      <c r="AI108" s="42"/>
      <c r="AJ108" s="43"/>
      <c r="AK108" s="43"/>
      <c r="AL108" s="43" t="str">
        <f t="shared" si="24"/>
        <v/>
      </c>
      <c r="AM108" s="307"/>
      <c r="AN108" s="43"/>
      <c r="AO108" s="43"/>
      <c r="AP108" s="43" t="str">
        <f t="shared" si="25"/>
        <v/>
      </c>
      <c r="AQ108" s="307"/>
      <c r="AR108" s="43"/>
      <c r="AS108" s="43"/>
      <c r="AT108" s="43" t="str">
        <f t="shared" si="26"/>
        <v/>
      </c>
      <c r="AU108" s="307"/>
      <c r="AV108" s="35" t="str">
        <f t="shared" si="39"/>
        <v/>
      </c>
      <c r="AW108" s="35"/>
      <c r="AX108" s="35" t="str">
        <f t="shared" si="21"/>
        <v/>
      </c>
      <c r="AY108" s="16"/>
      <c r="AZ108" s="16"/>
      <c r="BA108" s="930"/>
    </row>
    <row r="109" spans="1:53">
      <c r="A109" s="32"/>
      <c r="B109" s="16"/>
      <c r="C109" s="17"/>
      <c r="D109" s="16"/>
      <c r="E109" s="17"/>
      <c r="F109" s="153" t="str">
        <f t="shared" si="40"/>
        <v/>
      </c>
      <c r="G109" s="182"/>
      <c r="H109" s="442" t="str">
        <f t="shared" si="38"/>
        <v/>
      </c>
      <c r="I109" s="16"/>
      <c r="J109" s="16"/>
      <c r="K109" s="41"/>
      <c r="L109" s="16"/>
      <c r="M109" s="16"/>
      <c r="N109" s="27" t="str">
        <f t="shared" si="13"/>
        <v/>
      </c>
      <c r="O109" s="41"/>
      <c r="P109" s="16"/>
      <c r="Q109" s="16"/>
      <c r="R109" s="27" t="str">
        <f t="shared" si="14"/>
        <v/>
      </c>
      <c r="S109" s="9"/>
      <c r="T109" s="16"/>
      <c r="U109" s="16"/>
      <c r="V109" s="16" t="str">
        <f t="shared" si="1"/>
        <v/>
      </c>
      <c r="W109" s="41"/>
      <c r="X109" s="16"/>
      <c r="Y109" s="16"/>
      <c r="Z109" s="27" t="str">
        <f t="shared" si="2"/>
        <v/>
      </c>
      <c r="AA109" s="41"/>
      <c r="AB109" s="28"/>
      <c r="AC109" s="28"/>
      <c r="AD109" s="27" t="str">
        <f t="shared" si="15"/>
        <v/>
      </c>
      <c r="AE109" s="42"/>
      <c r="AF109" s="16"/>
      <c r="AG109" s="16"/>
      <c r="AH109" s="27" t="str">
        <f t="shared" si="16"/>
        <v/>
      </c>
      <c r="AI109" s="42"/>
      <c r="AJ109" s="43"/>
      <c r="AK109" s="43"/>
      <c r="AL109" s="43" t="str">
        <f t="shared" ref="AL109:AL172" si="41">IF(AJ109="","",AK109*AJ109)</f>
        <v/>
      </c>
      <c r="AM109" s="307"/>
      <c r="AN109" s="43"/>
      <c r="AO109" s="43"/>
      <c r="AP109" s="43" t="str">
        <f t="shared" ref="AP109:AP172" si="42">IF(AN109="","",AO109*AN109)</f>
        <v/>
      </c>
      <c r="AQ109" s="307"/>
      <c r="AR109" s="43"/>
      <c r="AS109" s="43"/>
      <c r="AT109" s="43" t="str">
        <f t="shared" ref="AT109:AT172" si="43">IF(AR109="","",AS109*AR109)</f>
        <v/>
      </c>
      <c r="AU109" s="307"/>
      <c r="AV109" s="35" t="str">
        <f t="shared" si="39"/>
        <v/>
      </c>
      <c r="AW109" s="35"/>
      <c r="AX109" s="35" t="str">
        <f t="shared" si="21"/>
        <v/>
      </c>
      <c r="AY109" s="16"/>
      <c r="AZ109" s="16"/>
      <c r="BA109" s="930"/>
    </row>
    <row r="110" spans="1:53">
      <c r="A110" s="32"/>
      <c r="B110" s="16"/>
      <c r="C110" s="17"/>
      <c r="D110" s="16"/>
      <c r="E110" s="17"/>
      <c r="F110" s="153" t="str">
        <f t="shared" si="40"/>
        <v/>
      </c>
      <c r="G110" s="182"/>
      <c r="H110" s="442" t="str">
        <f t="shared" si="38"/>
        <v/>
      </c>
      <c r="I110" s="16"/>
      <c r="J110" s="16"/>
      <c r="K110" s="41"/>
      <c r="L110" s="16"/>
      <c r="M110" s="16"/>
      <c r="N110" s="27" t="str">
        <f t="shared" si="13"/>
        <v/>
      </c>
      <c r="O110" s="41"/>
      <c r="P110" s="16"/>
      <c r="Q110" s="16"/>
      <c r="R110" s="27" t="str">
        <f t="shared" si="14"/>
        <v/>
      </c>
      <c r="S110" s="9"/>
      <c r="T110" s="16"/>
      <c r="U110" s="16"/>
      <c r="V110" s="16" t="str">
        <f t="shared" si="1"/>
        <v/>
      </c>
      <c r="W110" s="41"/>
      <c r="X110" s="16"/>
      <c r="Y110" s="16"/>
      <c r="Z110" s="27" t="str">
        <f t="shared" si="2"/>
        <v/>
      </c>
      <c r="AA110" s="41"/>
      <c r="AB110" s="28"/>
      <c r="AC110" s="28"/>
      <c r="AD110" s="27" t="str">
        <f t="shared" si="15"/>
        <v/>
      </c>
      <c r="AE110" s="42"/>
      <c r="AF110" s="16"/>
      <c r="AG110" s="16"/>
      <c r="AH110" s="27" t="str">
        <f t="shared" si="16"/>
        <v/>
      </c>
      <c r="AI110" s="42"/>
      <c r="AJ110" s="43"/>
      <c r="AK110" s="43"/>
      <c r="AL110" s="43" t="str">
        <f t="shared" si="41"/>
        <v/>
      </c>
      <c r="AM110" s="307"/>
      <c r="AN110" s="43"/>
      <c r="AO110" s="43"/>
      <c r="AP110" s="43" t="str">
        <f t="shared" si="42"/>
        <v/>
      </c>
      <c r="AQ110" s="307"/>
      <c r="AR110" s="43"/>
      <c r="AS110" s="43"/>
      <c r="AT110" s="43" t="str">
        <f t="shared" si="43"/>
        <v/>
      </c>
      <c r="AU110" s="307"/>
      <c r="AV110" s="35" t="str">
        <f t="shared" si="39"/>
        <v/>
      </c>
      <c r="AW110" s="35"/>
      <c r="AX110" s="35" t="str">
        <f t="shared" si="21"/>
        <v/>
      </c>
      <c r="AY110" s="16"/>
      <c r="AZ110" s="16"/>
      <c r="BA110" s="930"/>
    </row>
    <row r="111" spans="1:53">
      <c r="A111" s="32"/>
      <c r="B111" s="16"/>
      <c r="C111" s="17"/>
      <c r="D111" s="16"/>
      <c r="E111" s="17"/>
      <c r="F111" s="153" t="str">
        <f t="shared" si="40"/>
        <v/>
      </c>
      <c r="G111" s="182"/>
      <c r="H111" s="442" t="str">
        <f t="shared" si="38"/>
        <v/>
      </c>
      <c r="I111" s="16"/>
      <c r="J111" s="16"/>
      <c r="K111" s="41"/>
      <c r="L111" s="16"/>
      <c r="M111" s="16"/>
      <c r="N111" s="27" t="str">
        <f t="shared" si="13"/>
        <v/>
      </c>
      <c r="O111" s="41"/>
      <c r="P111" s="16"/>
      <c r="Q111" s="16"/>
      <c r="R111" s="27" t="str">
        <f t="shared" si="14"/>
        <v/>
      </c>
      <c r="S111" s="9"/>
      <c r="T111" s="16"/>
      <c r="U111" s="16"/>
      <c r="V111" s="16" t="str">
        <f t="shared" si="1"/>
        <v/>
      </c>
      <c r="W111" s="41"/>
      <c r="X111" s="16"/>
      <c r="Y111" s="16"/>
      <c r="Z111" s="27" t="str">
        <f t="shared" si="2"/>
        <v/>
      </c>
      <c r="AA111" s="41"/>
      <c r="AB111" s="28"/>
      <c r="AC111" s="28"/>
      <c r="AD111" s="27" t="str">
        <f t="shared" si="15"/>
        <v/>
      </c>
      <c r="AE111" s="42"/>
      <c r="AF111" s="16"/>
      <c r="AG111" s="16"/>
      <c r="AH111" s="27" t="str">
        <f t="shared" si="16"/>
        <v/>
      </c>
      <c r="AI111" s="42"/>
      <c r="AJ111" s="43"/>
      <c r="AK111" s="43"/>
      <c r="AL111" s="43" t="str">
        <f t="shared" si="41"/>
        <v/>
      </c>
      <c r="AM111" s="307"/>
      <c r="AN111" s="43"/>
      <c r="AO111" s="43"/>
      <c r="AP111" s="43" t="str">
        <f t="shared" si="42"/>
        <v/>
      </c>
      <c r="AQ111" s="307"/>
      <c r="AR111" s="43"/>
      <c r="AS111" s="43"/>
      <c r="AT111" s="43" t="str">
        <f t="shared" si="43"/>
        <v/>
      </c>
      <c r="AU111" s="307"/>
      <c r="AV111" s="35" t="str">
        <f t="shared" si="39"/>
        <v/>
      </c>
      <c r="AW111" s="35"/>
      <c r="AX111" s="35" t="str">
        <f t="shared" si="21"/>
        <v/>
      </c>
      <c r="AY111" s="16"/>
      <c r="AZ111" s="16"/>
      <c r="BA111" s="930"/>
    </row>
    <row r="112" spans="1:53">
      <c r="A112" s="32"/>
      <c r="B112" s="16"/>
      <c r="C112" s="17"/>
      <c r="D112" s="16"/>
      <c r="E112" s="17"/>
      <c r="F112" s="153" t="str">
        <f t="shared" si="40"/>
        <v/>
      </c>
      <c r="G112" s="182"/>
      <c r="H112" s="442" t="str">
        <f t="shared" si="38"/>
        <v/>
      </c>
      <c r="I112" s="16"/>
      <c r="J112" s="16"/>
      <c r="K112" s="41"/>
      <c r="L112" s="16"/>
      <c r="M112" s="16"/>
      <c r="N112" s="27" t="str">
        <f t="shared" si="13"/>
        <v/>
      </c>
      <c r="O112" s="41"/>
      <c r="P112" s="16"/>
      <c r="Q112" s="16"/>
      <c r="R112" s="27" t="str">
        <f t="shared" si="14"/>
        <v/>
      </c>
      <c r="S112" s="9"/>
      <c r="T112" s="16"/>
      <c r="U112" s="16"/>
      <c r="V112" s="16" t="str">
        <f t="shared" si="1"/>
        <v/>
      </c>
      <c r="W112" s="41"/>
      <c r="X112" s="16"/>
      <c r="Y112" s="16"/>
      <c r="Z112" s="27" t="str">
        <f t="shared" si="2"/>
        <v/>
      </c>
      <c r="AA112" s="41"/>
      <c r="AB112" s="28"/>
      <c r="AC112" s="28"/>
      <c r="AD112" s="27" t="str">
        <f t="shared" si="15"/>
        <v/>
      </c>
      <c r="AE112" s="42"/>
      <c r="AF112" s="16"/>
      <c r="AG112" s="16"/>
      <c r="AH112" s="27" t="str">
        <f t="shared" si="16"/>
        <v/>
      </c>
      <c r="AI112" s="42"/>
      <c r="AJ112" s="43"/>
      <c r="AK112" s="43"/>
      <c r="AL112" s="43" t="str">
        <f t="shared" si="41"/>
        <v/>
      </c>
      <c r="AM112" s="307"/>
      <c r="AN112" s="43"/>
      <c r="AO112" s="43"/>
      <c r="AP112" s="43" t="str">
        <f t="shared" si="42"/>
        <v/>
      </c>
      <c r="AQ112" s="307"/>
      <c r="AR112" s="43"/>
      <c r="AS112" s="43"/>
      <c r="AT112" s="43" t="str">
        <f t="shared" si="43"/>
        <v/>
      </c>
      <c r="AU112" s="307"/>
      <c r="AV112" s="35" t="str">
        <f t="shared" si="39"/>
        <v/>
      </c>
      <c r="AW112" s="35"/>
      <c r="AX112" s="35" t="str">
        <f t="shared" si="21"/>
        <v/>
      </c>
      <c r="AY112" s="16"/>
      <c r="AZ112" s="16"/>
      <c r="BA112" s="930"/>
    </row>
    <row r="113" spans="1:53">
      <c r="A113" s="32"/>
      <c r="B113" s="16"/>
      <c r="C113" s="17"/>
      <c r="D113" s="16"/>
      <c r="E113" s="17"/>
      <c r="F113" s="153" t="str">
        <f t="shared" si="40"/>
        <v/>
      </c>
      <c r="G113" s="182"/>
      <c r="H113" s="442" t="str">
        <f t="shared" si="38"/>
        <v/>
      </c>
      <c r="I113" s="16"/>
      <c r="J113" s="16"/>
      <c r="K113" s="41"/>
      <c r="L113" s="16"/>
      <c r="M113" s="16"/>
      <c r="N113" s="27" t="str">
        <f t="shared" si="13"/>
        <v/>
      </c>
      <c r="O113" s="41"/>
      <c r="P113" s="16"/>
      <c r="Q113" s="16"/>
      <c r="R113" s="27" t="str">
        <f t="shared" si="14"/>
        <v/>
      </c>
      <c r="S113" s="9"/>
      <c r="T113" s="16"/>
      <c r="U113" s="16"/>
      <c r="V113" s="16" t="str">
        <f t="shared" si="1"/>
        <v/>
      </c>
      <c r="W113" s="41"/>
      <c r="X113" s="16"/>
      <c r="Y113" s="16"/>
      <c r="Z113" s="27" t="str">
        <f t="shared" si="2"/>
        <v/>
      </c>
      <c r="AA113" s="41"/>
      <c r="AB113" s="28"/>
      <c r="AC113" s="28"/>
      <c r="AD113" s="27" t="str">
        <f t="shared" si="15"/>
        <v/>
      </c>
      <c r="AE113" s="42"/>
      <c r="AF113" s="16"/>
      <c r="AG113" s="16"/>
      <c r="AH113" s="27" t="str">
        <f t="shared" si="16"/>
        <v/>
      </c>
      <c r="AI113" s="42"/>
      <c r="AJ113" s="43"/>
      <c r="AK113" s="43"/>
      <c r="AL113" s="43" t="str">
        <f t="shared" si="41"/>
        <v/>
      </c>
      <c r="AM113" s="307"/>
      <c r="AN113" s="43"/>
      <c r="AO113" s="43"/>
      <c r="AP113" s="43" t="str">
        <f t="shared" si="42"/>
        <v/>
      </c>
      <c r="AQ113" s="307"/>
      <c r="AR113" s="43"/>
      <c r="AS113" s="43"/>
      <c r="AT113" s="43" t="str">
        <f t="shared" si="43"/>
        <v/>
      </c>
      <c r="AU113" s="307"/>
      <c r="AV113" s="35" t="str">
        <f t="shared" si="39"/>
        <v/>
      </c>
      <c r="AW113" s="35"/>
      <c r="AX113" s="35" t="str">
        <f t="shared" si="21"/>
        <v/>
      </c>
      <c r="AY113" s="16"/>
      <c r="AZ113" s="16"/>
      <c r="BA113" s="930"/>
    </row>
    <row r="114" spans="1:53">
      <c r="A114" s="32"/>
      <c r="B114" s="16"/>
      <c r="C114" s="17"/>
      <c r="D114" s="16"/>
      <c r="E114" s="17"/>
      <c r="F114" s="153" t="str">
        <f t="shared" si="40"/>
        <v/>
      </c>
      <c r="G114" s="182"/>
      <c r="H114" s="442" t="str">
        <f t="shared" si="38"/>
        <v/>
      </c>
      <c r="I114" s="16"/>
      <c r="J114" s="16"/>
      <c r="K114" s="41"/>
      <c r="L114" s="16"/>
      <c r="M114" s="16"/>
      <c r="N114" s="27" t="str">
        <f t="shared" si="13"/>
        <v/>
      </c>
      <c r="O114" s="41"/>
      <c r="P114" s="16"/>
      <c r="Q114" s="16"/>
      <c r="R114" s="27" t="str">
        <f t="shared" si="14"/>
        <v/>
      </c>
      <c r="S114" s="9"/>
      <c r="T114" s="16"/>
      <c r="U114" s="16"/>
      <c r="V114" s="16" t="str">
        <f t="shared" si="1"/>
        <v/>
      </c>
      <c r="W114" s="41"/>
      <c r="X114" s="16"/>
      <c r="Y114" s="16"/>
      <c r="Z114" s="27" t="str">
        <f t="shared" si="2"/>
        <v/>
      </c>
      <c r="AA114" s="41"/>
      <c r="AB114" s="28"/>
      <c r="AC114" s="28"/>
      <c r="AD114" s="27" t="str">
        <f t="shared" si="15"/>
        <v/>
      </c>
      <c r="AE114" s="42"/>
      <c r="AF114" s="16"/>
      <c r="AG114" s="16"/>
      <c r="AH114" s="27" t="str">
        <f t="shared" si="16"/>
        <v/>
      </c>
      <c r="AI114" s="42"/>
      <c r="AJ114" s="43"/>
      <c r="AK114" s="43"/>
      <c r="AL114" s="43" t="str">
        <f t="shared" si="41"/>
        <v/>
      </c>
      <c r="AM114" s="307"/>
      <c r="AN114" s="43"/>
      <c r="AO114" s="43"/>
      <c r="AP114" s="43" t="str">
        <f t="shared" si="42"/>
        <v/>
      </c>
      <c r="AQ114" s="307"/>
      <c r="AR114" s="43"/>
      <c r="AS114" s="43"/>
      <c r="AT114" s="43" t="str">
        <f t="shared" si="43"/>
        <v/>
      </c>
      <c r="AU114" s="307"/>
      <c r="AV114" s="35" t="str">
        <f t="shared" si="39"/>
        <v/>
      </c>
      <c r="AW114" s="35"/>
      <c r="AX114" s="35" t="str">
        <f t="shared" si="21"/>
        <v/>
      </c>
      <c r="AY114" s="16"/>
      <c r="AZ114" s="16"/>
      <c r="BA114" s="930"/>
    </row>
    <row r="115" spans="1:53">
      <c r="A115" s="32"/>
      <c r="B115" s="16"/>
      <c r="C115" s="17"/>
      <c r="D115" s="16"/>
      <c r="E115" s="17"/>
      <c r="F115" s="153" t="str">
        <f t="shared" si="40"/>
        <v/>
      </c>
      <c r="G115" s="182"/>
      <c r="H115" s="442" t="str">
        <f t="shared" si="38"/>
        <v/>
      </c>
      <c r="I115" s="16"/>
      <c r="J115" s="16"/>
      <c r="K115" s="41"/>
      <c r="L115" s="16"/>
      <c r="M115" s="16"/>
      <c r="N115" s="27" t="str">
        <f t="shared" si="13"/>
        <v/>
      </c>
      <c r="O115" s="41"/>
      <c r="P115" s="16"/>
      <c r="Q115" s="16"/>
      <c r="R115" s="27" t="str">
        <f t="shared" si="14"/>
        <v/>
      </c>
      <c r="S115" s="9"/>
      <c r="T115" s="16"/>
      <c r="U115" s="16"/>
      <c r="V115" s="16" t="str">
        <f t="shared" si="1"/>
        <v/>
      </c>
      <c r="W115" s="41"/>
      <c r="X115" s="16"/>
      <c r="Y115" s="16"/>
      <c r="Z115" s="27" t="str">
        <f t="shared" si="2"/>
        <v/>
      </c>
      <c r="AA115" s="41"/>
      <c r="AB115" s="28"/>
      <c r="AC115" s="28"/>
      <c r="AD115" s="27" t="str">
        <f t="shared" si="15"/>
        <v/>
      </c>
      <c r="AE115" s="42"/>
      <c r="AF115" s="16"/>
      <c r="AG115" s="16"/>
      <c r="AH115" s="27" t="str">
        <f t="shared" si="16"/>
        <v/>
      </c>
      <c r="AI115" s="42"/>
      <c r="AJ115" s="43"/>
      <c r="AK115" s="43"/>
      <c r="AL115" s="43" t="str">
        <f t="shared" si="41"/>
        <v/>
      </c>
      <c r="AM115" s="307"/>
      <c r="AN115" s="43"/>
      <c r="AO115" s="43"/>
      <c r="AP115" s="43" t="str">
        <f t="shared" si="42"/>
        <v/>
      </c>
      <c r="AQ115" s="307"/>
      <c r="AR115" s="43"/>
      <c r="AS115" s="43"/>
      <c r="AT115" s="43" t="str">
        <f t="shared" si="43"/>
        <v/>
      </c>
      <c r="AU115" s="307"/>
      <c r="AV115" s="35" t="str">
        <f t="shared" si="39"/>
        <v/>
      </c>
      <c r="AW115" s="35"/>
      <c r="AX115" s="35" t="str">
        <f t="shared" si="21"/>
        <v/>
      </c>
      <c r="AY115" s="16"/>
      <c r="AZ115" s="16"/>
      <c r="BA115" s="930"/>
    </row>
    <row r="116" spans="1:53">
      <c r="A116" s="32"/>
      <c r="B116" s="16"/>
      <c r="C116" s="17"/>
      <c r="D116" s="16"/>
      <c r="E116" s="17"/>
      <c r="F116" s="153" t="str">
        <f t="shared" si="40"/>
        <v/>
      </c>
      <c r="G116" s="182"/>
      <c r="H116" s="442" t="str">
        <f t="shared" si="38"/>
        <v/>
      </c>
      <c r="I116" s="16"/>
      <c r="J116" s="16"/>
      <c r="K116" s="41"/>
      <c r="L116" s="16"/>
      <c r="M116" s="16"/>
      <c r="N116" s="27" t="str">
        <f t="shared" si="13"/>
        <v/>
      </c>
      <c r="O116" s="41"/>
      <c r="P116" s="16"/>
      <c r="Q116" s="16"/>
      <c r="R116" s="27" t="str">
        <f t="shared" si="14"/>
        <v/>
      </c>
      <c r="S116" s="9"/>
      <c r="T116" s="16"/>
      <c r="U116" s="16"/>
      <c r="V116" s="16" t="str">
        <f t="shared" ref="V116:V118" si="44">IF(T116="","",U116*T116)</f>
        <v/>
      </c>
      <c r="W116" s="41"/>
      <c r="X116" s="16"/>
      <c r="Y116" s="16"/>
      <c r="Z116" s="27" t="str">
        <f t="shared" ref="Z116:Z118" si="45">IF(X116="","",Y116*X116)</f>
        <v/>
      </c>
      <c r="AA116" s="41"/>
      <c r="AB116" s="28"/>
      <c r="AC116" s="28"/>
      <c r="AD116" s="27" t="str">
        <f t="shared" si="15"/>
        <v/>
      </c>
      <c r="AE116" s="42"/>
      <c r="AF116" s="16"/>
      <c r="AG116" s="16"/>
      <c r="AH116" s="27" t="str">
        <f t="shared" si="16"/>
        <v/>
      </c>
      <c r="AI116" s="42"/>
      <c r="AJ116" s="43"/>
      <c r="AK116" s="43"/>
      <c r="AL116" s="43" t="str">
        <f t="shared" si="41"/>
        <v/>
      </c>
      <c r="AM116" s="307"/>
      <c r="AN116" s="43"/>
      <c r="AO116" s="43"/>
      <c r="AP116" s="43" t="str">
        <f t="shared" si="42"/>
        <v/>
      </c>
      <c r="AQ116" s="307"/>
      <c r="AR116" s="43"/>
      <c r="AS116" s="43"/>
      <c r="AT116" s="43" t="str">
        <f t="shared" si="43"/>
        <v/>
      </c>
      <c r="AU116" s="307"/>
      <c r="AV116" s="35" t="str">
        <f t="shared" si="39"/>
        <v/>
      </c>
      <c r="AW116" s="35"/>
      <c r="AX116" s="35" t="str">
        <f t="shared" si="21"/>
        <v/>
      </c>
      <c r="AY116" s="16"/>
      <c r="AZ116" s="16"/>
      <c r="BA116" s="930"/>
    </row>
    <row r="117" spans="1:53">
      <c r="A117" s="32"/>
      <c r="B117" s="16"/>
      <c r="C117" s="17"/>
      <c r="D117" s="16"/>
      <c r="E117" s="17"/>
      <c r="F117" s="153" t="str">
        <f t="shared" si="40"/>
        <v/>
      </c>
      <c r="G117" s="182"/>
      <c r="H117" s="442" t="str">
        <f t="shared" si="38"/>
        <v/>
      </c>
      <c r="I117" s="16"/>
      <c r="J117" s="16"/>
      <c r="K117" s="41"/>
      <c r="L117" s="16"/>
      <c r="M117" s="16"/>
      <c r="N117" s="27" t="str">
        <f t="shared" ref="N117:N118" si="46">IF(L117="","",L117*M117)</f>
        <v/>
      </c>
      <c r="O117" s="41"/>
      <c r="P117" s="16"/>
      <c r="Q117" s="16"/>
      <c r="R117" s="27" t="str">
        <f t="shared" ref="R117:R118" si="47">IF(P117="","",Q117*P117)</f>
        <v/>
      </c>
      <c r="S117" s="9"/>
      <c r="T117" s="16"/>
      <c r="U117" s="16"/>
      <c r="V117" s="16" t="str">
        <f t="shared" si="44"/>
        <v/>
      </c>
      <c r="W117" s="41"/>
      <c r="X117" s="16"/>
      <c r="Y117" s="16"/>
      <c r="Z117" s="27" t="str">
        <f t="shared" si="45"/>
        <v/>
      </c>
      <c r="AA117" s="41"/>
      <c r="AB117" s="28"/>
      <c r="AC117" s="28"/>
      <c r="AD117" s="27" t="str">
        <f t="shared" ref="AD117:AD118" si="48">IF(AB117="","",AC117*AB117)</f>
        <v/>
      </c>
      <c r="AE117" s="42"/>
      <c r="AF117" s="16"/>
      <c r="AG117" s="16"/>
      <c r="AH117" s="27" t="str">
        <f t="shared" ref="AH117:AH118" si="49">IF(AF117="","",AG117*AF117)</f>
        <v/>
      </c>
      <c r="AI117" s="42"/>
      <c r="AJ117" s="43"/>
      <c r="AK117" s="43"/>
      <c r="AL117" s="43" t="str">
        <f t="shared" si="41"/>
        <v/>
      </c>
      <c r="AM117" s="307"/>
      <c r="AN117" s="43"/>
      <c r="AO117" s="43"/>
      <c r="AP117" s="43" t="str">
        <f t="shared" si="42"/>
        <v/>
      </c>
      <c r="AQ117" s="307"/>
      <c r="AR117" s="43"/>
      <c r="AS117" s="43"/>
      <c r="AT117" s="43" t="str">
        <f t="shared" si="43"/>
        <v/>
      </c>
      <c r="AU117" s="307"/>
      <c r="AV117" s="35" t="str">
        <f t="shared" si="39"/>
        <v/>
      </c>
      <c r="AW117" s="35"/>
      <c r="AX117" s="35" t="str">
        <f t="shared" si="21"/>
        <v/>
      </c>
      <c r="AY117" s="16"/>
      <c r="AZ117" s="16"/>
      <c r="BA117" s="930"/>
    </row>
    <row r="118" spans="1:53">
      <c r="A118" s="32"/>
      <c r="B118" s="16"/>
      <c r="C118" s="17"/>
      <c r="D118" s="16"/>
      <c r="E118" s="17"/>
      <c r="F118" s="153" t="str">
        <f t="shared" si="40"/>
        <v/>
      </c>
      <c r="G118" s="182"/>
      <c r="H118" s="442" t="str">
        <f t="shared" si="38"/>
        <v/>
      </c>
      <c r="I118" s="16"/>
      <c r="J118" s="16"/>
      <c r="K118" s="41"/>
      <c r="L118" s="16"/>
      <c r="M118" s="16"/>
      <c r="N118" s="27" t="str">
        <f t="shared" si="46"/>
        <v/>
      </c>
      <c r="O118" s="41"/>
      <c r="P118" s="16"/>
      <c r="Q118" s="16"/>
      <c r="R118" s="27" t="str">
        <f t="shared" si="47"/>
        <v/>
      </c>
      <c r="S118" s="9"/>
      <c r="T118" s="16"/>
      <c r="U118" s="16"/>
      <c r="V118" s="16" t="str">
        <f t="shared" si="44"/>
        <v/>
      </c>
      <c r="W118" s="41"/>
      <c r="X118" s="16"/>
      <c r="Y118" s="16"/>
      <c r="Z118" s="27" t="str">
        <f t="shared" si="45"/>
        <v/>
      </c>
      <c r="AA118" s="41"/>
      <c r="AB118" s="28"/>
      <c r="AC118" s="28"/>
      <c r="AD118" s="27" t="str">
        <f t="shared" si="48"/>
        <v/>
      </c>
      <c r="AE118" s="42"/>
      <c r="AF118" s="16"/>
      <c r="AG118" s="16"/>
      <c r="AH118" s="27" t="str">
        <f t="shared" si="49"/>
        <v/>
      </c>
      <c r="AI118" s="42"/>
      <c r="AJ118" s="43"/>
      <c r="AK118" s="43"/>
      <c r="AL118" s="43" t="str">
        <f t="shared" si="41"/>
        <v/>
      </c>
      <c r="AM118" s="307"/>
      <c r="AN118" s="43"/>
      <c r="AO118" s="43"/>
      <c r="AP118" s="43" t="str">
        <f t="shared" si="42"/>
        <v/>
      </c>
      <c r="AQ118" s="307"/>
      <c r="AR118" s="43"/>
      <c r="AS118" s="43"/>
      <c r="AT118" s="43" t="str">
        <f t="shared" si="43"/>
        <v/>
      </c>
      <c r="AU118" s="307"/>
      <c r="AV118" s="35" t="str">
        <f t="shared" si="39"/>
        <v/>
      </c>
      <c r="AW118" s="35"/>
      <c r="AX118" s="35" t="str">
        <f t="shared" si="21"/>
        <v/>
      </c>
      <c r="AY118" s="16"/>
      <c r="AZ118" s="16"/>
      <c r="BA118" s="930"/>
    </row>
    <row r="119" spans="1:53">
      <c r="A119" s="32"/>
      <c r="B119" s="37"/>
      <c r="C119" s="129"/>
      <c r="D119" s="37"/>
      <c r="E119" s="129"/>
      <c r="F119" s="156">
        <f>SUM(F107:F118)</f>
        <v>0</v>
      </c>
      <c r="G119" s="183"/>
      <c r="H119" s="187">
        <f>SUM(H107:H118)</f>
        <v>0</v>
      </c>
      <c r="I119" s="37"/>
      <c r="J119" s="37"/>
      <c r="K119" s="41"/>
      <c r="L119" s="37">
        <f>SUM(L107:L118)</f>
        <v>0</v>
      </c>
      <c r="M119" s="37"/>
      <c r="N119" s="7"/>
      <c r="O119" s="41"/>
      <c r="P119" s="37">
        <f>SUM(P107:P118)</f>
        <v>0</v>
      </c>
      <c r="Q119" s="37"/>
      <c r="R119" s="7"/>
      <c r="S119" s="9"/>
      <c r="T119" s="37">
        <f>SUM(T107:T118)</f>
        <v>0</v>
      </c>
      <c r="U119" s="37"/>
      <c r="V119" s="37">
        <f>SUM(V107:V118)</f>
        <v>0</v>
      </c>
      <c r="W119" s="41"/>
      <c r="X119" s="37">
        <f>SUM(X107:X118)</f>
        <v>0</v>
      </c>
      <c r="Y119" s="37"/>
      <c r="Z119" s="7">
        <f>SUM(Z107:Z118)</f>
        <v>0</v>
      </c>
      <c r="AA119" s="41"/>
      <c r="AB119" s="37">
        <f>SUM(AB107:AB118)</f>
        <v>0</v>
      </c>
      <c r="AC119" s="37"/>
      <c r="AD119" s="7">
        <f>SUM(AD107:AD118)</f>
        <v>0</v>
      </c>
      <c r="AE119" s="42"/>
      <c r="AF119" s="37">
        <f>SUM(AF107:AF118)</f>
        <v>0</v>
      </c>
      <c r="AG119" s="37"/>
      <c r="AH119" s="7">
        <f>SUM(AH107:AH118)</f>
        <v>0</v>
      </c>
      <c r="AI119" s="42"/>
      <c r="AJ119" s="7">
        <f>SUM(AJ107:AJ118)</f>
        <v>0</v>
      </c>
      <c r="AK119" s="7"/>
      <c r="AL119" s="7">
        <f>SUM(AL107:AL118)</f>
        <v>0</v>
      </c>
      <c r="AM119" s="307"/>
      <c r="AN119" s="7">
        <f>SUM(AN107:AN118)</f>
        <v>0</v>
      </c>
      <c r="AO119" s="7"/>
      <c r="AP119" s="7">
        <f>SUM(AP107:AP118)</f>
        <v>0</v>
      </c>
      <c r="AQ119" s="307"/>
      <c r="AR119" s="7">
        <f>SUM(AR107:AR118)</f>
        <v>0</v>
      </c>
      <c r="AS119" s="7"/>
      <c r="AT119" s="7">
        <f>SUM(AT107:AT118)</f>
        <v>0</v>
      </c>
      <c r="AU119" s="307"/>
      <c r="AV119" s="130"/>
      <c r="AW119" s="130"/>
      <c r="AX119" s="164">
        <f>SUM(AX107:AX118)</f>
        <v>0</v>
      </c>
      <c r="AY119" s="37"/>
      <c r="AZ119" s="37"/>
      <c r="BA119" s="930"/>
    </row>
    <row r="120" spans="1:53">
      <c r="A120" s="32"/>
      <c r="B120" s="139"/>
      <c r="C120" s="144" t="s">
        <v>37</v>
      </c>
      <c r="D120" s="139"/>
      <c r="E120" s="140"/>
      <c r="F120" s="154"/>
      <c r="G120" s="184"/>
      <c r="H120" s="188"/>
      <c r="I120" s="139"/>
      <c r="J120" s="139"/>
      <c r="K120" s="41"/>
      <c r="L120" s="139"/>
      <c r="M120" s="139"/>
      <c r="N120" s="141"/>
      <c r="O120" s="41"/>
      <c r="P120" s="139"/>
      <c r="Q120" s="139"/>
      <c r="R120" s="141"/>
      <c r="S120" s="9"/>
      <c r="T120" s="139"/>
      <c r="U120" s="139"/>
      <c r="V120" s="139"/>
      <c r="W120" s="41"/>
      <c r="X120" s="139"/>
      <c r="Y120" s="139"/>
      <c r="Z120" s="141"/>
      <c r="AA120" s="41"/>
      <c r="AB120" s="139"/>
      <c r="AC120" s="139"/>
      <c r="AD120" s="141"/>
      <c r="AE120" s="42"/>
      <c r="AF120" s="139"/>
      <c r="AG120" s="139"/>
      <c r="AH120" s="141"/>
      <c r="AI120" s="42"/>
      <c r="AJ120" s="141"/>
      <c r="AK120" s="141"/>
      <c r="AL120" s="141"/>
      <c r="AM120" s="307"/>
      <c r="AN120" s="141"/>
      <c r="AO120" s="141"/>
      <c r="AP120" s="141"/>
      <c r="AQ120" s="307"/>
      <c r="AR120" s="141"/>
      <c r="AS120" s="141"/>
      <c r="AT120" s="141"/>
      <c r="AU120" s="307"/>
      <c r="AV120" s="142"/>
      <c r="AW120" s="142"/>
      <c r="AX120" s="142"/>
      <c r="AY120" s="139"/>
      <c r="AZ120" s="139"/>
      <c r="BA120" s="930"/>
    </row>
    <row r="121" spans="1:53">
      <c r="A121" s="32"/>
      <c r="B121" s="16"/>
      <c r="C121" s="17"/>
      <c r="D121" s="16"/>
      <c r="E121" s="17"/>
      <c r="F121" s="153" t="str">
        <f>IF(E121="","",IF(E121="Oui",1,0))</f>
        <v/>
      </c>
      <c r="G121" s="182"/>
      <c r="H121" s="442" t="str">
        <f t="shared" ref="H121:H133" si="50">IF(G121="","",G121-AX121)</f>
        <v/>
      </c>
      <c r="I121" s="16"/>
      <c r="J121" s="16"/>
      <c r="K121" s="41"/>
      <c r="L121" s="16"/>
      <c r="M121" s="16"/>
      <c r="N121" s="27" t="str">
        <f t="shared" ref="N121:N194" si="51">IF(L121="","",L121*M121)</f>
        <v/>
      </c>
      <c r="O121" s="41"/>
      <c r="P121" s="16"/>
      <c r="Q121" s="16"/>
      <c r="R121" s="27" t="str">
        <f t="shared" ref="R121:R194" si="52">IF(P121="","",Q121*P121)</f>
        <v/>
      </c>
      <c r="S121" s="9"/>
      <c r="T121" s="16"/>
      <c r="U121" s="16"/>
      <c r="V121" s="16" t="str">
        <f t="shared" ref="V121:V180" si="53">IF(T121="","",U121*T121)</f>
        <v/>
      </c>
      <c r="W121" s="41"/>
      <c r="X121" s="16"/>
      <c r="Y121" s="16"/>
      <c r="Z121" s="27" t="str">
        <f t="shared" ref="Z121:Z166" si="54">IF(X121="","",Y121*X121)</f>
        <v/>
      </c>
      <c r="AA121" s="41"/>
      <c r="AB121" s="28"/>
      <c r="AC121" s="28"/>
      <c r="AD121" s="27" t="str">
        <f t="shared" ref="AD121:AD194" si="55">IF(AB121="","",AC121*AB121)</f>
        <v/>
      </c>
      <c r="AE121" s="42"/>
      <c r="AF121" s="16"/>
      <c r="AG121" s="16"/>
      <c r="AH121" s="27" t="str">
        <f t="shared" ref="AH121:AH194" si="56">IF(AF121="","",AG121*AF121)</f>
        <v/>
      </c>
      <c r="AI121" s="42"/>
      <c r="AJ121" s="43"/>
      <c r="AK121" s="43"/>
      <c r="AL121" s="43" t="str">
        <f t="shared" si="41"/>
        <v/>
      </c>
      <c r="AM121" s="307"/>
      <c r="AN121" s="43"/>
      <c r="AO121" s="43"/>
      <c r="AP121" s="43" t="str">
        <f t="shared" si="42"/>
        <v/>
      </c>
      <c r="AQ121" s="307"/>
      <c r="AR121" s="43"/>
      <c r="AS121" s="43"/>
      <c r="AT121" s="43" t="str">
        <f t="shared" si="43"/>
        <v/>
      </c>
      <c r="AU121" s="307"/>
      <c r="AV121" s="35" t="str">
        <f t="shared" ref="AV121:AV133" si="57">IF(B121="","",R121+V121+Z121+AH121+N121+AD121+AL121+AP121+AT121)</f>
        <v/>
      </c>
      <c r="AW121" s="35"/>
      <c r="AX121" s="35" t="str">
        <f t="shared" si="21"/>
        <v/>
      </c>
      <c r="AY121" s="16"/>
      <c r="AZ121" s="16"/>
      <c r="BA121" s="930"/>
    </row>
    <row r="122" spans="1:53">
      <c r="A122" s="32"/>
      <c r="B122" s="16"/>
      <c r="C122" s="17"/>
      <c r="D122" s="16"/>
      <c r="E122" s="17"/>
      <c r="F122" s="153" t="str">
        <f t="shared" ref="F122:F133" si="58">IF(E122="","",IF(E122="Oui",1,0))</f>
        <v/>
      </c>
      <c r="G122" s="182"/>
      <c r="H122" s="442" t="str">
        <f t="shared" si="50"/>
        <v/>
      </c>
      <c r="I122" s="16"/>
      <c r="J122" s="16"/>
      <c r="K122" s="41"/>
      <c r="L122" s="16"/>
      <c r="M122" s="16"/>
      <c r="N122" s="27" t="str">
        <f t="shared" si="51"/>
        <v/>
      </c>
      <c r="O122" s="41"/>
      <c r="P122" s="16"/>
      <c r="Q122" s="16"/>
      <c r="R122" s="27" t="str">
        <f t="shared" si="52"/>
        <v/>
      </c>
      <c r="S122" s="9"/>
      <c r="T122" s="16"/>
      <c r="U122" s="16"/>
      <c r="V122" s="16" t="str">
        <f t="shared" si="53"/>
        <v/>
      </c>
      <c r="W122" s="41"/>
      <c r="X122" s="16"/>
      <c r="Y122" s="16"/>
      <c r="Z122" s="27" t="str">
        <f t="shared" si="54"/>
        <v/>
      </c>
      <c r="AA122" s="41"/>
      <c r="AB122" s="28"/>
      <c r="AC122" s="28"/>
      <c r="AD122" s="27" t="str">
        <f t="shared" si="55"/>
        <v/>
      </c>
      <c r="AE122" s="42"/>
      <c r="AF122" s="16"/>
      <c r="AG122" s="16"/>
      <c r="AH122" s="27" t="str">
        <f t="shared" si="56"/>
        <v/>
      </c>
      <c r="AI122" s="42"/>
      <c r="AJ122" s="43"/>
      <c r="AK122" s="43"/>
      <c r="AL122" s="43" t="str">
        <f t="shared" si="41"/>
        <v/>
      </c>
      <c r="AM122" s="307"/>
      <c r="AN122" s="43"/>
      <c r="AO122" s="43"/>
      <c r="AP122" s="43" t="str">
        <f t="shared" si="42"/>
        <v/>
      </c>
      <c r="AQ122" s="307"/>
      <c r="AR122" s="43"/>
      <c r="AS122" s="43"/>
      <c r="AT122" s="43" t="str">
        <f t="shared" si="43"/>
        <v/>
      </c>
      <c r="AU122" s="307"/>
      <c r="AV122" s="35" t="str">
        <f t="shared" si="57"/>
        <v/>
      </c>
      <c r="AW122" s="35"/>
      <c r="AX122" s="35" t="str">
        <f t="shared" si="21"/>
        <v/>
      </c>
      <c r="AY122" s="16"/>
      <c r="AZ122" s="16"/>
      <c r="BA122" s="930"/>
    </row>
    <row r="123" spans="1:53">
      <c r="A123" s="32"/>
      <c r="B123" s="16"/>
      <c r="C123" s="17"/>
      <c r="D123" s="16"/>
      <c r="E123" s="17"/>
      <c r="F123" s="153" t="str">
        <f t="shared" si="58"/>
        <v/>
      </c>
      <c r="G123" s="182"/>
      <c r="H123" s="442" t="str">
        <f t="shared" si="50"/>
        <v/>
      </c>
      <c r="I123" s="16"/>
      <c r="J123" s="16"/>
      <c r="K123" s="41"/>
      <c r="L123" s="16"/>
      <c r="M123" s="16"/>
      <c r="N123" s="27" t="str">
        <f t="shared" si="51"/>
        <v/>
      </c>
      <c r="O123" s="41"/>
      <c r="P123" s="16"/>
      <c r="Q123" s="16"/>
      <c r="R123" s="27" t="str">
        <f t="shared" si="52"/>
        <v/>
      </c>
      <c r="S123" s="9"/>
      <c r="T123" s="16"/>
      <c r="U123" s="16"/>
      <c r="V123" s="16" t="str">
        <f t="shared" si="53"/>
        <v/>
      </c>
      <c r="W123" s="41"/>
      <c r="X123" s="16"/>
      <c r="Y123" s="16"/>
      <c r="Z123" s="27" t="str">
        <f t="shared" si="54"/>
        <v/>
      </c>
      <c r="AA123" s="41"/>
      <c r="AB123" s="28"/>
      <c r="AC123" s="28"/>
      <c r="AD123" s="27" t="str">
        <f t="shared" si="55"/>
        <v/>
      </c>
      <c r="AE123" s="42"/>
      <c r="AF123" s="16"/>
      <c r="AG123" s="16"/>
      <c r="AH123" s="27" t="str">
        <f t="shared" si="56"/>
        <v/>
      </c>
      <c r="AI123" s="42"/>
      <c r="AJ123" s="43"/>
      <c r="AK123" s="43"/>
      <c r="AL123" s="43" t="str">
        <f t="shared" si="41"/>
        <v/>
      </c>
      <c r="AM123" s="307"/>
      <c r="AN123" s="43"/>
      <c r="AO123" s="43"/>
      <c r="AP123" s="43" t="str">
        <f t="shared" si="42"/>
        <v/>
      </c>
      <c r="AQ123" s="307"/>
      <c r="AR123" s="43"/>
      <c r="AS123" s="43"/>
      <c r="AT123" s="43" t="str">
        <f t="shared" si="43"/>
        <v/>
      </c>
      <c r="AU123" s="307"/>
      <c r="AV123" s="35" t="str">
        <f t="shared" si="57"/>
        <v/>
      </c>
      <c r="AW123" s="35"/>
      <c r="AX123" s="35" t="str">
        <f t="shared" si="21"/>
        <v/>
      </c>
      <c r="AY123" s="16"/>
      <c r="AZ123" s="16"/>
      <c r="BA123" s="930"/>
    </row>
    <row r="124" spans="1:53">
      <c r="A124" s="32"/>
      <c r="B124" s="16"/>
      <c r="C124" s="17"/>
      <c r="D124" s="16"/>
      <c r="E124" s="17"/>
      <c r="F124" s="153" t="str">
        <f t="shared" si="58"/>
        <v/>
      </c>
      <c r="G124" s="182"/>
      <c r="H124" s="442" t="str">
        <f t="shared" si="50"/>
        <v/>
      </c>
      <c r="I124" s="16"/>
      <c r="J124" s="16"/>
      <c r="K124" s="41"/>
      <c r="L124" s="16"/>
      <c r="M124" s="16"/>
      <c r="N124" s="27" t="str">
        <f t="shared" si="51"/>
        <v/>
      </c>
      <c r="O124" s="41"/>
      <c r="P124" s="16"/>
      <c r="Q124" s="16"/>
      <c r="R124" s="27" t="str">
        <f t="shared" si="52"/>
        <v/>
      </c>
      <c r="S124" s="9"/>
      <c r="T124" s="16"/>
      <c r="U124" s="16"/>
      <c r="V124" s="16" t="str">
        <f t="shared" si="53"/>
        <v/>
      </c>
      <c r="W124" s="41"/>
      <c r="X124" s="16"/>
      <c r="Y124" s="16"/>
      <c r="Z124" s="27" t="str">
        <f t="shared" si="54"/>
        <v/>
      </c>
      <c r="AA124" s="41"/>
      <c r="AB124" s="28"/>
      <c r="AC124" s="28"/>
      <c r="AD124" s="27" t="str">
        <f t="shared" si="55"/>
        <v/>
      </c>
      <c r="AE124" s="42"/>
      <c r="AF124" s="16"/>
      <c r="AG124" s="16"/>
      <c r="AH124" s="27" t="str">
        <f t="shared" si="56"/>
        <v/>
      </c>
      <c r="AI124" s="42"/>
      <c r="AJ124" s="43"/>
      <c r="AK124" s="43"/>
      <c r="AL124" s="43" t="str">
        <f t="shared" si="41"/>
        <v/>
      </c>
      <c r="AM124" s="307"/>
      <c r="AN124" s="43"/>
      <c r="AO124" s="43"/>
      <c r="AP124" s="43" t="str">
        <f t="shared" si="42"/>
        <v/>
      </c>
      <c r="AQ124" s="307"/>
      <c r="AR124" s="43"/>
      <c r="AS124" s="43"/>
      <c r="AT124" s="43" t="str">
        <f t="shared" si="43"/>
        <v/>
      </c>
      <c r="AU124" s="307"/>
      <c r="AV124" s="35" t="str">
        <f t="shared" si="57"/>
        <v/>
      </c>
      <c r="AW124" s="35"/>
      <c r="AX124" s="35" t="str">
        <f t="shared" si="21"/>
        <v/>
      </c>
      <c r="AY124" s="16"/>
      <c r="AZ124" s="16"/>
      <c r="BA124" s="930"/>
    </row>
    <row r="125" spans="1:53">
      <c r="A125" s="32"/>
      <c r="B125" s="16"/>
      <c r="C125" s="17"/>
      <c r="D125" s="16"/>
      <c r="E125" s="17"/>
      <c r="F125" s="153" t="str">
        <f t="shared" si="58"/>
        <v/>
      </c>
      <c r="G125" s="182"/>
      <c r="H125" s="442" t="str">
        <f t="shared" si="50"/>
        <v/>
      </c>
      <c r="I125" s="16"/>
      <c r="J125" s="16"/>
      <c r="K125" s="41"/>
      <c r="L125" s="16"/>
      <c r="M125" s="16"/>
      <c r="N125" s="27" t="str">
        <f t="shared" si="51"/>
        <v/>
      </c>
      <c r="O125" s="41"/>
      <c r="P125" s="16"/>
      <c r="Q125" s="16"/>
      <c r="R125" s="27" t="str">
        <f t="shared" si="52"/>
        <v/>
      </c>
      <c r="S125" s="9"/>
      <c r="T125" s="16"/>
      <c r="U125" s="16"/>
      <c r="V125" s="16" t="str">
        <f t="shared" si="53"/>
        <v/>
      </c>
      <c r="W125" s="41"/>
      <c r="X125" s="16"/>
      <c r="Y125" s="16"/>
      <c r="Z125" s="27" t="str">
        <f t="shared" si="54"/>
        <v/>
      </c>
      <c r="AA125" s="41"/>
      <c r="AB125" s="28"/>
      <c r="AC125" s="28"/>
      <c r="AD125" s="27" t="str">
        <f t="shared" si="55"/>
        <v/>
      </c>
      <c r="AE125" s="42"/>
      <c r="AF125" s="16"/>
      <c r="AG125" s="16"/>
      <c r="AH125" s="27" t="str">
        <f t="shared" si="56"/>
        <v/>
      </c>
      <c r="AI125" s="42"/>
      <c r="AJ125" s="43"/>
      <c r="AK125" s="43"/>
      <c r="AL125" s="43" t="str">
        <f t="shared" si="41"/>
        <v/>
      </c>
      <c r="AM125" s="307"/>
      <c r="AN125" s="43"/>
      <c r="AO125" s="43"/>
      <c r="AP125" s="43" t="str">
        <f t="shared" si="42"/>
        <v/>
      </c>
      <c r="AQ125" s="307"/>
      <c r="AR125" s="43"/>
      <c r="AS125" s="43"/>
      <c r="AT125" s="43" t="str">
        <f t="shared" si="43"/>
        <v/>
      </c>
      <c r="AU125" s="307"/>
      <c r="AV125" s="35" t="str">
        <f t="shared" si="57"/>
        <v/>
      </c>
      <c r="AW125" s="35"/>
      <c r="AX125" s="35" t="str">
        <f t="shared" si="21"/>
        <v/>
      </c>
      <c r="AY125" s="16"/>
      <c r="AZ125" s="16"/>
      <c r="BA125" s="930"/>
    </row>
    <row r="126" spans="1:53">
      <c r="A126" s="32"/>
      <c r="B126" s="16"/>
      <c r="C126" s="17"/>
      <c r="D126" s="16"/>
      <c r="E126" s="17"/>
      <c r="F126" s="153" t="str">
        <f t="shared" si="58"/>
        <v/>
      </c>
      <c r="G126" s="182"/>
      <c r="H126" s="442" t="str">
        <f t="shared" si="50"/>
        <v/>
      </c>
      <c r="I126" s="16"/>
      <c r="J126" s="16"/>
      <c r="K126" s="41"/>
      <c r="L126" s="16"/>
      <c r="M126" s="16"/>
      <c r="N126" s="27" t="str">
        <f t="shared" si="51"/>
        <v/>
      </c>
      <c r="O126" s="41"/>
      <c r="P126" s="16"/>
      <c r="Q126" s="16"/>
      <c r="R126" s="27" t="str">
        <f t="shared" si="52"/>
        <v/>
      </c>
      <c r="S126" s="9"/>
      <c r="T126" s="16"/>
      <c r="U126" s="16"/>
      <c r="V126" s="16" t="str">
        <f t="shared" si="53"/>
        <v/>
      </c>
      <c r="W126" s="41"/>
      <c r="X126" s="16"/>
      <c r="Y126" s="16"/>
      <c r="Z126" s="27" t="str">
        <f t="shared" si="54"/>
        <v/>
      </c>
      <c r="AA126" s="41"/>
      <c r="AB126" s="28"/>
      <c r="AC126" s="28"/>
      <c r="AD126" s="27" t="str">
        <f t="shared" si="55"/>
        <v/>
      </c>
      <c r="AE126" s="42"/>
      <c r="AF126" s="16"/>
      <c r="AG126" s="16"/>
      <c r="AH126" s="27" t="str">
        <f t="shared" si="56"/>
        <v/>
      </c>
      <c r="AI126" s="42"/>
      <c r="AJ126" s="43"/>
      <c r="AK126" s="43"/>
      <c r="AL126" s="43" t="str">
        <f t="shared" si="41"/>
        <v/>
      </c>
      <c r="AM126" s="307"/>
      <c r="AN126" s="43"/>
      <c r="AO126" s="43"/>
      <c r="AP126" s="43" t="str">
        <f t="shared" si="42"/>
        <v/>
      </c>
      <c r="AQ126" s="307"/>
      <c r="AR126" s="43"/>
      <c r="AS126" s="43"/>
      <c r="AT126" s="43" t="str">
        <f t="shared" si="43"/>
        <v/>
      </c>
      <c r="AU126" s="307"/>
      <c r="AV126" s="35" t="str">
        <f t="shared" si="57"/>
        <v/>
      </c>
      <c r="AW126" s="35"/>
      <c r="AX126" s="35" t="str">
        <f t="shared" si="21"/>
        <v/>
      </c>
      <c r="AY126" s="16"/>
      <c r="AZ126" s="16"/>
      <c r="BA126" s="930"/>
    </row>
    <row r="127" spans="1:53">
      <c r="A127" s="32"/>
      <c r="B127" s="16"/>
      <c r="C127" s="17"/>
      <c r="D127" s="16"/>
      <c r="E127" s="17"/>
      <c r="F127" s="153" t="str">
        <f t="shared" si="58"/>
        <v/>
      </c>
      <c r="G127" s="182"/>
      <c r="H127" s="442" t="str">
        <f t="shared" si="50"/>
        <v/>
      </c>
      <c r="I127" s="16"/>
      <c r="J127" s="16"/>
      <c r="K127" s="41"/>
      <c r="L127" s="16"/>
      <c r="M127" s="16"/>
      <c r="N127" s="27" t="str">
        <f t="shared" si="51"/>
        <v/>
      </c>
      <c r="O127" s="41"/>
      <c r="P127" s="16"/>
      <c r="Q127" s="16"/>
      <c r="R127" s="27" t="str">
        <f t="shared" si="52"/>
        <v/>
      </c>
      <c r="S127" s="9"/>
      <c r="T127" s="16"/>
      <c r="U127" s="16"/>
      <c r="V127" s="16" t="str">
        <f t="shared" si="53"/>
        <v/>
      </c>
      <c r="W127" s="41"/>
      <c r="X127" s="16"/>
      <c r="Y127" s="16"/>
      <c r="Z127" s="27" t="str">
        <f t="shared" si="54"/>
        <v/>
      </c>
      <c r="AA127" s="41"/>
      <c r="AB127" s="28"/>
      <c r="AC127" s="28"/>
      <c r="AD127" s="27" t="str">
        <f t="shared" si="55"/>
        <v/>
      </c>
      <c r="AE127" s="42"/>
      <c r="AF127" s="16"/>
      <c r="AG127" s="16"/>
      <c r="AH127" s="27" t="str">
        <f t="shared" si="56"/>
        <v/>
      </c>
      <c r="AI127" s="42"/>
      <c r="AJ127" s="43"/>
      <c r="AK127" s="43"/>
      <c r="AL127" s="43" t="str">
        <f t="shared" si="41"/>
        <v/>
      </c>
      <c r="AM127" s="307"/>
      <c r="AN127" s="43"/>
      <c r="AO127" s="43"/>
      <c r="AP127" s="43" t="str">
        <f t="shared" si="42"/>
        <v/>
      </c>
      <c r="AQ127" s="307"/>
      <c r="AR127" s="43"/>
      <c r="AS127" s="43"/>
      <c r="AT127" s="43" t="str">
        <f t="shared" si="43"/>
        <v/>
      </c>
      <c r="AU127" s="307"/>
      <c r="AV127" s="35" t="str">
        <f t="shared" si="57"/>
        <v/>
      </c>
      <c r="AW127" s="35"/>
      <c r="AX127" s="35" t="str">
        <f t="shared" si="21"/>
        <v/>
      </c>
      <c r="AY127" s="16"/>
      <c r="AZ127" s="16"/>
      <c r="BA127" s="930"/>
    </row>
    <row r="128" spans="1:53">
      <c r="A128" s="32"/>
      <c r="B128" s="16"/>
      <c r="C128" s="17"/>
      <c r="D128" s="16"/>
      <c r="E128" s="17"/>
      <c r="F128" s="153" t="str">
        <f t="shared" si="58"/>
        <v/>
      </c>
      <c r="G128" s="182"/>
      <c r="H128" s="442" t="str">
        <f t="shared" si="50"/>
        <v/>
      </c>
      <c r="I128" s="16"/>
      <c r="J128" s="16"/>
      <c r="K128" s="41"/>
      <c r="L128" s="16"/>
      <c r="M128" s="16"/>
      <c r="N128" s="27" t="str">
        <f t="shared" si="51"/>
        <v/>
      </c>
      <c r="O128" s="41"/>
      <c r="P128" s="16"/>
      <c r="Q128" s="16"/>
      <c r="R128" s="27" t="str">
        <f t="shared" si="52"/>
        <v/>
      </c>
      <c r="S128" s="9"/>
      <c r="T128" s="16"/>
      <c r="U128" s="16"/>
      <c r="V128" s="16" t="str">
        <f t="shared" si="53"/>
        <v/>
      </c>
      <c r="W128" s="41"/>
      <c r="X128" s="16"/>
      <c r="Y128" s="16"/>
      <c r="Z128" s="27" t="str">
        <f t="shared" si="54"/>
        <v/>
      </c>
      <c r="AA128" s="41"/>
      <c r="AB128" s="28"/>
      <c r="AC128" s="28"/>
      <c r="AD128" s="27" t="str">
        <f t="shared" si="55"/>
        <v/>
      </c>
      <c r="AE128" s="42"/>
      <c r="AF128" s="16"/>
      <c r="AG128" s="16"/>
      <c r="AH128" s="27" t="str">
        <f t="shared" si="56"/>
        <v/>
      </c>
      <c r="AI128" s="42"/>
      <c r="AJ128" s="43"/>
      <c r="AK128" s="43"/>
      <c r="AL128" s="43" t="str">
        <f t="shared" si="41"/>
        <v/>
      </c>
      <c r="AM128" s="307"/>
      <c r="AN128" s="43"/>
      <c r="AO128" s="43"/>
      <c r="AP128" s="43" t="str">
        <f t="shared" si="42"/>
        <v/>
      </c>
      <c r="AQ128" s="307"/>
      <c r="AR128" s="43"/>
      <c r="AS128" s="43"/>
      <c r="AT128" s="43" t="str">
        <f t="shared" si="43"/>
        <v/>
      </c>
      <c r="AU128" s="307"/>
      <c r="AV128" s="35" t="str">
        <f t="shared" si="57"/>
        <v/>
      </c>
      <c r="AW128" s="35"/>
      <c r="AX128" s="35" t="str">
        <f t="shared" si="21"/>
        <v/>
      </c>
      <c r="AY128" s="16"/>
      <c r="AZ128" s="16"/>
      <c r="BA128" s="930"/>
    </row>
    <row r="129" spans="1:53">
      <c r="A129" s="32"/>
      <c r="B129" s="16"/>
      <c r="C129" s="17"/>
      <c r="D129" s="16"/>
      <c r="E129" s="17"/>
      <c r="F129" s="153" t="str">
        <f t="shared" si="58"/>
        <v/>
      </c>
      <c r="G129" s="182"/>
      <c r="H129" s="442" t="str">
        <f t="shared" si="50"/>
        <v/>
      </c>
      <c r="I129" s="16"/>
      <c r="J129" s="16"/>
      <c r="K129" s="41"/>
      <c r="L129" s="16"/>
      <c r="M129" s="16"/>
      <c r="N129" s="27" t="str">
        <f t="shared" si="51"/>
        <v/>
      </c>
      <c r="O129" s="41"/>
      <c r="P129" s="16"/>
      <c r="Q129" s="16"/>
      <c r="R129" s="27" t="str">
        <f t="shared" si="52"/>
        <v/>
      </c>
      <c r="S129" s="9"/>
      <c r="T129" s="16"/>
      <c r="U129" s="16"/>
      <c r="V129" s="16" t="str">
        <f t="shared" si="53"/>
        <v/>
      </c>
      <c r="W129" s="41"/>
      <c r="X129" s="16"/>
      <c r="Y129" s="16"/>
      <c r="Z129" s="27" t="str">
        <f t="shared" si="54"/>
        <v/>
      </c>
      <c r="AA129" s="41"/>
      <c r="AB129" s="28"/>
      <c r="AC129" s="28"/>
      <c r="AD129" s="27" t="str">
        <f t="shared" si="55"/>
        <v/>
      </c>
      <c r="AE129" s="42"/>
      <c r="AF129" s="16"/>
      <c r="AG129" s="16"/>
      <c r="AH129" s="27" t="str">
        <f t="shared" si="56"/>
        <v/>
      </c>
      <c r="AI129" s="42"/>
      <c r="AJ129" s="43"/>
      <c r="AK129" s="43"/>
      <c r="AL129" s="43" t="str">
        <f t="shared" si="41"/>
        <v/>
      </c>
      <c r="AM129" s="307"/>
      <c r="AN129" s="43"/>
      <c r="AO129" s="43"/>
      <c r="AP129" s="43" t="str">
        <f t="shared" si="42"/>
        <v/>
      </c>
      <c r="AQ129" s="307"/>
      <c r="AR129" s="43"/>
      <c r="AS129" s="43"/>
      <c r="AT129" s="43" t="str">
        <f t="shared" si="43"/>
        <v/>
      </c>
      <c r="AU129" s="307"/>
      <c r="AV129" s="35" t="str">
        <f t="shared" si="57"/>
        <v/>
      </c>
      <c r="AW129" s="35"/>
      <c r="AX129" s="35" t="str">
        <f t="shared" si="21"/>
        <v/>
      </c>
      <c r="AY129" s="16"/>
      <c r="AZ129" s="16"/>
      <c r="BA129" s="930"/>
    </row>
    <row r="130" spans="1:53">
      <c r="A130" s="32"/>
      <c r="B130" s="16"/>
      <c r="C130" s="17"/>
      <c r="D130" s="16"/>
      <c r="E130" s="17"/>
      <c r="F130" s="153" t="str">
        <f t="shared" si="58"/>
        <v/>
      </c>
      <c r="G130" s="182"/>
      <c r="H130" s="442" t="str">
        <f t="shared" si="50"/>
        <v/>
      </c>
      <c r="I130" s="16"/>
      <c r="J130" s="16"/>
      <c r="K130" s="41"/>
      <c r="L130" s="16"/>
      <c r="M130" s="16"/>
      <c r="N130" s="27" t="str">
        <f t="shared" si="51"/>
        <v/>
      </c>
      <c r="O130" s="41"/>
      <c r="P130" s="16"/>
      <c r="Q130" s="16"/>
      <c r="R130" s="27" t="str">
        <f t="shared" si="52"/>
        <v/>
      </c>
      <c r="S130" s="9"/>
      <c r="T130" s="16"/>
      <c r="U130" s="16"/>
      <c r="V130" s="16" t="str">
        <f t="shared" si="53"/>
        <v/>
      </c>
      <c r="W130" s="41"/>
      <c r="X130" s="16"/>
      <c r="Y130" s="16"/>
      <c r="Z130" s="27" t="str">
        <f t="shared" si="54"/>
        <v/>
      </c>
      <c r="AA130" s="41"/>
      <c r="AB130" s="28"/>
      <c r="AC130" s="28"/>
      <c r="AD130" s="27" t="str">
        <f t="shared" si="55"/>
        <v/>
      </c>
      <c r="AE130" s="42"/>
      <c r="AF130" s="16"/>
      <c r="AG130" s="16"/>
      <c r="AH130" s="27" t="str">
        <f t="shared" si="56"/>
        <v/>
      </c>
      <c r="AI130" s="42"/>
      <c r="AJ130" s="43"/>
      <c r="AK130" s="43"/>
      <c r="AL130" s="43" t="str">
        <f t="shared" si="41"/>
        <v/>
      </c>
      <c r="AM130" s="307"/>
      <c r="AN130" s="43"/>
      <c r="AO130" s="43"/>
      <c r="AP130" s="43" t="str">
        <f t="shared" si="42"/>
        <v/>
      </c>
      <c r="AQ130" s="307"/>
      <c r="AR130" s="43"/>
      <c r="AS130" s="43"/>
      <c r="AT130" s="43" t="str">
        <f t="shared" si="43"/>
        <v/>
      </c>
      <c r="AU130" s="307"/>
      <c r="AV130" s="35" t="str">
        <f t="shared" si="57"/>
        <v/>
      </c>
      <c r="AW130" s="35"/>
      <c r="AX130" s="35" t="str">
        <f t="shared" si="21"/>
        <v/>
      </c>
      <c r="AY130" s="16"/>
      <c r="AZ130" s="16"/>
      <c r="BA130" s="930"/>
    </row>
    <row r="131" spans="1:53">
      <c r="A131" s="32"/>
      <c r="B131" s="16"/>
      <c r="C131" s="17"/>
      <c r="D131" s="16"/>
      <c r="E131" s="17"/>
      <c r="F131" s="153" t="str">
        <f t="shared" si="58"/>
        <v/>
      </c>
      <c r="G131" s="182"/>
      <c r="H131" s="442" t="str">
        <f t="shared" si="50"/>
        <v/>
      </c>
      <c r="I131" s="16"/>
      <c r="J131" s="16"/>
      <c r="K131" s="41"/>
      <c r="L131" s="16"/>
      <c r="M131" s="16"/>
      <c r="N131" s="27" t="str">
        <f t="shared" si="51"/>
        <v/>
      </c>
      <c r="O131" s="41"/>
      <c r="P131" s="16"/>
      <c r="Q131" s="16"/>
      <c r="R131" s="27" t="str">
        <f t="shared" si="52"/>
        <v/>
      </c>
      <c r="S131" s="9"/>
      <c r="T131" s="16"/>
      <c r="U131" s="16"/>
      <c r="V131" s="16" t="str">
        <f t="shared" si="53"/>
        <v/>
      </c>
      <c r="W131" s="41"/>
      <c r="X131" s="16"/>
      <c r="Y131" s="16"/>
      <c r="Z131" s="27" t="str">
        <f t="shared" si="54"/>
        <v/>
      </c>
      <c r="AA131" s="41"/>
      <c r="AB131" s="28"/>
      <c r="AC131" s="28"/>
      <c r="AD131" s="27" t="str">
        <f t="shared" si="55"/>
        <v/>
      </c>
      <c r="AE131" s="42"/>
      <c r="AF131" s="16"/>
      <c r="AG131" s="16"/>
      <c r="AH131" s="27" t="str">
        <f t="shared" si="56"/>
        <v/>
      </c>
      <c r="AI131" s="42"/>
      <c r="AJ131" s="43"/>
      <c r="AK131" s="43"/>
      <c r="AL131" s="43" t="str">
        <f t="shared" si="41"/>
        <v/>
      </c>
      <c r="AM131" s="307"/>
      <c r="AN131" s="43"/>
      <c r="AO131" s="43"/>
      <c r="AP131" s="43" t="str">
        <f t="shared" si="42"/>
        <v/>
      </c>
      <c r="AQ131" s="307"/>
      <c r="AR131" s="43"/>
      <c r="AS131" s="43"/>
      <c r="AT131" s="43" t="str">
        <f t="shared" si="43"/>
        <v/>
      </c>
      <c r="AU131" s="307"/>
      <c r="AV131" s="35" t="str">
        <f t="shared" si="57"/>
        <v/>
      </c>
      <c r="AW131" s="35"/>
      <c r="AX131" s="35" t="str">
        <f t="shared" si="21"/>
        <v/>
      </c>
      <c r="AY131" s="16"/>
      <c r="AZ131" s="16"/>
      <c r="BA131" s="930"/>
    </row>
    <row r="132" spans="1:53">
      <c r="A132" s="32"/>
      <c r="B132" s="16"/>
      <c r="C132" s="17"/>
      <c r="D132" s="16"/>
      <c r="E132" s="17"/>
      <c r="F132" s="153" t="str">
        <f t="shared" si="58"/>
        <v/>
      </c>
      <c r="G132" s="182"/>
      <c r="H132" s="442" t="str">
        <f t="shared" si="50"/>
        <v/>
      </c>
      <c r="I132" s="16"/>
      <c r="J132" s="16"/>
      <c r="K132" s="41"/>
      <c r="L132" s="16"/>
      <c r="M132" s="16"/>
      <c r="N132" s="27" t="str">
        <f t="shared" si="51"/>
        <v/>
      </c>
      <c r="O132" s="41"/>
      <c r="P132" s="16"/>
      <c r="Q132" s="16"/>
      <c r="R132" s="27" t="str">
        <f t="shared" si="52"/>
        <v/>
      </c>
      <c r="S132" s="9"/>
      <c r="T132" s="16"/>
      <c r="U132" s="16"/>
      <c r="V132" s="16" t="str">
        <f t="shared" si="53"/>
        <v/>
      </c>
      <c r="W132" s="41"/>
      <c r="X132" s="16"/>
      <c r="Y132" s="16"/>
      <c r="Z132" s="27" t="str">
        <f t="shared" si="54"/>
        <v/>
      </c>
      <c r="AA132" s="41"/>
      <c r="AB132" s="28"/>
      <c r="AC132" s="28"/>
      <c r="AD132" s="27" t="str">
        <f t="shared" si="55"/>
        <v/>
      </c>
      <c r="AE132" s="42"/>
      <c r="AF132" s="16"/>
      <c r="AG132" s="16"/>
      <c r="AH132" s="27" t="str">
        <f t="shared" si="56"/>
        <v/>
      </c>
      <c r="AI132" s="42"/>
      <c r="AJ132" s="43"/>
      <c r="AK132" s="43"/>
      <c r="AL132" s="43" t="str">
        <f t="shared" si="41"/>
        <v/>
      </c>
      <c r="AM132" s="307"/>
      <c r="AN132" s="43"/>
      <c r="AO132" s="43"/>
      <c r="AP132" s="43" t="str">
        <f t="shared" si="42"/>
        <v/>
      </c>
      <c r="AQ132" s="307"/>
      <c r="AR132" s="43"/>
      <c r="AS132" s="43"/>
      <c r="AT132" s="43" t="str">
        <f t="shared" si="43"/>
        <v/>
      </c>
      <c r="AU132" s="307"/>
      <c r="AV132" s="35" t="str">
        <f t="shared" si="57"/>
        <v/>
      </c>
      <c r="AW132" s="35"/>
      <c r="AX132" s="35" t="str">
        <f t="shared" si="21"/>
        <v/>
      </c>
      <c r="AY132" s="16"/>
      <c r="AZ132" s="16"/>
      <c r="BA132" s="930"/>
    </row>
    <row r="133" spans="1:53">
      <c r="A133" s="32"/>
      <c r="B133" s="16"/>
      <c r="C133" s="17"/>
      <c r="D133" s="16"/>
      <c r="E133" s="17"/>
      <c r="F133" s="153" t="str">
        <f t="shared" si="58"/>
        <v/>
      </c>
      <c r="G133" s="182"/>
      <c r="H133" s="442" t="str">
        <f t="shared" si="50"/>
        <v/>
      </c>
      <c r="I133" s="16"/>
      <c r="J133" s="16"/>
      <c r="K133" s="41"/>
      <c r="L133" s="16"/>
      <c r="M133" s="16"/>
      <c r="N133" s="27" t="str">
        <f t="shared" si="51"/>
        <v/>
      </c>
      <c r="O133" s="41"/>
      <c r="P133" s="16"/>
      <c r="Q133" s="16"/>
      <c r="R133" s="27" t="str">
        <f t="shared" si="52"/>
        <v/>
      </c>
      <c r="S133" s="9"/>
      <c r="T133" s="16"/>
      <c r="U133" s="16"/>
      <c r="V133" s="16" t="str">
        <f t="shared" si="53"/>
        <v/>
      </c>
      <c r="W133" s="41"/>
      <c r="X133" s="16"/>
      <c r="Y133" s="16"/>
      <c r="Z133" s="27" t="str">
        <f t="shared" si="54"/>
        <v/>
      </c>
      <c r="AA133" s="41"/>
      <c r="AB133" s="28"/>
      <c r="AC133" s="28"/>
      <c r="AD133" s="27" t="str">
        <f t="shared" si="55"/>
        <v/>
      </c>
      <c r="AE133" s="42"/>
      <c r="AF133" s="16"/>
      <c r="AG133" s="16"/>
      <c r="AH133" s="27" t="str">
        <f t="shared" si="56"/>
        <v/>
      </c>
      <c r="AI133" s="42"/>
      <c r="AJ133" s="43"/>
      <c r="AK133" s="43"/>
      <c r="AL133" s="43" t="str">
        <f t="shared" si="41"/>
        <v/>
      </c>
      <c r="AM133" s="307"/>
      <c r="AN133" s="43"/>
      <c r="AO133" s="43"/>
      <c r="AP133" s="43" t="str">
        <f t="shared" si="42"/>
        <v/>
      </c>
      <c r="AQ133" s="307"/>
      <c r="AR133" s="43"/>
      <c r="AS133" s="43"/>
      <c r="AT133" s="43" t="str">
        <f t="shared" si="43"/>
        <v/>
      </c>
      <c r="AU133" s="307"/>
      <c r="AV133" s="35" t="str">
        <f t="shared" si="57"/>
        <v/>
      </c>
      <c r="AW133" s="35"/>
      <c r="AX133" s="35" t="str">
        <f t="shared" si="21"/>
        <v/>
      </c>
      <c r="AY133" s="16"/>
      <c r="AZ133" s="16"/>
      <c r="BA133" s="930"/>
    </row>
    <row r="134" spans="1:53">
      <c r="A134" s="32"/>
      <c r="B134" s="37"/>
      <c r="C134" s="129"/>
      <c r="D134" s="37"/>
      <c r="E134" s="129"/>
      <c r="F134" s="156">
        <f>SUM(F121:F133)</f>
        <v>0</v>
      </c>
      <c r="G134" s="183"/>
      <c r="H134" s="187">
        <f>SUM(H121:H133)</f>
        <v>0</v>
      </c>
      <c r="I134" s="37"/>
      <c r="J134" s="37"/>
      <c r="K134" s="41"/>
      <c r="L134" s="37">
        <f>SUM(L121:L133)</f>
        <v>0</v>
      </c>
      <c r="M134" s="37"/>
      <c r="N134" s="7"/>
      <c r="O134" s="41"/>
      <c r="P134" s="37">
        <f>SUM(P121:P133)</f>
        <v>0</v>
      </c>
      <c r="Q134" s="37"/>
      <c r="R134" s="7"/>
      <c r="S134" s="9"/>
      <c r="T134" s="37">
        <f>SUM(T121:T132)</f>
        <v>0</v>
      </c>
      <c r="U134" s="37"/>
      <c r="V134" s="37">
        <f>SUM(V122:V133)</f>
        <v>0</v>
      </c>
      <c r="W134" s="41"/>
      <c r="X134" s="37">
        <f>SUM(X122:X133)</f>
        <v>0</v>
      </c>
      <c r="Y134" s="37"/>
      <c r="Z134" s="7">
        <f>SUM(Z122:Z133)</f>
        <v>0</v>
      </c>
      <c r="AA134" s="41"/>
      <c r="AB134" s="37">
        <f>SUM(AB122:AB133)</f>
        <v>0</v>
      </c>
      <c r="AC134" s="37"/>
      <c r="AD134" s="7">
        <f>SUM(AD122:AD133)</f>
        <v>0</v>
      </c>
      <c r="AE134" s="42"/>
      <c r="AF134" s="37">
        <f>SUM(AF122:AF133)</f>
        <v>0</v>
      </c>
      <c r="AG134" s="37"/>
      <c r="AH134" s="7">
        <f>SUM(AH122:AH133)</f>
        <v>0</v>
      </c>
      <c r="AI134" s="42"/>
      <c r="AJ134" s="7">
        <f>SUM(AJ122:AJ133)</f>
        <v>0</v>
      </c>
      <c r="AK134" s="7"/>
      <c r="AL134" s="7">
        <f>SUM(AL122:AL133)</f>
        <v>0</v>
      </c>
      <c r="AM134" s="307"/>
      <c r="AN134" s="7">
        <f>SUM(AN122:AN133)</f>
        <v>0</v>
      </c>
      <c r="AO134" s="7"/>
      <c r="AP134" s="7">
        <f>SUM(AP122:AP133)</f>
        <v>0</v>
      </c>
      <c r="AQ134" s="307"/>
      <c r="AR134" s="7">
        <f>SUM(AR122:AR133)</f>
        <v>0</v>
      </c>
      <c r="AS134" s="7"/>
      <c r="AT134" s="7">
        <f>SUM(AT122:AT133)</f>
        <v>0</v>
      </c>
      <c r="AU134" s="307"/>
      <c r="AV134" s="130"/>
      <c r="AW134" s="130"/>
      <c r="AX134" s="164">
        <f>SUM(AX121:AX133)</f>
        <v>0</v>
      </c>
      <c r="AY134" s="37"/>
      <c r="AZ134" s="37"/>
      <c r="BA134" s="930"/>
    </row>
    <row r="135" spans="1:53">
      <c r="A135" s="32"/>
      <c r="B135" s="139"/>
      <c r="C135" s="144" t="s">
        <v>38</v>
      </c>
      <c r="D135" s="139"/>
      <c r="E135" s="140"/>
      <c r="F135" s="154"/>
      <c r="G135" s="184"/>
      <c r="H135" s="188"/>
      <c r="I135" s="139"/>
      <c r="J135" s="139"/>
      <c r="K135" s="41"/>
      <c r="L135" s="139"/>
      <c r="M135" s="139"/>
      <c r="N135" s="141"/>
      <c r="O135" s="41"/>
      <c r="P135" s="139"/>
      <c r="Q135" s="139"/>
      <c r="R135" s="141"/>
      <c r="S135" s="9"/>
      <c r="T135" s="139"/>
      <c r="U135" s="139"/>
      <c r="V135" s="139"/>
      <c r="W135" s="41"/>
      <c r="X135" s="139"/>
      <c r="Y135" s="139"/>
      <c r="Z135" s="141"/>
      <c r="AA135" s="41"/>
      <c r="AB135" s="139"/>
      <c r="AC135" s="139"/>
      <c r="AD135" s="141"/>
      <c r="AE135" s="42"/>
      <c r="AF135" s="139"/>
      <c r="AG135" s="139"/>
      <c r="AH135" s="141"/>
      <c r="AI135" s="42"/>
      <c r="AJ135" s="141"/>
      <c r="AK135" s="141"/>
      <c r="AL135" s="141"/>
      <c r="AM135" s="307"/>
      <c r="AN135" s="141"/>
      <c r="AO135" s="141"/>
      <c r="AP135" s="141"/>
      <c r="AQ135" s="307"/>
      <c r="AR135" s="141"/>
      <c r="AS135" s="141"/>
      <c r="AT135" s="141"/>
      <c r="AU135" s="307"/>
      <c r="AV135" s="142"/>
      <c r="AW135" s="142"/>
      <c r="AX135" s="142"/>
      <c r="AY135" s="139"/>
      <c r="AZ135" s="139"/>
      <c r="BA135" s="930"/>
    </row>
    <row r="136" spans="1:53">
      <c r="A136" s="32"/>
      <c r="B136" s="16"/>
      <c r="C136" s="17"/>
      <c r="D136" s="16"/>
      <c r="E136" s="17"/>
      <c r="F136" s="153" t="str">
        <f>IF(E136="","",IF(E136="Oui",1,0))</f>
        <v/>
      </c>
      <c r="G136" s="182"/>
      <c r="H136" s="442" t="str">
        <f t="shared" ref="H136:H149" si="59">IF(G136="","",G136-AX136)</f>
        <v/>
      </c>
      <c r="I136" s="16"/>
      <c r="J136" s="16"/>
      <c r="K136" s="41"/>
      <c r="L136" s="16"/>
      <c r="M136" s="16"/>
      <c r="N136" s="27" t="str">
        <f t="shared" si="51"/>
        <v/>
      </c>
      <c r="O136" s="41"/>
      <c r="P136" s="16"/>
      <c r="Q136" s="16"/>
      <c r="R136" s="27" t="str">
        <f t="shared" si="52"/>
        <v/>
      </c>
      <c r="S136" s="9"/>
      <c r="T136" s="16"/>
      <c r="U136" s="16"/>
      <c r="V136" s="16" t="str">
        <f t="shared" si="53"/>
        <v/>
      </c>
      <c r="W136" s="41"/>
      <c r="X136" s="16"/>
      <c r="Y136" s="16"/>
      <c r="Z136" s="27" t="str">
        <f t="shared" si="54"/>
        <v/>
      </c>
      <c r="AA136" s="41"/>
      <c r="AB136" s="28"/>
      <c r="AC136" s="28"/>
      <c r="AD136" s="27" t="str">
        <f t="shared" si="55"/>
        <v/>
      </c>
      <c r="AE136" s="42"/>
      <c r="AF136" s="16"/>
      <c r="AG136" s="16"/>
      <c r="AH136" s="27" t="str">
        <f t="shared" si="56"/>
        <v/>
      </c>
      <c r="AI136" s="42"/>
      <c r="AJ136" s="43"/>
      <c r="AK136" s="43"/>
      <c r="AL136" s="43" t="str">
        <f t="shared" si="41"/>
        <v/>
      </c>
      <c r="AM136" s="307"/>
      <c r="AN136" s="43"/>
      <c r="AO136" s="43"/>
      <c r="AP136" s="43" t="str">
        <f t="shared" si="42"/>
        <v/>
      </c>
      <c r="AQ136" s="307"/>
      <c r="AR136" s="43"/>
      <c r="AS136" s="43"/>
      <c r="AT136" s="43" t="str">
        <f t="shared" si="43"/>
        <v/>
      </c>
      <c r="AU136" s="307"/>
      <c r="AV136" s="35" t="str">
        <f t="shared" ref="AV136:AV149" si="60">IF(B136="","",R136+V136+Z136+AH136+N136+AD136+AL136+AP136+AT136)</f>
        <v/>
      </c>
      <c r="AW136" s="35"/>
      <c r="AX136" s="35" t="str">
        <f t="shared" si="21"/>
        <v/>
      </c>
      <c r="AY136" s="16"/>
      <c r="AZ136" s="16"/>
      <c r="BA136" s="930"/>
    </row>
    <row r="137" spans="1:53">
      <c r="A137" s="32"/>
      <c r="B137" s="16"/>
      <c r="C137" s="17"/>
      <c r="D137" s="16"/>
      <c r="E137" s="17"/>
      <c r="F137" s="153" t="str">
        <f t="shared" ref="F137:F149" si="61">IF(E137="","",IF(E137="Oui",1,0))</f>
        <v/>
      </c>
      <c r="G137" s="182"/>
      <c r="H137" s="442" t="str">
        <f t="shared" si="59"/>
        <v/>
      </c>
      <c r="I137" s="16"/>
      <c r="J137" s="16"/>
      <c r="K137" s="41"/>
      <c r="L137" s="16"/>
      <c r="M137" s="16"/>
      <c r="N137" s="27" t="str">
        <f t="shared" si="51"/>
        <v/>
      </c>
      <c r="O137" s="41"/>
      <c r="P137" s="16"/>
      <c r="Q137" s="16"/>
      <c r="R137" s="27" t="str">
        <f t="shared" si="52"/>
        <v/>
      </c>
      <c r="S137" s="9"/>
      <c r="T137" s="16"/>
      <c r="U137" s="16"/>
      <c r="V137" s="16" t="str">
        <f t="shared" si="53"/>
        <v/>
      </c>
      <c r="W137" s="41"/>
      <c r="X137" s="16"/>
      <c r="Y137" s="16"/>
      <c r="Z137" s="27" t="str">
        <f t="shared" si="54"/>
        <v/>
      </c>
      <c r="AA137" s="41"/>
      <c r="AB137" s="28"/>
      <c r="AC137" s="28"/>
      <c r="AD137" s="27" t="str">
        <f t="shared" si="55"/>
        <v/>
      </c>
      <c r="AE137" s="42"/>
      <c r="AF137" s="16"/>
      <c r="AG137" s="16"/>
      <c r="AH137" s="27" t="str">
        <f t="shared" si="56"/>
        <v/>
      </c>
      <c r="AI137" s="42"/>
      <c r="AJ137" s="43"/>
      <c r="AK137" s="43"/>
      <c r="AL137" s="43" t="str">
        <f t="shared" si="41"/>
        <v/>
      </c>
      <c r="AM137" s="307"/>
      <c r="AN137" s="43"/>
      <c r="AO137" s="43"/>
      <c r="AP137" s="43" t="str">
        <f t="shared" si="42"/>
        <v/>
      </c>
      <c r="AQ137" s="307"/>
      <c r="AR137" s="43"/>
      <c r="AS137" s="43"/>
      <c r="AT137" s="43" t="str">
        <f t="shared" si="43"/>
        <v/>
      </c>
      <c r="AU137" s="307"/>
      <c r="AV137" s="35" t="str">
        <f t="shared" si="60"/>
        <v/>
      </c>
      <c r="AW137" s="35"/>
      <c r="AX137" s="35" t="str">
        <f t="shared" si="21"/>
        <v/>
      </c>
      <c r="AY137" s="16"/>
      <c r="AZ137" s="16"/>
      <c r="BA137" s="930"/>
    </row>
    <row r="138" spans="1:53">
      <c r="A138" s="32"/>
      <c r="B138" s="16"/>
      <c r="C138" s="17"/>
      <c r="D138" s="16"/>
      <c r="E138" s="17"/>
      <c r="F138" s="153" t="str">
        <f t="shared" si="61"/>
        <v/>
      </c>
      <c r="G138" s="182"/>
      <c r="H138" s="442" t="str">
        <f t="shared" si="59"/>
        <v/>
      </c>
      <c r="I138" s="16"/>
      <c r="J138" s="16"/>
      <c r="K138" s="41"/>
      <c r="L138" s="16"/>
      <c r="M138" s="16"/>
      <c r="N138" s="27" t="str">
        <f t="shared" si="51"/>
        <v/>
      </c>
      <c r="O138" s="41"/>
      <c r="P138" s="16"/>
      <c r="Q138" s="16"/>
      <c r="R138" s="27" t="str">
        <f t="shared" si="52"/>
        <v/>
      </c>
      <c r="S138" s="9"/>
      <c r="T138" s="16"/>
      <c r="U138" s="16"/>
      <c r="V138" s="16" t="str">
        <f t="shared" si="53"/>
        <v/>
      </c>
      <c r="W138" s="41"/>
      <c r="X138" s="16"/>
      <c r="Y138" s="16"/>
      <c r="Z138" s="27" t="str">
        <f t="shared" si="54"/>
        <v/>
      </c>
      <c r="AA138" s="41"/>
      <c r="AB138" s="28"/>
      <c r="AC138" s="28"/>
      <c r="AD138" s="27" t="str">
        <f t="shared" si="55"/>
        <v/>
      </c>
      <c r="AE138" s="42"/>
      <c r="AF138" s="16"/>
      <c r="AG138" s="16"/>
      <c r="AH138" s="27" t="str">
        <f t="shared" si="56"/>
        <v/>
      </c>
      <c r="AI138" s="42"/>
      <c r="AJ138" s="43"/>
      <c r="AK138" s="43"/>
      <c r="AL138" s="43" t="str">
        <f t="shared" si="41"/>
        <v/>
      </c>
      <c r="AM138" s="307"/>
      <c r="AN138" s="43"/>
      <c r="AO138" s="43"/>
      <c r="AP138" s="43" t="str">
        <f t="shared" si="42"/>
        <v/>
      </c>
      <c r="AQ138" s="307"/>
      <c r="AR138" s="43"/>
      <c r="AS138" s="43"/>
      <c r="AT138" s="43" t="str">
        <f t="shared" si="43"/>
        <v/>
      </c>
      <c r="AU138" s="307"/>
      <c r="AV138" s="35" t="str">
        <f t="shared" si="60"/>
        <v/>
      </c>
      <c r="AW138" s="35"/>
      <c r="AX138" s="35" t="str">
        <f t="shared" si="21"/>
        <v/>
      </c>
      <c r="AY138" s="16"/>
      <c r="AZ138" s="16"/>
      <c r="BA138" s="930"/>
    </row>
    <row r="139" spans="1:53">
      <c r="A139" s="32"/>
      <c r="B139" s="16"/>
      <c r="C139" s="17"/>
      <c r="D139" s="16"/>
      <c r="E139" s="17"/>
      <c r="F139" s="153" t="str">
        <f t="shared" si="61"/>
        <v/>
      </c>
      <c r="G139" s="182"/>
      <c r="H139" s="442" t="str">
        <f t="shared" si="59"/>
        <v/>
      </c>
      <c r="I139" s="16"/>
      <c r="J139" s="16"/>
      <c r="K139" s="41"/>
      <c r="L139" s="16"/>
      <c r="M139" s="16"/>
      <c r="N139" s="27" t="str">
        <f t="shared" si="51"/>
        <v/>
      </c>
      <c r="O139" s="41"/>
      <c r="P139" s="16"/>
      <c r="Q139" s="16"/>
      <c r="R139" s="27" t="str">
        <f t="shared" si="52"/>
        <v/>
      </c>
      <c r="S139" s="9"/>
      <c r="T139" s="16"/>
      <c r="U139" s="16"/>
      <c r="V139" s="16" t="str">
        <f t="shared" si="53"/>
        <v/>
      </c>
      <c r="W139" s="41"/>
      <c r="X139" s="16"/>
      <c r="Y139" s="16"/>
      <c r="Z139" s="27" t="str">
        <f t="shared" si="54"/>
        <v/>
      </c>
      <c r="AA139" s="41"/>
      <c r="AB139" s="28"/>
      <c r="AC139" s="28"/>
      <c r="AD139" s="27" t="str">
        <f t="shared" si="55"/>
        <v/>
      </c>
      <c r="AE139" s="42"/>
      <c r="AF139" s="16"/>
      <c r="AG139" s="16"/>
      <c r="AH139" s="27" t="str">
        <f t="shared" si="56"/>
        <v/>
      </c>
      <c r="AI139" s="42"/>
      <c r="AJ139" s="43"/>
      <c r="AK139" s="43"/>
      <c r="AL139" s="43" t="str">
        <f t="shared" si="41"/>
        <v/>
      </c>
      <c r="AM139" s="307"/>
      <c r="AN139" s="43"/>
      <c r="AO139" s="43"/>
      <c r="AP139" s="43" t="str">
        <f t="shared" si="42"/>
        <v/>
      </c>
      <c r="AQ139" s="307"/>
      <c r="AR139" s="43"/>
      <c r="AS139" s="43"/>
      <c r="AT139" s="43" t="str">
        <f t="shared" si="43"/>
        <v/>
      </c>
      <c r="AU139" s="307"/>
      <c r="AV139" s="35" t="str">
        <f t="shared" si="60"/>
        <v/>
      </c>
      <c r="AW139" s="35"/>
      <c r="AX139" s="35" t="str">
        <f t="shared" si="21"/>
        <v/>
      </c>
      <c r="AY139" s="16"/>
      <c r="AZ139" s="16"/>
      <c r="BA139" s="930"/>
    </row>
    <row r="140" spans="1:53">
      <c r="A140" s="32"/>
      <c r="B140" s="16"/>
      <c r="C140" s="17"/>
      <c r="D140" s="16"/>
      <c r="E140" s="17"/>
      <c r="F140" s="153" t="str">
        <f t="shared" si="61"/>
        <v/>
      </c>
      <c r="G140" s="182"/>
      <c r="H140" s="442" t="str">
        <f t="shared" si="59"/>
        <v/>
      </c>
      <c r="I140" s="16"/>
      <c r="J140" s="16"/>
      <c r="K140" s="41"/>
      <c r="L140" s="16"/>
      <c r="M140" s="16"/>
      <c r="N140" s="27" t="str">
        <f t="shared" si="51"/>
        <v/>
      </c>
      <c r="O140" s="41"/>
      <c r="P140" s="16"/>
      <c r="Q140" s="16"/>
      <c r="R140" s="27" t="str">
        <f t="shared" si="52"/>
        <v/>
      </c>
      <c r="S140" s="9"/>
      <c r="T140" s="16"/>
      <c r="U140" s="16"/>
      <c r="V140" s="16" t="str">
        <f t="shared" si="53"/>
        <v/>
      </c>
      <c r="W140" s="41"/>
      <c r="X140" s="16"/>
      <c r="Y140" s="16"/>
      <c r="Z140" s="27" t="str">
        <f t="shared" si="54"/>
        <v/>
      </c>
      <c r="AA140" s="41"/>
      <c r="AB140" s="28"/>
      <c r="AC140" s="28"/>
      <c r="AD140" s="27" t="str">
        <f t="shared" si="55"/>
        <v/>
      </c>
      <c r="AE140" s="42"/>
      <c r="AF140" s="16"/>
      <c r="AG140" s="16"/>
      <c r="AH140" s="27" t="str">
        <f t="shared" si="56"/>
        <v/>
      </c>
      <c r="AI140" s="42"/>
      <c r="AJ140" s="43"/>
      <c r="AK140" s="43"/>
      <c r="AL140" s="43" t="str">
        <f t="shared" si="41"/>
        <v/>
      </c>
      <c r="AM140" s="307"/>
      <c r="AN140" s="43"/>
      <c r="AO140" s="43"/>
      <c r="AP140" s="43" t="str">
        <f t="shared" si="42"/>
        <v/>
      </c>
      <c r="AQ140" s="307"/>
      <c r="AR140" s="43"/>
      <c r="AS140" s="43"/>
      <c r="AT140" s="43" t="str">
        <f t="shared" si="43"/>
        <v/>
      </c>
      <c r="AU140" s="307"/>
      <c r="AV140" s="35" t="str">
        <f t="shared" si="60"/>
        <v/>
      </c>
      <c r="AW140" s="35"/>
      <c r="AX140" s="35" t="str">
        <f t="shared" si="21"/>
        <v/>
      </c>
      <c r="AY140" s="16"/>
      <c r="AZ140" s="16"/>
      <c r="BA140" s="930"/>
    </row>
    <row r="141" spans="1:53">
      <c r="A141" s="32"/>
      <c r="B141" s="16"/>
      <c r="C141" s="17"/>
      <c r="D141" s="16"/>
      <c r="E141" s="17"/>
      <c r="F141" s="153" t="str">
        <f t="shared" si="61"/>
        <v/>
      </c>
      <c r="G141" s="182"/>
      <c r="H141" s="442" t="str">
        <f t="shared" si="59"/>
        <v/>
      </c>
      <c r="I141" s="16"/>
      <c r="J141" s="16"/>
      <c r="K141" s="41"/>
      <c r="L141" s="16"/>
      <c r="M141" s="16"/>
      <c r="N141" s="27" t="str">
        <f t="shared" si="51"/>
        <v/>
      </c>
      <c r="O141" s="41"/>
      <c r="P141" s="16"/>
      <c r="Q141" s="16"/>
      <c r="R141" s="27" t="str">
        <f t="shared" si="52"/>
        <v/>
      </c>
      <c r="S141" s="9"/>
      <c r="T141" s="16"/>
      <c r="U141" s="16"/>
      <c r="V141" s="16" t="str">
        <f t="shared" si="53"/>
        <v/>
      </c>
      <c r="W141" s="41"/>
      <c r="X141" s="16"/>
      <c r="Y141" s="16"/>
      <c r="Z141" s="27" t="str">
        <f t="shared" si="54"/>
        <v/>
      </c>
      <c r="AA141" s="41"/>
      <c r="AB141" s="28"/>
      <c r="AC141" s="28"/>
      <c r="AD141" s="27" t="str">
        <f t="shared" si="55"/>
        <v/>
      </c>
      <c r="AE141" s="42"/>
      <c r="AF141" s="16"/>
      <c r="AG141" s="16"/>
      <c r="AH141" s="27" t="str">
        <f t="shared" si="56"/>
        <v/>
      </c>
      <c r="AI141" s="42"/>
      <c r="AJ141" s="43"/>
      <c r="AK141" s="43"/>
      <c r="AL141" s="43" t="str">
        <f t="shared" si="41"/>
        <v/>
      </c>
      <c r="AM141" s="307"/>
      <c r="AN141" s="43"/>
      <c r="AO141" s="43"/>
      <c r="AP141" s="43" t="str">
        <f t="shared" si="42"/>
        <v/>
      </c>
      <c r="AQ141" s="307"/>
      <c r="AR141" s="43"/>
      <c r="AS141" s="43"/>
      <c r="AT141" s="43" t="str">
        <f t="shared" si="43"/>
        <v/>
      </c>
      <c r="AU141" s="307"/>
      <c r="AV141" s="35" t="str">
        <f t="shared" si="60"/>
        <v/>
      </c>
      <c r="AW141" s="35"/>
      <c r="AX141" s="35" t="str">
        <f t="shared" si="21"/>
        <v/>
      </c>
      <c r="AY141" s="16"/>
      <c r="AZ141" s="16"/>
      <c r="BA141" s="930"/>
    </row>
    <row r="142" spans="1:53">
      <c r="A142" s="32"/>
      <c r="B142" s="16"/>
      <c r="C142" s="17"/>
      <c r="D142" s="16"/>
      <c r="E142" s="17"/>
      <c r="F142" s="153" t="str">
        <f t="shared" si="61"/>
        <v/>
      </c>
      <c r="G142" s="182"/>
      <c r="H142" s="442" t="str">
        <f t="shared" si="59"/>
        <v/>
      </c>
      <c r="I142" s="16"/>
      <c r="J142" s="16"/>
      <c r="K142" s="41"/>
      <c r="L142" s="16"/>
      <c r="M142" s="16"/>
      <c r="N142" s="27" t="str">
        <f t="shared" si="51"/>
        <v/>
      </c>
      <c r="O142" s="41"/>
      <c r="P142" s="16"/>
      <c r="Q142" s="16"/>
      <c r="R142" s="27" t="str">
        <f t="shared" si="52"/>
        <v/>
      </c>
      <c r="S142" s="9"/>
      <c r="T142" s="16"/>
      <c r="U142" s="16"/>
      <c r="V142" s="16" t="str">
        <f t="shared" si="53"/>
        <v/>
      </c>
      <c r="W142" s="41"/>
      <c r="X142" s="16"/>
      <c r="Y142" s="16"/>
      <c r="Z142" s="27" t="str">
        <f t="shared" si="54"/>
        <v/>
      </c>
      <c r="AA142" s="41"/>
      <c r="AB142" s="28"/>
      <c r="AC142" s="28"/>
      <c r="AD142" s="27" t="str">
        <f t="shared" si="55"/>
        <v/>
      </c>
      <c r="AE142" s="42"/>
      <c r="AF142" s="16"/>
      <c r="AG142" s="16"/>
      <c r="AH142" s="27" t="str">
        <f t="shared" si="56"/>
        <v/>
      </c>
      <c r="AI142" s="42"/>
      <c r="AJ142" s="43"/>
      <c r="AK142" s="43"/>
      <c r="AL142" s="43" t="str">
        <f t="shared" si="41"/>
        <v/>
      </c>
      <c r="AM142" s="307"/>
      <c r="AN142" s="43"/>
      <c r="AO142" s="43"/>
      <c r="AP142" s="43" t="str">
        <f t="shared" si="42"/>
        <v/>
      </c>
      <c r="AQ142" s="307"/>
      <c r="AR142" s="43"/>
      <c r="AS142" s="43"/>
      <c r="AT142" s="43" t="str">
        <f t="shared" si="43"/>
        <v/>
      </c>
      <c r="AU142" s="307"/>
      <c r="AV142" s="35" t="str">
        <f t="shared" si="60"/>
        <v/>
      </c>
      <c r="AW142" s="35"/>
      <c r="AX142" s="35" t="str">
        <f t="shared" si="21"/>
        <v/>
      </c>
      <c r="AY142" s="16"/>
      <c r="AZ142" s="16"/>
      <c r="BA142" s="930"/>
    </row>
    <row r="143" spans="1:53">
      <c r="A143" s="32"/>
      <c r="B143" s="16"/>
      <c r="C143" s="17"/>
      <c r="D143" s="16"/>
      <c r="E143" s="17"/>
      <c r="F143" s="153" t="str">
        <f t="shared" si="61"/>
        <v/>
      </c>
      <c r="G143" s="182"/>
      <c r="H143" s="442" t="str">
        <f t="shared" si="59"/>
        <v/>
      </c>
      <c r="I143" s="16"/>
      <c r="J143" s="16"/>
      <c r="K143" s="41"/>
      <c r="L143" s="16"/>
      <c r="M143" s="16"/>
      <c r="N143" s="27" t="str">
        <f t="shared" si="51"/>
        <v/>
      </c>
      <c r="O143" s="41"/>
      <c r="P143" s="16"/>
      <c r="Q143" s="16"/>
      <c r="R143" s="27" t="str">
        <f t="shared" si="52"/>
        <v/>
      </c>
      <c r="S143" s="9"/>
      <c r="T143" s="16"/>
      <c r="U143" s="16"/>
      <c r="V143" s="16" t="str">
        <f t="shared" si="53"/>
        <v/>
      </c>
      <c r="W143" s="41"/>
      <c r="X143" s="16"/>
      <c r="Y143" s="16"/>
      <c r="Z143" s="27" t="str">
        <f t="shared" si="54"/>
        <v/>
      </c>
      <c r="AA143" s="41"/>
      <c r="AB143" s="28"/>
      <c r="AC143" s="28"/>
      <c r="AD143" s="27" t="str">
        <f t="shared" si="55"/>
        <v/>
      </c>
      <c r="AE143" s="42"/>
      <c r="AF143" s="16"/>
      <c r="AG143" s="16"/>
      <c r="AH143" s="27" t="str">
        <f t="shared" si="56"/>
        <v/>
      </c>
      <c r="AI143" s="42"/>
      <c r="AJ143" s="43"/>
      <c r="AK143" s="43"/>
      <c r="AL143" s="43" t="str">
        <f t="shared" si="41"/>
        <v/>
      </c>
      <c r="AM143" s="307"/>
      <c r="AN143" s="43"/>
      <c r="AO143" s="43"/>
      <c r="AP143" s="43" t="str">
        <f t="shared" si="42"/>
        <v/>
      </c>
      <c r="AQ143" s="307"/>
      <c r="AR143" s="43"/>
      <c r="AS143" s="43"/>
      <c r="AT143" s="43" t="str">
        <f t="shared" si="43"/>
        <v/>
      </c>
      <c r="AU143" s="307"/>
      <c r="AV143" s="35" t="str">
        <f t="shared" si="60"/>
        <v/>
      </c>
      <c r="AW143" s="35"/>
      <c r="AX143" s="35" t="str">
        <f t="shared" si="21"/>
        <v/>
      </c>
      <c r="AY143" s="16"/>
      <c r="AZ143" s="16"/>
      <c r="BA143" s="930"/>
    </row>
    <row r="144" spans="1:53">
      <c r="A144" s="32"/>
      <c r="B144" s="16"/>
      <c r="C144" s="17"/>
      <c r="D144" s="16"/>
      <c r="E144" s="17"/>
      <c r="F144" s="153" t="str">
        <f t="shared" si="61"/>
        <v/>
      </c>
      <c r="G144" s="182"/>
      <c r="H144" s="442" t="str">
        <f t="shared" si="59"/>
        <v/>
      </c>
      <c r="I144" s="16"/>
      <c r="J144" s="16"/>
      <c r="K144" s="41"/>
      <c r="L144" s="16"/>
      <c r="M144" s="16"/>
      <c r="N144" s="27" t="str">
        <f t="shared" si="51"/>
        <v/>
      </c>
      <c r="O144" s="41"/>
      <c r="P144" s="16"/>
      <c r="Q144" s="16"/>
      <c r="R144" s="27" t="str">
        <f t="shared" si="52"/>
        <v/>
      </c>
      <c r="S144" s="9"/>
      <c r="T144" s="16"/>
      <c r="U144" s="16"/>
      <c r="V144" s="16" t="str">
        <f t="shared" si="53"/>
        <v/>
      </c>
      <c r="W144" s="41"/>
      <c r="X144" s="16"/>
      <c r="Y144" s="16"/>
      <c r="Z144" s="27" t="str">
        <f t="shared" si="54"/>
        <v/>
      </c>
      <c r="AA144" s="41"/>
      <c r="AB144" s="28"/>
      <c r="AC144" s="28"/>
      <c r="AD144" s="27" t="str">
        <f t="shared" si="55"/>
        <v/>
      </c>
      <c r="AE144" s="42"/>
      <c r="AF144" s="16"/>
      <c r="AG144" s="16"/>
      <c r="AH144" s="27" t="str">
        <f t="shared" si="56"/>
        <v/>
      </c>
      <c r="AI144" s="42"/>
      <c r="AJ144" s="43"/>
      <c r="AK144" s="43"/>
      <c r="AL144" s="43" t="str">
        <f t="shared" si="41"/>
        <v/>
      </c>
      <c r="AM144" s="307"/>
      <c r="AN144" s="43"/>
      <c r="AO144" s="43"/>
      <c r="AP144" s="43" t="str">
        <f t="shared" si="42"/>
        <v/>
      </c>
      <c r="AQ144" s="307"/>
      <c r="AR144" s="43"/>
      <c r="AS144" s="43"/>
      <c r="AT144" s="43" t="str">
        <f t="shared" si="43"/>
        <v/>
      </c>
      <c r="AU144" s="307"/>
      <c r="AV144" s="35" t="str">
        <f t="shared" si="60"/>
        <v/>
      </c>
      <c r="AW144" s="35"/>
      <c r="AX144" s="35" t="str">
        <f t="shared" si="21"/>
        <v/>
      </c>
      <c r="AY144" s="16"/>
      <c r="AZ144" s="16"/>
      <c r="BA144" s="930"/>
    </row>
    <row r="145" spans="1:53">
      <c r="A145" s="32"/>
      <c r="B145" s="16"/>
      <c r="C145" s="17"/>
      <c r="D145" s="16"/>
      <c r="E145" s="17"/>
      <c r="F145" s="153" t="str">
        <f t="shared" si="61"/>
        <v/>
      </c>
      <c r="G145" s="182"/>
      <c r="H145" s="442" t="str">
        <f t="shared" si="59"/>
        <v/>
      </c>
      <c r="I145" s="16"/>
      <c r="J145" s="16"/>
      <c r="K145" s="41"/>
      <c r="L145" s="16"/>
      <c r="M145" s="16"/>
      <c r="N145" s="27" t="str">
        <f t="shared" si="51"/>
        <v/>
      </c>
      <c r="O145" s="41"/>
      <c r="P145" s="16"/>
      <c r="Q145" s="16"/>
      <c r="R145" s="27" t="str">
        <f t="shared" si="52"/>
        <v/>
      </c>
      <c r="S145" s="9"/>
      <c r="T145" s="16"/>
      <c r="U145" s="16"/>
      <c r="V145" s="16" t="str">
        <f t="shared" si="53"/>
        <v/>
      </c>
      <c r="W145" s="41"/>
      <c r="X145" s="16"/>
      <c r="Y145" s="16"/>
      <c r="Z145" s="27" t="str">
        <f t="shared" si="54"/>
        <v/>
      </c>
      <c r="AA145" s="41"/>
      <c r="AB145" s="28"/>
      <c r="AC145" s="28"/>
      <c r="AD145" s="27" t="str">
        <f t="shared" si="55"/>
        <v/>
      </c>
      <c r="AE145" s="42"/>
      <c r="AF145" s="16"/>
      <c r="AG145" s="16"/>
      <c r="AH145" s="27" t="str">
        <f t="shared" si="56"/>
        <v/>
      </c>
      <c r="AI145" s="42"/>
      <c r="AJ145" s="43"/>
      <c r="AK145" s="43"/>
      <c r="AL145" s="43" t="str">
        <f t="shared" si="41"/>
        <v/>
      </c>
      <c r="AM145" s="307"/>
      <c r="AN145" s="43"/>
      <c r="AO145" s="43"/>
      <c r="AP145" s="43" t="str">
        <f t="shared" si="42"/>
        <v/>
      </c>
      <c r="AQ145" s="307"/>
      <c r="AR145" s="43"/>
      <c r="AS145" s="43"/>
      <c r="AT145" s="43" t="str">
        <f t="shared" si="43"/>
        <v/>
      </c>
      <c r="AU145" s="307"/>
      <c r="AV145" s="35" t="str">
        <f t="shared" si="60"/>
        <v/>
      </c>
      <c r="AW145" s="35"/>
      <c r="AX145" s="35" t="str">
        <f t="shared" si="21"/>
        <v/>
      </c>
      <c r="AY145" s="16"/>
      <c r="AZ145" s="16"/>
      <c r="BA145" s="930"/>
    </row>
    <row r="146" spans="1:53">
      <c r="A146" s="32"/>
      <c r="B146" s="16"/>
      <c r="C146" s="17"/>
      <c r="D146" s="16"/>
      <c r="E146" s="17"/>
      <c r="F146" s="153" t="str">
        <f t="shared" si="61"/>
        <v/>
      </c>
      <c r="G146" s="182"/>
      <c r="H146" s="442" t="str">
        <f t="shared" si="59"/>
        <v/>
      </c>
      <c r="I146" s="16"/>
      <c r="J146" s="16"/>
      <c r="K146" s="41"/>
      <c r="L146" s="16"/>
      <c r="M146" s="16"/>
      <c r="N146" s="27" t="str">
        <f t="shared" si="51"/>
        <v/>
      </c>
      <c r="O146" s="41"/>
      <c r="P146" s="16"/>
      <c r="Q146" s="16"/>
      <c r="R146" s="27" t="str">
        <f t="shared" si="52"/>
        <v/>
      </c>
      <c r="S146" s="9"/>
      <c r="T146" s="16"/>
      <c r="U146" s="16"/>
      <c r="V146" s="16" t="str">
        <f t="shared" si="53"/>
        <v/>
      </c>
      <c r="W146" s="41"/>
      <c r="X146" s="16"/>
      <c r="Y146" s="16"/>
      <c r="Z146" s="27" t="str">
        <f t="shared" si="54"/>
        <v/>
      </c>
      <c r="AA146" s="41"/>
      <c r="AB146" s="28"/>
      <c r="AC146" s="28"/>
      <c r="AD146" s="27" t="str">
        <f t="shared" si="55"/>
        <v/>
      </c>
      <c r="AE146" s="42"/>
      <c r="AF146" s="16"/>
      <c r="AG146" s="16"/>
      <c r="AH146" s="27" t="str">
        <f t="shared" si="56"/>
        <v/>
      </c>
      <c r="AI146" s="42"/>
      <c r="AJ146" s="43"/>
      <c r="AK146" s="43"/>
      <c r="AL146" s="43" t="str">
        <f t="shared" si="41"/>
        <v/>
      </c>
      <c r="AM146" s="307"/>
      <c r="AN146" s="43"/>
      <c r="AO146" s="43"/>
      <c r="AP146" s="43" t="str">
        <f t="shared" si="42"/>
        <v/>
      </c>
      <c r="AQ146" s="307"/>
      <c r="AR146" s="43"/>
      <c r="AS146" s="43"/>
      <c r="AT146" s="43" t="str">
        <f t="shared" si="43"/>
        <v/>
      </c>
      <c r="AU146" s="307"/>
      <c r="AV146" s="35" t="str">
        <f t="shared" si="60"/>
        <v/>
      </c>
      <c r="AW146" s="35"/>
      <c r="AX146" s="35" t="str">
        <f t="shared" si="21"/>
        <v/>
      </c>
      <c r="AY146" s="16"/>
      <c r="AZ146" s="16"/>
      <c r="BA146" s="930"/>
    </row>
    <row r="147" spans="1:53">
      <c r="A147" s="32"/>
      <c r="B147" s="16"/>
      <c r="C147" s="17"/>
      <c r="D147" s="16"/>
      <c r="E147" s="17"/>
      <c r="F147" s="153" t="str">
        <f t="shared" si="61"/>
        <v/>
      </c>
      <c r="G147" s="182"/>
      <c r="H147" s="442" t="str">
        <f t="shared" si="59"/>
        <v/>
      </c>
      <c r="I147" s="16"/>
      <c r="J147" s="16"/>
      <c r="K147" s="41"/>
      <c r="L147" s="16"/>
      <c r="M147" s="16"/>
      <c r="N147" s="27" t="str">
        <f t="shared" si="51"/>
        <v/>
      </c>
      <c r="O147" s="41"/>
      <c r="P147" s="16"/>
      <c r="Q147" s="16"/>
      <c r="R147" s="27" t="str">
        <f t="shared" si="52"/>
        <v/>
      </c>
      <c r="S147" s="9"/>
      <c r="T147" s="16"/>
      <c r="U147" s="16"/>
      <c r="V147" s="16" t="str">
        <f t="shared" si="53"/>
        <v/>
      </c>
      <c r="W147" s="41"/>
      <c r="X147" s="16"/>
      <c r="Y147" s="16"/>
      <c r="Z147" s="27" t="str">
        <f t="shared" si="54"/>
        <v/>
      </c>
      <c r="AA147" s="41"/>
      <c r="AB147" s="28"/>
      <c r="AC147" s="28"/>
      <c r="AD147" s="27" t="str">
        <f t="shared" si="55"/>
        <v/>
      </c>
      <c r="AE147" s="42"/>
      <c r="AF147" s="16"/>
      <c r="AG147" s="16"/>
      <c r="AH147" s="27" t="str">
        <f t="shared" si="56"/>
        <v/>
      </c>
      <c r="AI147" s="42"/>
      <c r="AJ147" s="43"/>
      <c r="AK147" s="43"/>
      <c r="AL147" s="43" t="str">
        <f t="shared" si="41"/>
        <v/>
      </c>
      <c r="AM147" s="307"/>
      <c r="AN147" s="43"/>
      <c r="AO147" s="43"/>
      <c r="AP147" s="43" t="str">
        <f t="shared" si="42"/>
        <v/>
      </c>
      <c r="AQ147" s="307"/>
      <c r="AR147" s="43"/>
      <c r="AS147" s="43"/>
      <c r="AT147" s="43" t="str">
        <f t="shared" si="43"/>
        <v/>
      </c>
      <c r="AU147" s="307"/>
      <c r="AV147" s="35" t="str">
        <f t="shared" si="60"/>
        <v/>
      </c>
      <c r="AW147" s="35"/>
      <c r="AX147" s="35" t="str">
        <f t="shared" si="21"/>
        <v/>
      </c>
      <c r="AY147" s="16"/>
      <c r="AZ147" s="16"/>
      <c r="BA147" s="930"/>
    </row>
    <row r="148" spans="1:53">
      <c r="A148" s="32"/>
      <c r="B148" s="16"/>
      <c r="C148" s="17"/>
      <c r="D148" s="16"/>
      <c r="E148" s="17"/>
      <c r="F148" s="153" t="str">
        <f t="shared" si="61"/>
        <v/>
      </c>
      <c r="G148" s="182"/>
      <c r="H148" s="442" t="str">
        <f t="shared" si="59"/>
        <v/>
      </c>
      <c r="I148" s="16"/>
      <c r="J148" s="16"/>
      <c r="K148" s="41"/>
      <c r="L148" s="16"/>
      <c r="M148" s="16"/>
      <c r="N148" s="27" t="str">
        <f t="shared" si="51"/>
        <v/>
      </c>
      <c r="O148" s="41"/>
      <c r="P148" s="16"/>
      <c r="Q148" s="16"/>
      <c r="R148" s="27" t="str">
        <f t="shared" si="52"/>
        <v/>
      </c>
      <c r="S148" s="9"/>
      <c r="T148" s="16"/>
      <c r="U148" s="16"/>
      <c r="V148" s="16" t="str">
        <f t="shared" si="53"/>
        <v/>
      </c>
      <c r="W148" s="41"/>
      <c r="X148" s="16"/>
      <c r="Y148" s="16"/>
      <c r="Z148" s="27" t="str">
        <f t="shared" si="54"/>
        <v/>
      </c>
      <c r="AA148" s="41"/>
      <c r="AB148" s="28"/>
      <c r="AC148" s="28"/>
      <c r="AD148" s="27" t="str">
        <f t="shared" si="55"/>
        <v/>
      </c>
      <c r="AE148" s="42"/>
      <c r="AF148" s="16"/>
      <c r="AG148" s="16"/>
      <c r="AH148" s="27" t="str">
        <f t="shared" si="56"/>
        <v/>
      </c>
      <c r="AI148" s="42"/>
      <c r="AJ148" s="43"/>
      <c r="AK148" s="43"/>
      <c r="AL148" s="43" t="str">
        <f t="shared" si="41"/>
        <v/>
      </c>
      <c r="AM148" s="307"/>
      <c r="AN148" s="43"/>
      <c r="AO148" s="43"/>
      <c r="AP148" s="43" t="str">
        <f t="shared" si="42"/>
        <v/>
      </c>
      <c r="AQ148" s="307"/>
      <c r="AR148" s="43"/>
      <c r="AS148" s="43"/>
      <c r="AT148" s="43" t="str">
        <f t="shared" si="43"/>
        <v/>
      </c>
      <c r="AU148" s="307"/>
      <c r="AV148" s="35" t="str">
        <f t="shared" si="60"/>
        <v/>
      </c>
      <c r="AW148" s="35"/>
      <c r="AX148" s="35" t="str">
        <f t="shared" si="21"/>
        <v/>
      </c>
      <c r="AY148" s="16"/>
      <c r="AZ148" s="16"/>
      <c r="BA148" s="930"/>
    </row>
    <row r="149" spans="1:53">
      <c r="A149" s="32"/>
      <c r="B149" s="16"/>
      <c r="C149" s="17"/>
      <c r="D149" s="16"/>
      <c r="E149" s="17"/>
      <c r="F149" s="153" t="str">
        <f t="shared" si="61"/>
        <v/>
      </c>
      <c r="G149" s="182"/>
      <c r="H149" s="442" t="str">
        <f t="shared" si="59"/>
        <v/>
      </c>
      <c r="I149" s="16"/>
      <c r="J149" s="16"/>
      <c r="K149" s="41"/>
      <c r="L149" s="16"/>
      <c r="M149" s="16"/>
      <c r="N149" s="27" t="str">
        <f t="shared" si="51"/>
        <v/>
      </c>
      <c r="O149" s="41"/>
      <c r="P149" s="16"/>
      <c r="Q149" s="16"/>
      <c r="R149" s="27" t="str">
        <f t="shared" si="52"/>
        <v/>
      </c>
      <c r="S149" s="9"/>
      <c r="T149" s="16"/>
      <c r="U149" s="16"/>
      <c r="V149" s="16" t="str">
        <f t="shared" si="53"/>
        <v/>
      </c>
      <c r="W149" s="41"/>
      <c r="X149" s="16"/>
      <c r="Y149" s="16"/>
      <c r="Z149" s="27" t="str">
        <f t="shared" si="54"/>
        <v/>
      </c>
      <c r="AA149" s="41"/>
      <c r="AB149" s="28"/>
      <c r="AC149" s="28"/>
      <c r="AD149" s="27" t="str">
        <f t="shared" si="55"/>
        <v/>
      </c>
      <c r="AE149" s="42"/>
      <c r="AF149" s="16"/>
      <c r="AG149" s="16"/>
      <c r="AH149" s="27" t="str">
        <f t="shared" si="56"/>
        <v/>
      </c>
      <c r="AI149" s="42"/>
      <c r="AJ149" s="43"/>
      <c r="AK149" s="43"/>
      <c r="AL149" s="43" t="str">
        <f t="shared" si="41"/>
        <v/>
      </c>
      <c r="AM149" s="307"/>
      <c r="AN149" s="43"/>
      <c r="AO149" s="43"/>
      <c r="AP149" s="43" t="str">
        <f t="shared" si="42"/>
        <v/>
      </c>
      <c r="AQ149" s="307"/>
      <c r="AR149" s="43"/>
      <c r="AS149" s="43"/>
      <c r="AT149" s="43" t="str">
        <f t="shared" si="43"/>
        <v/>
      </c>
      <c r="AU149" s="307"/>
      <c r="AV149" s="35" t="str">
        <f t="shared" si="60"/>
        <v/>
      </c>
      <c r="AW149" s="35"/>
      <c r="AX149" s="35" t="str">
        <f>IF(AV149="","",AV149+AW149)</f>
        <v/>
      </c>
      <c r="AY149" s="16"/>
      <c r="AZ149" s="16"/>
      <c r="BA149" s="930"/>
    </row>
    <row r="150" spans="1:53">
      <c r="A150" s="32"/>
      <c r="B150" s="37"/>
      <c r="C150" s="129"/>
      <c r="D150" s="37"/>
      <c r="E150" s="129"/>
      <c r="F150" s="156">
        <f>SUM(F136:F149)</f>
        <v>0</v>
      </c>
      <c r="G150" s="183"/>
      <c r="H150" s="187">
        <f>SUM(H136:H149)</f>
        <v>0</v>
      </c>
      <c r="I150" s="37"/>
      <c r="J150" s="37"/>
      <c r="K150" s="41"/>
      <c r="L150" s="37">
        <f>SUM(L136:L149)</f>
        <v>0</v>
      </c>
      <c r="M150" s="37"/>
      <c r="N150" s="7">
        <f>SUM(N138:N149)</f>
        <v>0</v>
      </c>
      <c r="O150" s="41"/>
      <c r="P150" s="37">
        <f>SUM(P136:P149)</f>
        <v>0</v>
      </c>
      <c r="Q150" s="37"/>
      <c r="R150" s="7">
        <f>SUM(R138:R149)</f>
        <v>0</v>
      </c>
      <c r="S150" s="9"/>
      <c r="T150" s="37">
        <f>SUM(T136:T149)</f>
        <v>0</v>
      </c>
      <c r="U150" s="37"/>
      <c r="V150" s="305">
        <f>SUM(V138:V149)</f>
        <v>0</v>
      </c>
      <c r="W150" s="41"/>
      <c r="X150" s="37">
        <f>SUM(X138:X149)</f>
        <v>0</v>
      </c>
      <c r="Y150" s="37"/>
      <c r="Z150" s="7">
        <f>SUM(Z138:Z149)</f>
        <v>0</v>
      </c>
      <c r="AA150" s="41"/>
      <c r="AB150" s="37">
        <f>SUM(AB138:AB149)</f>
        <v>0</v>
      </c>
      <c r="AC150" s="37"/>
      <c r="AD150" s="7">
        <f>SUM(AD138:AD149)</f>
        <v>0</v>
      </c>
      <c r="AE150" s="42"/>
      <c r="AF150" s="37">
        <f>SUM(AF138:AF149)</f>
        <v>0</v>
      </c>
      <c r="AG150" s="37"/>
      <c r="AH150" s="7">
        <f>SUM(AH138:AH149)</f>
        <v>0</v>
      </c>
      <c r="AI150" s="42"/>
      <c r="AJ150" s="7">
        <f>SUM(AJ138:AJ149)</f>
        <v>0</v>
      </c>
      <c r="AK150" s="7"/>
      <c r="AL150" s="7">
        <f>SUM(AL138:AL149)</f>
        <v>0</v>
      </c>
      <c r="AM150" s="307"/>
      <c r="AN150" s="7">
        <f>SUM(AN138:AN149)</f>
        <v>0</v>
      </c>
      <c r="AO150" s="7"/>
      <c r="AP150" s="7">
        <f>SUM(AP138:AP149)</f>
        <v>0</v>
      </c>
      <c r="AQ150" s="307"/>
      <c r="AR150" s="7">
        <f>SUM(AR138:AR149)</f>
        <v>0</v>
      </c>
      <c r="AS150" s="7"/>
      <c r="AT150" s="7">
        <f>SUM(AT138:AT149)</f>
        <v>0</v>
      </c>
      <c r="AU150" s="307"/>
      <c r="AV150" s="130"/>
      <c r="AW150" s="130"/>
      <c r="AX150" s="164">
        <f>SUM(AX136:AX149)</f>
        <v>0</v>
      </c>
      <c r="AY150" s="37"/>
      <c r="AZ150" s="37"/>
      <c r="BA150" s="930"/>
    </row>
    <row r="151" spans="1:53">
      <c r="A151" s="32"/>
      <c r="B151" s="139"/>
      <c r="C151" s="144" t="s">
        <v>39</v>
      </c>
      <c r="D151" s="139"/>
      <c r="E151" s="140"/>
      <c r="F151" s="154"/>
      <c r="G151" s="184"/>
      <c r="H151" s="188"/>
      <c r="I151" s="139"/>
      <c r="J151" s="139"/>
      <c r="K151" s="41"/>
      <c r="L151" s="139"/>
      <c r="M151" s="139"/>
      <c r="N151" s="141"/>
      <c r="O151" s="41"/>
      <c r="P151" s="139"/>
      <c r="Q151" s="139"/>
      <c r="R151" s="141"/>
      <c r="S151" s="9"/>
      <c r="T151" s="139"/>
      <c r="U151" s="139"/>
      <c r="V151" s="139"/>
      <c r="W151" s="41"/>
      <c r="X151" s="139"/>
      <c r="Y151" s="139"/>
      <c r="Z151" s="141"/>
      <c r="AA151" s="41"/>
      <c r="AB151" s="139"/>
      <c r="AC151" s="139"/>
      <c r="AD151" s="141"/>
      <c r="AE151" s="42"/>
      <c r="AF151" s="139"/>
      <c r="AG151" s="139"/>
      <c r="AH151" s="141"/>
      <c r="AI151" s="42"/>
      <c r="AJ151" s="141"/>
      <c r="AK151" s="141"/>
      <c r="AL151" s="141"/>
      <c r="AM151" s="307"/>
      <c r="AN151" s="141"/>
      <c r="AO151" s="141"/>
      <c r="AP151" s="141"/>
      <c r="AQ151" s="307"/>
      <c r="AR151" s="141"/>
      <c r="AS151" s="141"/>
      <c r="AT151" s="141"/>
      <c r="AU151" s="307"/>
      <c r="AV151" s="142"/>
      <c r="AW151" s="142"/>
      <c r="AX151" s="142"/>
      <c r="AY151" s="139"/>
      <c r="AZ151" s="139"/>
      <c r="BA151" s="930"/>
    </row>
    <row r="152" spans="1:53">
      <c r="A152" s="32"/>
      <c r="B152" s="16"/>
      <c r="C152" s="17"/>
      <c r="D152" s="16"/>
      <c r="E152" s="17"/>
      <c r="F152" s="153" t="str">
        <f>IF(E152="","",IF(E152="Oui",1,0))</f>
        <v/>
      </c>
      <c r="G152" s="182"/>
      <c r="H152" s="181" t="str">
        <f t="shared" ref="H152:H166" si="62">IF(G152="","",G152-AX152)</f>
        <v/>
      </c>
      <c r="I152" s="16"/>
      <c r="J152" s="16"/>
      <c r="K152" s="41"/>
      <c r="L152" s="16"/>
      <c r="M152" s="16"/>
      <c r="N152" s="27" t="str">
        <f t="shared" si="51"/>
        <v/>
      </c>
      <c r="O152" s="41"/>
      <c r="P152" s="16"/>
      <c r="Q152" s="16"/>
      <c r="R152" s="27" t="str">
        <f t="shared" si="52"/>
        <v/>
      </c>
      <c r="S152" s="9"/>
      <c r="T152" s="16"/>
      <c r="U152" s="16"/>
      <c r="V152" s="16" t="str">
        <f t="shared" si="53"/>
        <v/>
      </c>
      <c r="W152" s="41"/>
      <c r="X152" s="16"/>
      <c r="Y152" s="16"/>
      <c r="Z152" s="27" t="str">
        <f t="shared" si="54"/>
        <v/>
      </c>
      <c r="AA152" s="41"/>
      <c r="AB152" s="28"/>
      <c r="AC152" s="28"/>
      <c r="AD152" s="43" t="str">
        <f t="shared" si="55"/>
        <v/>
      </c>
      <c r="AE152" s="42"/>
      <c r="AF152" s="16"/>
      <c r="AG152" s="16"/>
      <c r="AH152" s="27" t="str">
        <f t="shared" si="56"/>
        <v/>
      </c>
      <c r="AI152" s="42"/>
      <c r="AJ152" s="43"/>
      <c r="AK152" s="43"/>
      <c r="AL152" s="43" t="str">
        <f t="shared" si="41"/>
        <v/>
      </c>
      <c r="AM152" s="307"/>
      <c r="AN152" s="43"/>
      <c r="AO152" s="43"/>
      <c r="AP152" s="43" t="str">
        <f t="shared" si="42"/>
        <v/>
      </c>
      <c r="AQ152" s="307"/>
      <c r="AR152" s="43"/>
      <c r="AS152" s="43"/>
      <c r="AT152" s="43" t="str">
        <f t="shared" si="43"/>
        <v/>
      </c>
      <c r="AU152" s="307"/>
      <c r="AV152" s="35" t="str">
        <f t="shared" ref="AV152:AV166" si="63">IF(B152="","",R152+V152+Z152+AH152+N152+AD152+AL152+AP152+AT152)</f>
        <v/>
      </c>
      <c r="AW152" s="35"/>
      <c r="AX152" s="35" t="str">
        <f>IF(AV152="","",AV152+AW152)</f>
        <v/>
      </c>
      <c r="AY152" s="16"/>
      <c r="AZ152" s="16"/>
      <c r="BA152" s="930"/>
    </row>
    <row r="153" spans="1:53">
      <c r="A153" s="32"/>
      <c r="B153" s="16"/>
      <c r="C153" s="17"/>
      <c r="D153" s="16"/>
      <c r="E153" s="17"/>
      <c r="F153" s="153" t="str">
        <f t="shared" ref="F153:F166" si="64">IF(E153="","",IF(E153="Oui",1,0))</f>
        <v/>
      </c>
      <c r="G153" s="182"/>
      <c r="H153" s="442" t="str">
        <f t="shared" si="62"/>
        <v/>
      </c>
      <c r="I153" s="16"/>
      <c r="J153" s="16"/>
      <c r="K153" s="41"/>
      <c r="L153" s="16"/>
      <c r="M153" s="16"/>
      <c r="N153" s="27" t="str">
        <f t="shared" si="51"/>
        <v/>
      </c>
      <c r="O153" s="41"/>
      <c r="P153" s="16"/>
      <c r="Q153" s="16"/>
      <c r="R153" s="27" t="str">
        <f t="shared" si="52"/>
        <v/>
      </c>
      <c r="S153" s="9"/>
      <c r="T153" s="16"/>
      <c r="U153" s="16"/>
      <c r="V153" s="16" t="str">
        <f t="shared" si="53"/>
        <v/>
      </c>
      <c r="W153" s="41"/>
      <c r="X153" s="16"/>
      <c r="Y153" s="16"/>
      <c r="Z153" s="27" t="str">
        <f t="shared" si="54"/>
        <v/>
      </c>
      <c r="AA153" s="41"/>
      <c r="AB153" s="28"/>
      <c r="AC153" s="28"/>
      <c r="AD153" s="43" t="str">
        <f t="shared" si="55"/>
        <v/>
      </c>
      <c r="AE153" s="42"/>
      <c r="AF153" s="16"/>
      <c r="AG153" s="16"/>
      <c r="AH153" s="27" t="str">
        <f t="shared" si="56"/>
        <v/>
      </c>
      <c r="AI153" s="42"/>
      <c r="AJ153" s="43"/>
      <c r="AK153" s="43"/>
      <c r="AL153" s="43" t="str">
        <f t="shared" si="41"/>
        <v/>
      </c>
      <c r="AM153" s="307"/>
      <c r="AN153" s="43"/>
      <c r="AO153" s="43"/>
      <c r="AP153" s="43" t="str">
        <f t="shared" si="42"/>
        <v/>
      </c>
      <c r="AQ153" s="307"/>
      <c r="AR153" s="43"/>
      <c r="AS153" s="43"/>
      <c r="AT153" s="43" t="str">
        <f t="shared" si="43"/>
        <v/>
      </c>
      <c r="AU153" s="307"/>
      <c r="AV153" s="35" t="str">
        <f t="shared" si="63"/>
        <v/>
      </c>
      <c r="AW153" s="35"/>
      <c r="AX153" s="35" t="str">
        <f t="shared" ref="AX153:AX166" si="65">IF(AV153="","",AV153+AW153)</f>
        <v/>
      </c>
      <c r="AY153" s="16"/>
      <c r="AZ153" s="16"/>
      <c r="BA153" s="930"/>
    </row>
    <row r="154" spans="1:53">
      <c r="A154" s="32"/>
      <c r="B154" s="16"/>
      <c r="C154" s="17"/>
      <c r="D154" s="16"/>
      <c r="E154" s="17"/>
      <c r="F154" s="153" t="str">
        <f t="shared" si="64"/>
        <v/>
      </c>
      <c r="G154" s="182"/>
      <c r="H154" s="442" t="str">
        <f t="shared" si="62"/>
        <v/>
      </c>
      <c r="I154" s="16"/>
      <c r="J154" s="16"/>
      <c r="K154" s="41"/>
      <c r="L154" s="16"/>
      <c r="M154" s="16"/>
      <c r="N154" s="27" t="str">
        <f t="shared" si="51"/>
        <v/>
      </c>
      <c r="O154" s="41"/>
      <c r="P154" s="16"/>
      <c r="Q154" s="16"/>
      <c r="R154" s="27" t="str">
        <f t="shared" si="52"/>
        <v/>
      </c>
      <c r="S154" s="9"/>
      <c r="T154" s="16"/>
      <c r="U154" s="16"/>
      <c r="V154" s="16" t="str">
        <f t="shared" si="53"/>
        <v/>
      </c>
      <c r="W154" s="41"/>
      <c r="X154" s="16"/>
      <c r="Y154" s="16"/>
      <c r="Z154" s="27" t="str">
        <f t="shared" si="54"/>
        <v/>
      </c>
      <c r="AA154" s="41"/>
      <c r="AB154" s="28"/>
      <c r="AC154" s="28"/>
      <c r="AD154" s="43" t="str">
        <f t="shared" si="55"/>
        <v/>
      </c>
      <c r="AE154" s="42"/>
      <c r="AF154" s="16"/>
      <c r="AG154" s="16"/>
      <c r="AH154" s="27" t="str">
        <f t="shared" si="56"/>
        <v/>
      </c>
      <c r="AI154" s="42"/>
      <c r="AJ154" s="43"/>
      <c r="AK154" s="43"/>
      <c r="AL154" s="43" t="str">
        <f t="shared" si="41"/>
        <v/>
      </c>
      <c r="AM154" s="307"/>
      <c r="AN154" s="43"/>
      <c r="AO154" s="43"/>
      <c r="AP154" s="43" t="str">
        <f t="shared" si="42"/>
        <v/>
      </c>
      <c r="AQ154" s="307"/>
      <c r="AR154" s="43"/>
      <c r="AS154" s="43"/>
      <c r="AT154" s="43" t="str">
        <f t="shared" si="43"/>
        <v/>
      </c>
      <c r="AU154" s="307"/>
      <c r="AV154" s="35" t="str">
        <f t="shared" si="63"/>
        <v/>
      </c>
      <c r="AW154" s="35"/>
      <c r="AX154" s="35" t="str">
        <f t="shared" si="65"/>
        <v/>
      </c>
      <c r="AY154" s="16"/>
      <c r="AZ154" s="16"/>
      <c r="BA154" s="930"/>
    </row>
    <row r="155" spans="1:53">
      <c r="A155" s="32"/>
      <c r="B155" s="16"/>
      <c r="C155" s="17"/>
      <c r="D155" s="16"/>
      <c r="E155" s="17"/>
      <c r="F155" s="153" t="str">
        <f t="shared" si="64"/>
        <v/>
      </c>
      <c r="G155" s="182"/>
      <c r="H155" s="442" t="str">
        <f t="shared" si="62"/>
        <v/>
      </c>
      <c r="I155" s="16"/>
      <c r="J155" s="16"/>
      <c r="K155" s="41"/>
      <c r="L155" s="16"/>
      <c r="M155" s="16"/>
      <c r="N155" s="27" t="str">
        <f t="shared" si="51"/>
        <v/>
      </c>
      <c r="O155" s="41"/>
      <c r="P155" s="16"/>
      <c r="Q155" s="16"/>
      <c r="R155" s="27" t="str">
        <f t="shared" si="52"/>
        <v/>
      </c>
      <c r="S155" s="9"/>
      <c r="T155" s="16"/>
      <c r="U155" s="16"/>
      <c r="V155" s="16" t="str">
        <f t="shared" si="53"/>
        <v/>
      </c>
      <c r="W155" s="41"/>
      <c r="X155" s="16"/>
      <c r="Y155" s="16"/>
      <c r="Z155" s="27" t="str">
        <f t="shared" si="54"/>
        <v/>
      </c>
      <c r="AA155" s="41"/>
      <c r="AB155" s="28"/>
      <c r="AC155" s="28"/>
      <c r="AD155" s="43" t="str">
        <f t="shared" si="55"/>
        <v/>
      </c>
      <c r="AE155" s="42"/>
      <c r="AF155" s="16"/>
      <c r="AG155" s="16"/>
      <c r="AH155" s="27" t="str">
        <f t="shared" si="56"/>
        <v/>
      </c>
      <c r="AI155" s="42"/>
      <c r="AJ155" s="43"/>
      <c r="AK155" s="43"/>
      <c r="AL155" s="43" t="str">
        <f t="shared" si="41"/>
        <v/>
      </c>
      <c r="AM155" s="307"/>
      <c r="AN155" s="43"/>
      <c r="AO155" s="43"/>
      <c r="AP155" s="43" t="str">
        <f t="shared" si="42"/>
        <v/>
      </c>
      <c r="AQ155" s="307"/>
      <c r="AR155" s="43"/>
      <c r="AS155" s="43"/>
      <c r="AT155" s="43" t="str">
        <f t="shared" si="43"/>
        <v/>
      </c>
      <c r="AU155" s="307"/>
      <c r="AV155" s="35" t="str">
        <f t="shared" si="63"/>
        <v/>
      </c>
      <c r="AW155" s="35"/>
      <c r="AX155" s="35" t="str">
        <f t="shared" si="65"/>
        <v/>
      </c>
      <c r="AY155" s="16"/>
      <c r="AZ155" s="16"/>
      <c r="BA155" s="930"/>
    </row>
    <row r="156" spans="1:53">
      <c r="A156" s="32"/>
      <c r="B156" s="16"/>
      <c r="C156" s="17"/>
      <c r="D156" s="16"/>
      <c r="E156" s="17"/>
      <c r="F156" s="153" t="str">
        <f t="shared" si="64"/>
        <v/>
      </c>
      <c r="G156" s="182"/>
      <c r="H156" s="442" t="str">
        <f t="shared" si="62"/>
        <v/>
      </c>
      <c r="I156" s="16"/>
      <c r="J156" s="16"/>
      <c r="K156" s="41"/>
      <c r="L156" s="16"/>
      <c r="M156" s="16"/>
      <c r="N156" s="27" t="str">
        <f t="shared" si="51"/>
        <v/>
      </c>
      <c r="O156" s="41"/>
      <c r="P156" s="16"/>
      <c r="Q156" s="16"/>
      <c r="R156" s="27" t="str">
        <f t="shared" si="52"/>
        <v/>
      </c>
      <c r="S156" s="9"/>
      <c r="T156" s="16"/>
      <c r="U156" s="16"/>
      <c r="V156" s="16" t="str">
        <f t="shared" si="53"/>
        <v/>
      </c>
      <c r="W156" s="41"/>
      <c r="X156" s="16"/>
      <c r="Y156" s="16"/>
      <c r="Z156" s="27" t="str">
        <f t="shared" si="54"/>
        <v/>
      </c>
      <c r="AA156" s="41"/>
      <c r="AB156" s="28"/>
      <c r="AC156" s="28"/>
      <c r="AD156" s="43" t="str">
        <f t="shared" si="55"/>
        <v/>
      </c>
      <c r="AE156" s="42"/>
      <c r="AF156" s="16"/>
      <c r="AG156" s="16"/>
      <c r="AH156" s="27" t="str">
        <f t="shared" si="56"/>
        <v/>
      </c>
      <c r="AI156" s="42"/>
      <c r="AJ156" s="43"/>
      <c r="AK156" s="43"/>
      <c r="AL156" s="43" t="str">
        <f t="shared" si="41"/>
        <v/>
      </c>
      <c r="AM156" s="307"/>
      <c r="AN156" s="43"/>
      <c r="AO156" s="43"/>
      <c r="AP156" s="43" t="str">
        <f t="shared" si="42"/>
        <v/>
      </c>
      <c r="AQ156" s="307"/>
      <c r="AR156" s="43"/>
      <c r="AS156" s="43"/>
      <c r="AT156" s="43" t="str">
        <f t="shared" si="43"/>
        <v/>
      </c>
      <c r="AU156" s="307"/>
      <c r="AV156" s="35" t="str">
        <f t="shared" si="63"/>
        <v/>
      </c>
      <c r="AW156" s="35"/>
      <c r="AX156" s="35" t="str">
        <f t="shared" si="65"/>
        <v/>
      </c>
      <c r="AY156" s="16"/>
      <c r="AZ156" s="16"/>
      <c r="BA156" s="930"/>
    </row>
    <row r="157" spans="1:53">
      <c r="A157" s="32"/>
      <c r="B157" s="16"/>
      <c r="C157" s="17"/>
      <c r="D157" s="16"/>
      <c r="E157" s="17"/>
      <c r="F157" s="153" t="str">
        <f t="shared" si="64"/>
        <v/>
      </c>
      <c r="G157" s="182"/>
      <c r="H157" s="442" t="str">
        <f t="shared" si="62"/>
        <v/>
      </c>
      <c r="I157" s="16"/>
      <c r="J157" s="16"/>
      <c r="K157" s="41"/>
      <c r="L157" s="16"/>
      <c r="M157" s="16"/>
      <c r="N157" s="27" t="str">
        <f t="shared" si="51"/>
        <v/>
      </c>
      <c r="O157" s="41"/>
      <c r="P157" s="16"/>
      <c r="Q157" s="16"/>
      <c r="R157" s="27" t="str">
        <f t="shared" si="52"/>
        <v/>
      </c>
      <c r="S157" s="9"/>
      <c r="T157" s="16"/>
      <c r="U157" s="16"/>
      <c r="V157" s="16" t="str">
        <f t="shared" si="53"/>
        <v/>
      </c>
      <c r="W157" s="41"/>
      <c r="X157" s="16"/>
      <c r="Y157" s="16"/>
      <c r="Z157" s="27" t="str">
        <f t="shared" si="54"/>
        <v/>
      </c>
      <c r="AA157" s="41"/>
      <c r="AB157" s="28"/>
      <c r="AC157" s="28"/>
      <c r="AD157" s="43" t="str">
        <f t="shared" si="55"/>
        <v/>
      </c>
      <c r="AE157" s="42"/>
      <c r="AF157" s="16"/>
      <c r="AG157" s="16"/>
      <c r="AH157" s="27" t="str">
        <f t="shared" si="56"/>
        <v/>
      </c>
      <c r="AI157" s="42"/>
      <c r="AJ157" s="43"/>
      <c r="AK157" s="43"/>
      <c r="AL157" s="43" t="str">
        <f t="shared" si="41"/>
        <v/>
      </c>
      <c r="AM157" s="307"/>
      <c r="AN157" s="43"/>
      <c r="AO157" s="43"/>
      <c r="AP157" s="43" t="str">
        <f t="shared" si="42"/>
        <v/>
      </c>
      <c r="AQ157" s="307"/>
      <c r="AR157" s="43"/>
      <c r="AS157" s="43"/>
      <c r="AT157" s="43" t="str">
        <f t="shared" si="43"/>
        <v/>
      </c>
      <c r="AU157" s="307"/>
      <c r="AV157" s="35" t="str">
        <f t="shared" si="63"/>
        <v/>
      </c>
      <c r="AW157" s="35"/>
      <c r="AX157" s="35" t="str">
        <f t="shared" si="65"/>
        <v/>
      </c>
      <c r="AY157" s="16"/>
      <c r="AZ157" s="16"/>
      <c r="BA157" s="930"/>
    </row>
    <row r="158" spans="1:53">
      <c r="A158" s="32"/>
      <c r="B158" s="16"/>
      <c r="C158" s="17"/>
      <c r="D158" s="16"/>
      <c r="E158" s="17"/>
      <c r="F158" s="153" t="str">
        <f t="shared" si="64"/>
        <v/>
      </c>
      <c r="G158" s="182"/>
      <c r="H158" s="442" t="str">
        <f t="shared" si="62"/>
        <v/>
      </c>
      <c r="I158" s="16"/>
      <c r="J158" s="16"/>
      <c r="K158" s="41"/>
      <c r="L158" s="16"/>
      <c r="M158" s="16"/>
      <c r="N158" s="27" t="str">
        <f t="shared" si="51"/>
        <v/>
      </c>
      <c r="O158" s="41"/>
      <c r="P158" s="16"/>
      <c r="Q158" s="16"/>
      <c r="R158" s="27" t="str">
        <f t="shared" si="52"/>
        <v/>
      </c>
      <c r="S158" s="9"/>
      <c r="T158" s="16"/>
      <c r="U158" s="16"/>
      <c r="V158" s="16" t="str">
        <f t="shared" si="53"/>
        <v/>
      </c>
      <c r="W158" s="41"/>
      <c r="X158" s="16"/>
      <c r="Y158" s="16"/>
      <c r="Z158" s="27" t="str">
        <f t="shared" si="54"/>
        <v/>
      </c>
      <c r="AA158" s="41"/>
      <c r="AB158" s="28"/>
      <c r="AC158" s="28"/>
      <c r="AD158" s="43" t="str">
        <f t="shared" si="55"/>
        <v/>
      </c>
      <c r="AE158" s="42"/>
      <c r="AF158" s="16"/>
      <c r="AG158" s="16"/>
      <c r="AH158" s="27" t="str">
        <f t="shared" si="56"/>
        <v/>
      </c>
      <c r="AI158" s="42"/>
      <c r="AJ158" s="43"/>
      <c r="AK158" s="43"/>
      <c r="AL158" s="43" t="str">
        <f t="shared" si="41"/>
        <v/>
      </c>
      <c r="AM158" s="307"/>
      <c r="AN158" s="43"/>
      <c r="AO158" s="43"/>
      <c r="AP158" s="43" t="str">
        <f t="shared" si="42"/>
        <v/>
      </c>
      <c r="AQ158" s="307"/>
      <c r="AR158" s="43"/>
      <c r="AS158" s="43"/>
      <c r="AT158" s="43" t="str">
        <f t="shared" si="43"/>
        <v/>
      </c>
      <c r="AU158" s="307"/>
      <c r="AV158" s="35" t="str">
        <f t="shared" si="63"/>
        <v/>
      </c>
      <c r="AW158" s="35"/>
      <c r="AX158" s="35" t="str">
        <f t="shared" si="65"/>
        <v/>
      </c>
      <c r="AY158" s="16"/>
      <c r="AZ158" s="16"/>
      <c r="BA158" s="930"/>
    </row>
    <row r="159" spans="1:53">
      <c r="A159" s="32"/>
      <c r="B159" s="16"/>
      <c r="C159" s="17"/>
      <c r="D159" s="16"/>
      <c r="E159" s="17"/>
      <c r="F159" s="153" t="str">
        <f t="shared" si="64"/>
        <v/>
      </c>
      <c r="G159" s="182"/>
      <c r="H159" s="442" t="str">
        <f t="shared" si="62"/>
        <v/>
      </c>
      <c r="I159" s="16"/>
      <c r="J159" s="16"/>
      <c r="K159" s="41"/>
      <c r="L159" s="16"/>
      <c r="M159" s="16"/>
      <c r="N159" s="27" t="str">
        <f t="shared" si="51"/>
        <v/>
      </c>
      <c r="O159" s="41"/>
      <c r="P159" s="16"/>
      <c r="Q159" s="16"/>
      <c r="R159" s="27" t="str">
        <f t="shared" si="52"/>
        <v/>
      </c>
      <c r="S159" s="9"/>
      <c r="T159" s="16"/>
      <c r="U159" s="16"/>
      <c r="V159" s="16" t="str">
        <f t="shared" si="53"/>
        <v/>
      </c>
      <c r="W159" s="41"/>
      <c r="X159" s="16"/>
      <c r="Y159" s="16"/>
      <c r="Z159" s="27" t="str">
        <f t="shared" si="54"/>
        <v/>
      </c>
      <c r="AA159" s="41"/>
      <c r="AB159" s="28"/>
      <c r="AC159" s="28"/>
      <c r="AD159" s="43" t="str">
        <f t="shared" si="55"/>
        <v/>
      </c>
      <c r="AE159" s="42"/>
      <c r="AF159" s="16"/>
      <c r="AG159" s="16"/>
      <c r="AH159" s="27" t="str">
        <f t="shared" si="56"/>
        <v/>
      </c>
      <c r="AI159" s="42"/>
      <c r="AJ159" s="43"/>
      <c r="AK159" s="43"/>
      <c r="AL159" s="43" t="str">
        <f t="shared" si="41"/>
        <v/>
      </c>
      <c r="AM159" s="307"/>
      <c r="AN159" s="43"/>
      <c r="AO159" s="43"/>
      <c r="AP159" s="43" t="str">
        <f t="shared" si="42"/>
        <v/>
      </c>
      <c r="AQ159" s="307"/>
      <c r="AR159" s="43"/>
      <c r="AS159" s="43"/>
      <c r="AT159" s="43" t="str">
        <f t="shared" si="43"/>
        <v/>
      </c>
      <c r="AU159" s="307"/>
      <c r="AV159" s="35" t="str">
        <f t="shared" si="63"/>
        <v/>
      </c>
      <c r="AW159" s="35"/>
      <c r="AX159" s="35" t="str">
        <f t="shared" si="65"/>
        <v/>
      </c>
      <c r="AY159" s="16"/>
      <c r="AZ159" s="16"/>
      <c r="BA159" s="930"/>
    </row>
    <row r="160" spans="1:53">
      <c r="A160" s="32"/>
      <c r="B160" s="16"/>
      <c r="C160" s="17"/>
      <c r="D160" s="16"/>
      <c r="E160" s="17"/>
      <c r="F160" s="153" t="str">
        <f t="shared" si="64"/>
        <v/>
      </c>
      <c r="G160" s="182"/>
      <c r="H160" s="442" t="str">
        <f t="shared" si="62"/>
        <v/>
      </c>
      <c r="I160" s="16"/>
      <c r="J160" s="16"/>
      <c r="K160" s="41"/>
      <c r="L160" s="16"/>
      <c r="M160" s="16"/>
      <c r="N160" s="27" t="str">
        <f t="shared" si="51"/>
        <v/>
      </c>
      <c r="O160" s="41"/>
      <c r="P160" s="16"/>
      <c r="Q160" s="16"/>
      <c r="R160" s="27" t="str">
        <f t="shared" si="52"/>
        <v/>
      </c>
      <c r="S160" s="9"/>
      <c r="T160" s="16"/>
      <c r="U160" s="16"/>
      <c r="V160" s="16" t="str">
        <f t="shared" si="53"/>
        <v/>
      </c>
      <c r="W160" s="41"/>
      <c r="X160" s="16"/>
      <c r="Y160" s="16"/>
      <c r="Z160" s="27" t="str">
        <f t="shared" si="54"/>
        <v/>
      </c>
      <c r="AA160" s="41"/>
      <c r="AB160" s="28"/>
      <c r="AC160" s="28"/>
      <c r="AD160" s="43" t="str">
        <f t="shared" si="55"/>
        <v/>
      </c>
      <c r="AE160" s="42"/>
      <c r="AF160" s="16"/>
      <c r="AG160" s="16"/>
      <c r="AH160" s="27" t="str">
        <f t="shared" si="56"/>
        <v/>
      </c>
      <c r="AI160" s="42"/>
      <c r="AJ160" s="43"/>
      <c r="AK160" s="43"/>
      <c r="AL160" s="43" t="str">
        <f t="shared" si="41"/>
        <v/>
      </c>
      <c r="AM160" s="307"/>
      <c r="AN160" s="43"/>
      <c r="AO160" s="43"/>
      <c r="AP160" s="43" t="str">
        <f t="shared" si="42"/>
        <v/>
      </c>
      <c r="AQ160" s="307"/>
      <c r="AR160" s="43"/>
      <c r="AS160" s="43"/>
      <c r="AT160" s="43" t="str">
        <f t="shared" si="43"/>
        <v/>
      </c>
      <c r="AU160" s="307"/>
      <c r="AV160" s="35" t="str">
        <f t="shared" si="63"/>
        <v/>
      </c>
      <c r="AW160" s="35"/>
      <c r="AX160" s="35" t="str">
        <f t="shared" si="65"/>
        <v/>
      </c>
      <c r="AY160" s="16"/>
      <c r="AZ160" s="16"/>
      <c r="BA160" s="930"/>
    </row>
    <row r="161" spans="1:53">
      <c r="A161" s="32"/>
      <c r="B161" s="16"/>
      <c r="C161" s="17"/>
      <c r="D161" s="16"/>
      <c r="E161" s="17"/>
      <c r="F161" s="153" t="str">
        <f t="shared" si="64"/>
        <v/>
      </c>
      <c r="G161" s="182"/>
      <c r="H161" s="442" t="str">
        <f t="shared" si="62"/>
        <v/>
      </c>
      <c r="I161" s="16"/>
      <c r="J161" s="16"/>
      <c r="K161" s="41"/>
      <c r="L161" s="16"/>
      <c r="M161" s="16"/>
      <c r="N161" s="27" t="str">
        <f t="shared" si="51"/>
        <v/>
      </c>
      <c r="O161" s="41"/>
      <c r="P161" s="16"/>
      <c r="Q161" s="16"/>
      <c r="R161" s="27" t="str">
        <f t="shared" si="52"/>
        <v/>
      </c>
      <c r="S161" s="9"/>
      <c r="T161" s="16"/>
      <c r="U161" s="16"/>
      <c r="V161" s="16" t="str">
        <f t="shared" si="53"/>
        <v/>
      </c>
      <c r="W161" s="41"/>
      <c r="X161" s="16"/>
      <c r="Y161" s="16"/>
      <c r="Z161" s="27" t="str">
        <f t="shared" si="54"/>
        <v/>
      </c>
      <c r="AA161" s="41"/>
      <c r="AB161" s="28"/>
      <c r="AC161" s="28"/>
      <c r="AD161" s="43" t="str">
        <f t="shared" si="55"/>
        <v/>
      </c>
      <c r="AE161" s="42"/>
      <c r="AF161" s="16"/>
      <c r="AG161" s="16"/>
      <c r="AH161" s="27" t="str">
        <f t="shared" si="56"/>
        <v/>
      </c>
      <c r="AI161" s="42"/>
      <c r="AJ161" s="43"/>
      <c r="AK161" s="43"/>
      <c r="AL161" s="43" t="str">
        <f t="shared" si="41"/>
        <v/>
      </c>
      <c r="AM161" s="307"/>
      <c r="AN161" s="43"/>
      <c r="AO161" s="43"/>
      <c r="AP161" s="43" t="str">
        <f t="shared" si="42"/>
        <v/>
      </c>
      <c r="AQ161" s="307"/>
      <c r="AR161" s="43"/>
      <c r="AS161" s="43"/>
      <c r="AT161" s="43" t="str">
        <f t="shared" si="43"/>
        <v/>
      </c>
      <c r="AU161" s="307"/>
      <c r="AV161" s="35" t="str">
        <f t="shared" si="63"/>
        <v/>
      </c>
      <c r="AW161" s="35"/>
      <c r="AX161" s="35" t="str">
        <f t="shared" si="65"/>
        <v/>
      </c>
      <c r="AY161" s="16"/>
      <c r="AZ161" s="16"/>
      <c r="BA161" s="930"/>
    </row>
    <row r="162" spans="1:53">
      <c r="A162" s="32"/>
      <c r="B162" s="16"/>
      <c r="C162" s="17"/>
      <c r="D162" s="16"/>
      <c r="E162" s="17"/>
      <c r="F162" s="153" t="str">
        <f t="shared" si="64"/>
        <v/>
      </c>
      <c r="G162" s="182"/>
      <c r="H162" s="442" t="str">
        <f t="shared" si="62"/>
        <v/>
      </c>
      <c r="I162" s="16"/>
      <c r="J162" s="16"/>
      <c r="K162" s="41"/>
      <c r="L162" s="16"/>
      <c r="M162" s="16"/>
      <c r="N162" s="27" t="str">
        <f t="shared" si="51"/>
        <v/>
      </c>
      <c r="O162" s="41"/>
      <c r="P162" s="16"/>
      <c r="Q162" s="16"/>
      <c r="R162" s="27" t="str">
        <f t="shared" si="52"/>
        <v/>
      </c>
      <c r="S162" s="9"/>
      <c r="T162" s="16"/>
      <c r="U162" s="16"/>
      <c r="V162" s="16" t="str">
        <f t="shared" si="53"/>
        <v/>
      </c>
      <c r="W162" s="41"/>
      <c r="X162" s="16"/>
      <c r="Y162" s="16"/>
      <c r="Z162" s="27" t="str">
        <f t="shared" si="54"/>
        <v/>
      </c>
      <c r="AA162" s="41"/>
      <c r="AB162" s="28"/>
      <c r="AC162" s="28"/>
      <c r="AD162" s="43" t="str">
        <f t="shared" si="55"/>
        <v/>
      </c>
      <c r="AE162" s="42"/>
      <c r="AF162" s="16"/>
      <c r="AG162" s="16"/>
      <c r="AH162" s="27" t="str">
        <f t="shared" si="56"/>
        <v/>
      </c>
      <c r="AI162" s="42"/>
      <c r="AJ162" s="43"/>
      <c r="AK162" s="43"/>
      <c r="AL162" s="43" t="str">
        <f t="shared" si="41"/>
        <v/>
      </c>
      <c r="AM162" s="307"/>
      <c r="AN162" s="43"/>
      <c r="AO162" s="43"/>
      <c r="AP162" s="43" t="str">
        <f t="shared" si="42"/>
        <v/>
      </c>
      <c r="AQ162" s="307"/>
      <c r="AR162" s="43"/>
      <c r="AS162" s="43"/>
      <c r="AT162" s="43" t="str">
        <f t="shared" si="43"/>
        <v/>
      </c>
      <c r="AU162" s="307"/>
      <c r="AV162" s="35" t="str">
        <f t="shared" si="63"/>
        <v/>
      </c>
      <c r="AW162" s="35"/>
      <c r="AX162" s="35" t="str">
        <f t="shared" si="65"/>
        <v/>
      </c>
      <c r="AY162" s="16"/>
      <c r="AZ162" s="16"/>
      <c r="BA162" s="930"/>
    </row>
    <row r="163" spans="1:53">
      <c r="A163" s="32"/>
      <c r="B163" s="16"/>
      <c r="C163" s="17"/>
      <c r="D163" s="16"/>
      <c r="E163" s="17"/>
      <c r="F163" s="153" t="str">
        <f t="shared" si="64"/>
        <v/>
      </c>
      <c r="G163" s="182"/>
      <c r="H163" s="442" t="str">
        <f t="shared" si="62"/>
        <v/>
      </c>
      <c r="I163" s="16"/>
      <c r="J163" s="16"/>
      <c r="K163" s="41"/>
      <c r="L163" s="16"/>
      <c r="M163" s="16"/>
      <c r="N163" s="27" t="str">
        <f t="shared" si="51"/>
        <v/>
      </c>
      <c r="O163" s="41"/>
      <c r="P163" s="16"/>
      <c r="Q163" s="16"/>
      <c r="R163" s="27" t="str">
        <f t="shared" si="52"/>
        <v/>
      </c>
      <c r="S163" s="9"/>
      <c r="T163" s="16"/>
      <c r="U163" s="16"/>
      <c r="V163" s="16" t="str">
        <f t="shared" si="53"/>
        <v/>
      </c>
      <c r="W163" s="41"/>
      <c r="X163" s="16"/>
      <c r="Y163" s="16"/>
      <c r="Z163" s="27" t="str">
        <f t="shared" si="54"/>
        <v/>
      </c>
      <c r="AA163" s="41"/>
      <c r="AB163" s="28"/>
      <c r="AC163" s="28"/>
      <c r="AD163" s="43" t="str">
        <f t="shared" si="55"/>
        <v/>
      </c>
      <c r="AE163" s="42"/>
      <c r="AF163" s="16"/>
      <c r="AG163" s="16"/>
      <c r="AH163" s="27" t="str">
        <f t="shared" si="56"/>
        <v/>
      </c>
      <c r="AI163" s="42"/>
      <c r="AJ163" s="43"/>
      <c r="AK163" s="43"/>
      <c r="AL163" s="43" t="str">
        <f t="shared" si="41"/>
        <v/>
      </c>
      <c r="AM163" s="307"/>
      <c r="AN163" s="43"/>
      <c r="AO163" s="43"/>
      <c r="AP163" s="43" t="str">
        <f t="shared" si="42"/>
        <v/>
      </c>
      <c r="AQ163" s="307"/>
      <c r="AR163" s="43"/>
      <c r="AS163" s="43"/>
      <c r="AT163" s="43" t="str">
        <f t="shared" si="43"/>
        <v/>
      </c>
      <c r="AU163" s="307"/>
      <c r="AV163" s="35" t="str">
        <f t="shared" si="63"/>
        <v/>
      </c>
      <c r="AW163" s="35"/>
      <c r="AX163" s="35" t="str">
        <f t="shared" si="65"/>
        <v/>
      </c>
      <c r="AY163" s="16"/>
      <c r="AZ163" s="16"/>
      <c r="BA163" s="930"/>
    </row>
    <row r="164" spans="1:53">
      <c r="A164" s="32"/>
      <c r="B164" s="16"/>
      <c r="C164" s="17"/>
      <c r="D164" s="16"/>
      <c r="E164" s="17"/>
      <c r="F164" s="153" t="str">
        <f t="shared" si="64"/>
        <v/>
      </c>
      <c r="G164" s="182"/>
      <c r="H164" s="442" t="str">
        <f t="shared" si="62"/>
        <v/>
      </c>
      <c r="I164" s="16"/>
      <c r="J164" s="16"/>
      <c r="K164" s="41"/>
      <c r="L164" s="16"/>
      <c r="M164" s="16"/>
      <c r="N164" s="27" t="str">
        <f t="shared" si="51"/>
        <v/>
      </c>
      <c r="O164" s="41"/>
      <c r="P164" s="16"/>
      <c r="Q164" s="16"/>
      <c r="R164" s="27" t="str">
        <f t="shared" si="52"/>
        <v/>
      </c>
      <c r="S164" s="9"/>
      <c r="T164" s="16"/>
      <c r="U164" s="16"/>
      <c r="V164" s="16" t="str">
        <f t="shared" si="53"/>
        <v/>
      </c>
      <c r="W164" s="41"/>
      <c r="X164" s="16"/>
      <c r="Y164" s="16"/>
      <c r="Z164" s="27" t="str">
        <f t="shared" si="54"/>
        <v/>
      </c>
      <c r="AA164" s="41"/>
      <c r="AB164" s="28"/>
      <c r="AC164" s="28"/>
      <c r="AD164" s="43" t="str">
        <f t="shared" si="55"/>
        <v/>
      </c>
      <c r="AE164" s="42"/>
      <c r="AF164" s="16"/>
      <c r="AG164" s="16"/>
      <c r="AH164" s="27" t="str">
        <f t="shared" si="56"/>
        <v/>
      </c>
      <c r="AI164" s="42"/>
      <c r="AJ164" s="43"/>
      <c r="AK164" s="43"/>
      <c r="AL164" s="43" t="str">
        <f t="shared" si="41"/>
        <v/>
      </c>
      <c r="AM164" s="307"/>
      <c r="AN164" s="43"/>
      <c r="AO164" s="43"/>
      <c r="AP164" s="43" t="str">
        <f t="shared" si="42"/>
        <v/>
      </c>
      <c r="AQ164" s="307"/>
      <c r="AR164" s="43"/>
      <c r="AS164" s="43"/>
      <c r="AT164" s="43" t="str">
        <f t="shared" si="43"/>
        <v/>
      </c>
      <c r="AU164" s="307"/>
      <c r="AV164" s="35" t="str">
        <f t="shared" si="63"/>
        <v/>
      </c>
      <c r="AW164" s="35"/>
      <c r="AX164" s="35" t="str">
        <f t="shared" si="65"/>
        <v/>
      </c>
      <c r="AY164" s="16"/>
      <c r="AZ164" s="16"/>
      <c r="BA164" s="930"/>
    </row>
    <row r="165" spans="1:53">
      <c r="A165" s="32"/>
      <c r="B165" s="16"/>
      <c r="C165" s="17"/>
      <c r="D165" s="16"/>
      <c r="E165" s="17"/>
      <c r="F165" s="153" t="str">
        <f t="shared" si="64"/>
        <v/>
      </c>
      <c r="G165" s="182"/>
      <c r="H165" s="442" t="str">
        <f t="shared" si="62"/>
        <v/>
      </c>
      <c r="I165" s="16"/>
      <c r="J165" s="16"/>
      <c r="K165" s="41"/>
      <c r="L165" s="16"/>
      <c r="M165" s="16"/>
      <c r="N165" s="27" t="str">
        <f t="shared" si="51"/>
        <v/>
      </c>
      <c r="O165" s="41"/>
      <c r="P165" s="16"/>
      <c r="Q165" s="16"/>
      <c r="R165" s="27" t="str">
        <f t="shared" si="52"/>
        <v/>
      </c>
      <c r="S165" s="9"/>
      <c r="T165" s="16"/>
      <c r="U165" s="16"/>
      <c r="V165" s="16" t="str">
        <f t="shared" si="53"/>
        <v/>
      </c>
      <c r="W165" s="41"/>
      <c r="X165" s="16"/>
      <c r="Y165" s="16"/>
      <c r="Z165" s="27" t="str">
        <f t="shared" si="54"/>
        <v/>
      </c>
      <c r="AA165" s="41"/>
      <c r="AB165" s="28"/>
      <c r="AC165" s="28"/>
      <c r="AD165" s="43" t="str">
        <f t="shared" si="55"/>
        <v/>
      </c>
      <c r="AE165" s="42"/>
      <c r="AF165" s="16"/>
      <c r="AG165" s="16"/>
      <c r="AH165" s="27" t="str">
        <f t="shared" si="56"/>
        <v/>
      </c>
      <c r="AI165" s="42"/>
      <c r="AJ165" s="43"/>
      <c r="AK165" s="43"/>
      <c r="AL165" s="43" t="str">
        <f t="shared" si="41"/>
        <v/>
      </c>
      <c r="AM165" s="307"/>
      <c r="AN165" s="43"/>
      <c r="AO165" s="43"/>
      <c r="AP165" s="43" t="str">
        <f t="shared" si="42"/>
        <v/>
      </c>
      <c r="AQ165" s="307"/>
      <c r="AR165" s="43"/>
      <c r="AS165" s="43"/>
      <c r="AT165" s="43" t="str">
        <f t="shared" si="43"/>
        <v/>
      </c>
      <c r="AU165" s="307"/>
      <c r="AV165" s="35" t="str">
        <f t="shared" si="63"/>
        <v/>
      </c>
      <c r="AW165" s="35"/>
      <c r="AX165" s="35" t="str">
        <f t="shared" si="65"/>
        <v/>
      </c>
      <c r="AY165" s="16"/>
      <c r="AZ165" s="16"/>
      <c r="BA165" s="930"/>
    </row>
    <row r="166" spans="1:53">
      <c r="A166" s="32"/>
      <c r="B166" s="16"/>
      <c r="C166" s="17"/>
      <c r="D166" s="16"/>
      <c r="E166" s="17"/>
      <c r="F166" s="153" t="str">
        <f t="shared" si="64"/>
        <v/>
      </c>
      <c r="G166" s="182"/>
      <c r="H166" s="442" t="str">
        <f t="shared" si="62"/>
        <v/>
      </c>
      <c r="I166" s="16"/>
      <c r="J166" s="16"/>
      <c r="K166" s="41"/>
      <c r="L166" s="16"/>
      <c r="M166" s="16"/>
      <c r="N166" s="27" t="str">
        <f t="shared" si="51"/>
        <v/>
      </c>
      <c r="O166" s="41"/>
      <c r="P166" s="16"/>
      <c r="Q166" s="16"/>
      <c r="R166" s="27" t="str">
        <f t="shared" si="52"/>
        <v/>
      </c>
      <c r="S166" s="9"/>
      <c r="T166" s="16"/>
      <c r="U166" s="16"/>
      <c r="V166" s="16" t="str">
        <f t="shared" si="53"/>
        <v/>
      </c>
      <c r="W166" s="41"/>
      <c r="X166" s="16"/>
      <c r="Y166" s="16"/>
      <c r="Z166" s="27" t="str">
        <f t="shared" si="54"/>
        <v/>
      </c>
      <c r="AA166" s="41"/>
      <c r="AB166" s="28"/>
      <c r="AC166" s="28"/>
      <c r="AD166" s="43" t="str">
        <f t="shared" si="55"/>
        <v/>
      </c>
      <c r="AE166" s="42"/>
      <c r="AF166" s="16"/>
      <c r="AG166" s="16"/>
      <c r="AH166" s="27" t="str">
        <f t="shared" si="56"/>
        <v/>
      </c>
      <c r="AI166" s="42"/>
      <c r="AJ166" s="43"/>
      <c r="AK166" s="43"/>
      <c r="AL166" s="43" t="str">
        <f t="shared" si="41"/>
        <v/>
      </c>
      <c r="AM166" s="307"/>
      <c r="AN166" s="43"/>
      <c r="AO166" s="43"/>
      <c r="AP166" s="43" t="str">
        <f t="shared" si="42"/>
        <v/>
      </c>
      <c r="AQ166" s="307"/>
      <c r="AR166" s="43"/>
      <c r="AS166" s="43"/>
      <c r="AT166" s="43" t="str">
        <f t="shared" si="43"/>
        <v/>
      </c>
      <c r="AU166" s="307"/>
      <c r="AV166" s="35" t="str">
        <f t="shared" si="63"/>
        <v/>
      </c>
      <c r="AW166" s="35"/>
      <c r="AX166" s="35" t="str">
        <f t="shared" si="65"/>
        <v/>
      </c>
      <c r="AY166" s="16"/>
      <c r="AZ166" s="16"/>
      <c r="BA166" s="930"/>
    </row>
    <row r="167" spans="1:53">
      <c r="A167" s="32"/>
      <c r="B167" s="37"/>
      <c r="C167" s="129"/>
      <c r="D167" s="37"/>
      <c r="E167" s="129"/>
      <c r="F167" s="156">
        <f>SUM(F152:F166)</f>
        <v>0</v>
      </c>
      <c r="G167" s="183"/>
      <c r="H167" s="187">
        <f>SUM(H152:H166)</f>
        <v>0</v>
      </c>
      <c r="I167" s="37"/>
      <c r="J167" s="37"/>
      <c r="K167" s="41"/>
      <c r="L167" s="37">
        <f>SUM(L152:L166)</f>
        <v>0</v>
      </c>
      <c r="M167" s="37"/>
      <c r="N167" s="7">
        <f>SUM(N155:N166)</f>
        <v>0</v>
      </c>
      <c r="O167" s="41"/>
      <c r="P167" s="37">
        <f>SUM(P152:P166)</f>
        <v>0</v>
      </c>
      <c r="Q167" s="37"/>
      <c r="R167" s="7">
        <f>SUM(R155:R166)</f>
        <v>0</v>
      </c>
      <c r="S167" s="9"/>
      <c r="T167" s="37">
        <f>SUM(T152:T166)</f>
        <v>0</v>
      </c>
      <c r="U167" s="37"/>
      <c r="V167" s="37">
        <f>SUM(V155:V166)</f>
        <v>0</v>
      </c>
      <c r="W167" s="41"/>
      <c r="X167" s="37">
        <f>SUM(X155:X166)</f>
        <v>0</v>
      </c>
      <c r="Y167" s="37"/>
      <c r="Z167" s="7">
        <f>SUM(Z155:Z166)</f>
        <v>0</v>
      </c>
      <c r="AA167" s="41"/>
      <c r="AB167" s="37">
        <f>SUM(AB155:AB166)</f>
        <v>0</v>
      </c>
      <c r="AC167" s="37"/>
      <c r="AD167" s="7">
        <f>SUM(AD155:AD166)</f>
        <v>0</v>
      </c>
      <c r="AE167" s="42"/>
      <c r="AF167" s="37">
        <f>SUM(AF155:AF166)</f>
        <v>0</v>
      </c>
      <c r="AG167" s="37"/>
      <c r="AH167" s="7">
        <f>SUM(AH155:AH166)</f>
        <v>0</v>
      </c>
      <c r="AI167" s="42"/>
      <c r="AJ167" s="7">
        <f>SUM(AJ155:AJ166)</f>
        <v>0</v>
      </c>
      <c r="AK167" s="7"/>
      <c r="AL167" s="7">
        <f>SUM(AL155:AL166)</f>
        <v>0</v>
      </c>
      <c r="AM167" s="307"/>
      <c r="AN167" s="7">
        <f>SUM(AN155:AN166)</f>
        <v>0</v>
      </c>
      <c r="AO167" s="7"/>
      <c r="AP167" s="7">
        <f>SUM(AP155:AP166)</f>
        <v>0</v>
      </c>
      <c r="AQ167" s="307"/>
      <c r="AR167" s="7">
        <f>SUM(AR155:AR166)</f>
        <v>0</v>
      </c>
      <c r="AS167" s="7"/>
      <c r="AT167" s="7">
        <f>SUM(AT155:AT166)</f>
        <v>0</v>
      </c>
      <c r="AU167" s="307"/>
      <c r="AV167" s="130"/>
      <c r="AW167" s="130"/>
      <c r="AX167" s="164">
        <f>SUM(AX152:AX166)</f>
        <v>0</v>
      </c>
      <c r="AY167" s="37"/>
      <c r="AZ167" s="37"/>
      <c r="BA167" s="930"/>
    </row>
    <row r="168" spans="1:53">
      <c r="A168" s="32"/>
      <c r="B168" s="139"/>
      <c r="C168" s="144" t="s">
        <v>40</v>
      </c>
      <c r="D168" s="139"/>
      <c r="E168" s="140"/>
      <c r="F168" s="154"/>
      <c r="G168" s="184"/>
      <c r="H168" s="188"/>
      <c r="I168" s="139"/>
      <c r="J168" s="139"/>
      <c r="K168" s="41"/>
      <c r="L168" s="139"/>
      <c r="M168" s="139"/>
      <c r="N168" s="141"/>
      <c r="O168" s="41"/>
      <c r="P168" s="139"/>
      <c r="Q168" s="139"/>
      <c r="R168" s="141"/>
      <c r="S168" s="9"/>
      <c r="T168" s="139"/>
      <c r="U168" s="139"/>
      <c r="V168" s="139"/>
      <c r="W168" s="41"/>
      <c r="X168" s="139"/>
      <c r="Y168" s="139"/>
      <c r="Z168" s="141"/>
      <c r="AA168" s="41"/>
      <c r="AB168" s="139"/>
      <c r="AC168" s="139"/>
      <c r="AD168" s="141"/>
      <c r="AE168" s="42"/>
      <c r="AF168" s="139"/>
      <c r="AG168" s="139"/>
      <c r="AH168" s="141"/>
      <c r="AI168" s="42"/>
      <c r="AJ168" s="141"/>
      <c r="AK168" s="141"/>
      <c r="AL168" s="141"/>
      <c r="AM168" s="307"/>
      <c r="AN168" s="141"/>
      <c r="AO168" s="141"/>
      <c r="AP168" s="141"/>
      <c r="AQ168" s="307"/>
      <c r="AR168" s="141"/>
      <c r="AS168" s="141"/>
      <c r="AT168" s="141"/>
      <c r="AU168" s="307"/>
      <c r="AV168" s="142"/>
      <c r="AW168" s="142"/>
      <c r="AX168" s="142"/>
      <c r="AY168" s="139"/>
      <c r="AZ168" s="139"/>
      <c r="BA168" s="930"/>
    </row>
    <row r="169" spans="1:53">
      <c r="A169" s="32"/>
      <c r="B169" s="16"/>
      <c r="C169" s="17"/>
      <c r="D169" s="16"/>
      <c r="E169" s="17"/>
      <c r="F169" s="153" t="str">
        <f>IF(E169="","",IF(E169="Oui",1,0))</f>
        <v/>
      </c>
      <c r="G169" s="182"/>
      <c r="H169" s="442" t="str">
        <f t="shared" ref="H169:H180" si="66">IF(G169="","",G169-AX169)</f>
        <v/>
      </c>
      <c r="I169" s="16"/>
      <c r="J169" s="16"/>
      <c r="K169" s="41"/>
      <c r="L169" s="16"/>
      <c r="M169" s="16"/>
      <c r="N169" s="27" t="str">
        <f t="shared" si="51"/>
        <v/>
      </c>
      <c r="O169" s="41"/>
      <c r="P169" s="16"/>
      <c r="Q169" s="16"/>
      <c r="R169" s="27" t="str">
        <f t="shared" si="52"/>
        <v/>
      </c>
      <c r="S169" s="9"/>
      <c r="T169" s="16"/>
      <c r="U169" s="16"/>
      <c r="V169" s="16" t="str">
        <f t="shared" si="53"/>
        <v/>
      </c>
      <c r="W169" s="41"/>
      <c r="X169" s="16"/>
      <c r="Y169" s="16"/>
      <c r="Z169" s="27" t="str">
        <f t="shared" ref="Z169:Z194" si="67">IF(X169="","",Y169*X169)</f>
        <v/>
      </c>
      <c r="AA169" s="41"/>
      <c r="AB169" s="28"/>
      <c r="AC169" s="28"/>
      <c r="AD169" s="27" t="str">
        <f t="shared" si="55"/>
        <v/>
      </c>
      <c r="AE169" s="42"/>
      <c r="AF169" s="16"/>
      <c r="AG169" s="16"/>
      <c r="AH169" s="27" t="str">
        <f t="shared" si="56"/>
        <v/>
      </c>
      <c r="AI169" s="42"/>
      <c r="AJ169" s="43"/>
      <c r="AK169" s="43"/>
      <c r="AL169" s="43" t="str">
        <f t="shared" si="41"/>
        <v/>
      </c>
      <c r="AM169" s="307"/>
      <c r="AN169" s="43"/>
      <c r="AO169" s="43"/>
      <c r="AP169" s="43" t="str">
        <f t="shared" si="42"/>
        <v/>
      </c>
      <c r="AQ169" s="307"/>
      <c r="AR169" s="43"/>
      <c r="AS169" s="43"/>
      <c r="AT169" s="43" t="str">
        <f t="shared" si="43"/>
        <v/>
      </c>
      <c r="AU169" s="307"/>
      <c r="AV169" s="35" t="str">
        <f t="shared" ref="AV169:AV180" si="68">IF(B169="","",R169+V169+Z169+AH169+N169+AD169+AL169+AP169+AT169)</f>
        <v/>
      </c>
      <c r="AW169" s="35"/>
      <c r="AX169" s="35" t="str">
        <f>IF(AV169="","",AV169+AW169)</f>
        <v/>
      </c>
      <c r="AY169" s="16"/>
      <c r="AZ169" s="16"/>
      <c r="BA169" s="930"/>
    </row>
    <row r="170" spans="1:53">
      <c r="A170" s="32"/>
      <c r="B170" s="16"/>
      <c r="C170" s="17"/>
      <c r="D170" s="16"/>
      <c r="E170" s="17"/>
      <c r="F170" s="153" t="str">
        <f t="shared" ref="F170:F180" si="69">IF(E170="","",IF(E170="Oui",1,0))</f>
        <v/>
      </c>
      <c r="G170" s="182"/>
      <c r="H170" s="442" t="str">
        <f t="shared" si="66"/>
        <v/>
      </c>
      <c r="I170" s="16"/>
      <c r="J170" s="16"/>
      <c r="K170" s="41"/>
      <c r="L170" s="16"/>
      <c r="M170" s="16"/>
      <c r="N170" s="27" t="str">
        <f t="shared" si="51"/>
        <v/>
      </c>
      <c r="O170" s="41"/>
      <c r="P170" s="16"/>
      <c r="Q170" s="16"/>
      <c r="R170" s="27" t="str">
        <f t="shared" si="52"/>
        <v/>
      </c>
      <c r="S170" s="9"/>
      <c r="T170" s="16"/>
      <c r="U170" s="16"/>
      <c r="V170" s="16" t="str">
        <f t="shared" si="53"/>
        <v/>
      </c>
      <c r="W170" s="41"/>
      <c r="X170" s="16"/>
      <c r="Y170" s="16"/>
      <c r="Z170" s="27" t="str">
        <f t="shared" si="67"/>
        <v/>
      </c>
      <c r="AA170" s="41"/>
      <c r="AB170" s="28"/>
      <c r="AC170" s="28"/>
      <c r="AD170" s="27" t="str">
        <f t="shared" si="55"/>
        <v/>
      </c>
      <c r="AE170" s="42"/>
      <c r="AF170" s="16"/>
      <c r="AG170" s="16"/>
      <c r="AH170" s="27" t="str">
        <f t="shared" si="56"/>
        <v/>
      </c>
      <c r="AI170" s="42"/>
      <c r="AJ170" s="43"/>
      <c r="AK170" s="43"/>
      <c r="AL170" s="43" t="str">
        <f t="shared" si="41"/>
        <v/>
      </c>
      <c r="AM170" s="307"/>
      <c r="AN170" s="43"/>
      <c r="AO170" s="43"/>
      <c r="AP170" s="43" t="str">
        <f t="shared" si="42"/>
        <v/>
      </c>
      <c r="AQ170" s="307"/>
      <c r="AR170" s="43"/>
      <c r="AS170" s="43"/>
      <c r="AT170" s="43" t="str">
        <f t="shared" si="43"/>
        <v/>
      </c>
      <c r="AU170" s="307"/>
      <c r="AV170" s="35" t="str">
        <f t="shared" si="68"/>
        <v/>
      </c>
      <c r="AW170" s="35"/>
      <c r="AX170" s="35" t="str">
        <f t="shared" ref="AX170:AX180" si="70">IF(AV170="","",AV170+AW170)</f>
        <v/>
      </c>
      <c r="AY170" s="16"/>
      <c r="AZ170" s="16"/>
      <c r="BA170" s="930"/>
    </row>
    <row r="171" spans="1:53">
      <c r="A171" s="32"/>
      <c r="B171" s="16"/>
      <c r="C171" s="17"/>
      <c r="D171" s="16"/>
      <c r="E171" s="17"/>
      <c r="F171" s="153" t="str">
        <f t="shared" si="69"/>
        <v/>
      </c>
      <c r="G171" s="182"/>
      <c r="H171" s="442" t="str">
        <f t="shared" si="66"/>
        <v/>
      </c>
      <c r="I171" s="16"/>
      <c r="J171" s="16"/>
      <c r="K171" s="41"/>
      <c r="L171" s="16"/>
      <c r="M171" s="16"/>
      <c r="N171" s="27" t="str">
        <f t="shared" si="51"/>
        <v/>
      </c>
      <c r="O171" s="41"/>
      <c r="P171" s="16"/>
      <c r="Q171" s="16"/>
      <c r="R171" s="27" t="str">
        <f t="shared" si="52"/>
        <v/>
      </c>
      <c r="S171" s="9"/>
      <c r="T171" s="16"/>
      <c r="U171" s="16"/>
      <c r="V171" s="16" t="str">
        <f t="shared" si="53"/>
        <v/>
      </c>
      <c r="W171" s="41"/>
      <c r="X171" s="16"/>
      <c r="Y171" s="16"/>
      <c r="Z171" s="27" t="str">
        <f t="shared" si="67"/>
        <v/>
      </c>
      <c r="AA171" s="41"/>
      <c r="AB171" s="28"/>
      <c r="AC171" s="28"/>
      <c r="AD171" s="27" t="str">
        <f t="shared" si="55"/>
        <v/>
      </c>
      <c r="AE171" s="42"/>
      <c r="AF171" s="16"/>
      <c r="AG171" s="16"/>
      <c r="AH171" s="27" t="str">
        <f t="shared" si="56"/>
        <v/>
      </c>
      <c r="AI171" s="42"/>
      <c r="AJ171" s="43"/>
      <c r="AK171" s="43"/>
      <c r="AL171" s="43" t="str">
        <f t="shared" si="41"/>
        <v/>
      </c>
      <c r="AM171" s="307"/>
      <c r="AN171" s="43"/>
      <c r="AO171" s="43"/>
      <c r="AP171" s="43" t="str">
        <f t="shared" si="42"/>
        <v/>
      </c>
      <c r="AQ171" s="307"/>
      <c r="AR171" s="43"/>
      <c r="AS171" s="43"/>
      <c r="AT171" s="43" t="str">
        <f t="shared" si="43"/>
        <v/>
      </c>
      <c r="AU171" s="307"/>
      <c r="AV171" s="35" t="str">
        <f t="shared" si="68"/>
        <v/>
      </c>
      <c r="AW171" s="35"/>
      <c r="AX171" s="35" t="str">
        <f t="shared" si="70"/>
        <v/>
      </c>
      <c r="AY171" s="16"/>
      <c r="AZ171" s="16"/>
      <c r="BA171" s="930"/>
    </row>
    <row r="172" spans="1:53">
      <c r="A172" s="32"/>
      <c r="B172" s="16"/>
      <c r="C172" s="17"/>
      <c r="D172" s="16"/>
      <c r="E172" s="17"/>
      <c r="F172" s="153" t="str">
        <f t="shared" si="69"/>
        <v/>
      </c>
      <c r="G172" s="182"/>
      <c r="H172" s="442" t="str">
        <f t="shared" si="66"/>
        <v/>
      </c>
      <c r="I172" s="16"/>
      <c r="J172" s="16"/>
      <c r="K172" s="41"/>
      <c r="L172" s="16"/>
      <c r="M172" s="16"/>
      <c r="N172" s="27" t="str">
        <f t="shared" si="51"/>
        <v/>
      </c>
      <c r="O172" s="41"/>
      <c r="P172" s="16"/>
      <c r="Q172" s="16"/>
      <c r="R172" s="27" t="str">
        <f t="shared" si="52"/>
        <v/>
      </c>
      <c r="S172" s="9"/>
      <c r="T172" s="16"/>
      <c r="U172" s="16"/>
      <c r="V172" s="16" t="str">
        <f t="shared" si="53"/>
        <v/>
      </c>
      <c r="W172" s="41"/>
      <c r="X172" s="16"/>
      <c r="Y172" s="16"/>
      <c r="Z172" s="27" t="str">
        <f t="shared" si="67"/>
        <v/>
      </c>
      <c r="AA172" s="41"/>
      <c r="AB172" s="28"/>
      <c r="AC172" s="28"/>
      <c r="AD172" s="27" t="str">
        <f t="shared" si="55"/>
        <v/>
      </c>
      <c r="AE172" s="42"/>
      <c r="AF172" s="16"/>
      <c r="AG172" s="16"/>
      <c r="AH172" s="27" t="str">
        <f t="shared" si="56"/>
        <v/>
      </c>
      <c r="AI172" s="42"/>
      <c r="AJ172" s="43"/>
      <c r="AK172" s="43"/>
      <c r="AL172" s="43" t="str">
        <f t="shared" si="41"/>
        <v/>
      </c>
      <c r="AM172" s="307"/>
      <c r="AN172" s="43"/>
      <c r="AO172" s="43"/>
      <c r="AP172" s="43" t="str">
        <f t="shared" si="42"/>
        <v/>
      </c>
      <c r="AQ172" s="307"/>
      <c r="AR172" s="43"/>
      <c r="AS172" s="43"/>
      <c r="AT172" s="43" t="str">
        <f t="shared" si="43"/>
        <v/>
      </c>
      <c r="AU172" s="307"/>
      <c r="AV172" s="35" t="str">
        <f t="shared" si="68"/>
        <v/>
      </c>
      <c r="AW172" s="35"/>
      <c r="AX172" s="35" t="str">
        <f t="shared" si="70"/>
        <v/>
      </c>
      <c r="AY172" s="16"/>
      <c r="AZ172" s="16"/>
      <c r="BA172" s="930"/>
    </row>
    <row r="173" spans="1:53">
      <c r="A173" s="32"/>
      <c r="B173" s="16"/>
      <c r="C173" s="17"/>
      <c r="D173" s="16"/>
      <c r="E173" s="17"/>
      <c r="F173" s="153" t="str">
        <f t="shared" si="69"/>
        <v/>
      </c>
      <c r="G173" s="182"/>
      <c r="H173" s="442" t="str">
        <f t="shared" si="66"/>
        <v/>
      </c>
      <c r="I173" s="16"/>
      <c r="J173" s="16"/>
      <c r="K173" s="41"/>
      <c r="L173" s="16"/>
      <c r="M173" s="16"/>
      <c r="N173" s="27" t="str">
        <f t="shared" si="51"/>
        <v/>
      </c>
      <c r="O173" s="41"/>
      <c r="P173" s="16"/>
      <c r="Q173" s="16"/>
      <c r="R173" s="27" t="str">
        <f t="shared" si="52"/>
        <v/>
      </c>
      <c r="S173" s="9"/>
      <c r="T173" s="16"/>
      <c r="U173" s="16"/>
      <c r="V173" s="16" t="str">
        <f t="shared" si="53"/>
        <v/>
      </c>
      <c r="W173" s="41"/>
      <c r="X173" s="16"/>
      <c r="Y173" s="16"/>
      <c r="Z173" s="27" t="str">
        <f t="shared" si="67"/>
        <v/>
      </c>
      <c r="AA173" s="41"/>
      <c r="AB173" s="28"/>
      <c r="AC173" s="28"/>
      <c r="AD173" s="27" t="str">
        <f t="shared" si="55"/>
        <v/>
      </c>
      <c r="AE173" s="42"/>
      <c r="AF173" s="16"/>
      <c r="AG173" s="16"/>
      <c r="AH173" s="27" t="str">
        <f t="shared" si="56"/>
        <v/>
      </c>
      <c r="AI173" s="42"/>
      <c r="AJ173" s="43"/>
      <c r="AK173" s="43"/>
      <c r="AL173" s="43" t="str">
        <f t="shared" ref="AL173:AL194" si="71">IF(AJ173="","",AK173*AJ173)</f>
        <v/>
      </c>
      <c r="AM173" s="307"/>
      <c r="AN173" s="43"/>
      <c r="AO173" s="43"/>
      <c r="AP173" s="43" t="str">
        <f t="shared" ref="AP173:AP194" si="72">IF(AN173="","",AO173*AN173)</f>
        <v/>
      </c>
      <c r="AQ173" s="307"/>
      <c r="AR173" s="43"/>
      <c r="AS173" s="43"/>
      <c r="AT173" s="43" t="str">
        <f t="shared" ref="AT173:AT194" si="73">IF(AR173="","",AS173*AR173)</f>
        <v/>
      </c>
      <c r="AU173" s="307"/>
      <c r="AV173" s="35" t="str">
        <f t="shared" si="68"/>
        <v/>
      </c>
      <c r="AW173" s="35"/>
      <c r="AX173" s="35" t="str">
        <f t="shared" si="70"/>
        <v/>
      </c>
      <c r="AY173" s="16"/>
      <c r="AZ173" s="16"/>
      <c r="BA173" s="930"/>
    </row>
    <row r="174" spans="1:53">
      <c r="A174" s="32"/>
      <c r="B174" s="16"/>
      <c r="C174" s="17"/>
      <c r="D174" s="16"/>
      <c r="E174" s="17"/>
      <c r="F174" s="153" t="str">
        <f t="shared" si="69"/>
        <v/>
      </c>
      <c r="G174" s="182"/>
      <c r="H174" s="442" t="str">
        <f t="shared" si="66"/>
        <v/>
      </c>
      <c r="I174" s="16"/>
      <c r="J174" s="16"/>
      <c r="K174" s="41"/>
      <c r="L174" s="16"/>
      <c r="M174" s="16"/>
      <c r="N174" s="27" t="str">
        <f t="shared" si="51"/>
        <v/>
      </c>
      <c r="O174" s="41"/>
      <c r="P174" s="16"/>
      <c r="Q174" s="16"/>
      <c r="R174" s="27" t="str">
        <f t="shared" si="52"/>
        <v/>
      </c>
      <c r="S174" s="9"/>
      <c r="T174" s="16"/>
      <c r="U174" s="16"/>
      <c r="V174" s="16" t="str">
        <f t="shared" si="53"/>
        <v/>
      </c>
      <c r="W174" s="41"/>
      <c r="X174" s="16"/>
      <c r="Y174" s="16"/>
      <c r="Z174" s="27" t="str">
        <f t="shared" si="67"/>
        <v/>
      </c>
      <c r="AA174" s="41"/>
      <c r="AB174" s="28"/>
      <c r="AC174" s="28"/>
      <c r="AD174" s="27" t="str">
        <f t="shared" si="55"/>
        <v/>
      </c>
      <c r="AE174" s="42"/>
      <c r="AF174" s="16"/>
      <c r="AG174" s="16"/>
      <c r="AH174" s="27" t="str">
        <f t="shared" si="56"/>
        <v/>
      </c>
      <c r="AI174" s="42"/>
      <c r="AJ174" s="43"/>
      <c r="AK174" s="43"/>
      <c r="AL174" s="43" t="str">
        <f t="shared" si="71"/>
        <v/>
      </c>
      <c r="AM174" s="307"/>
      <c r="AN174" s="43"/>
      <c r="AO174" s="43"/>
      <c r="AP174" s="43" t="str">
        <f t="shared" si="72"/>
        <v/>
      </c>
      <c r="AQ174" s="307"/>
      <c r="AR174" s="43"/>
      <c r="AS174" s="43"/>
      <c r="AT174" s="43" t="str">
        <f t="shared" si="73"/>
        <v/>
      </c>
      <c r="AU174" s="307"/>
      <c r="AV174" s="35" t="str">
        <f t="shared" si="68"/>
        <v/>
      </c>
      <c r="AW174" s="35"/>
      <c r="AX174" s="35" t="str">
        <f t="shared" si="70"/>
        <v/>
      </c>
      <c r="AY174" s="16"/>
      <c r="AZ174" s="16"/>
      <c r="BA174" s="930"/>
    </row>
    <row r="175" spans="1:53">
      <c r="A175" s="32"/>
      <c r="B175" s="16"/>
      <c r="C175" s="17"/>
      <c r="D175" s="16"/>
      <c r="E175" s="17"/>
      <c r="F175" s="153" t="str">
        <f t="shared" si="69"/>
        <v/>
      </c>
      <c r="G175" s="182"/>
      <c r="H175" s="442" t="str">
        <f t="shared" si="66"/>
        <v/>
      </c>
      <c r="I175" s="16"/>
      <c r="J175" s="16"/>
      <c r="K175" s="41"/>
      <c r="L175" s="16"/>
      <c r="M175" s="16"/>
      <c r="N175" s="27" t="str">
        <f t="shared" si="51"/>
        <v/>
      </c>
      <c r="O175" s="41"/>
      <c r="P175" s="16"/>
      <c r="Q175" s="16"/>
      <c r="R175" s="27" t="str">
        <f t="shared" si="52"/>
        <v/>
      </c>
      <c r="S175" s="9"/>
      <c r="T175" s="16"/>
      <c r="U175" s="16"/>
      <c r="V175" s="16" t="str">
        <f t="shared" si="53"/>
        <v/>
      </c>
      <c r="W175" s="41"/>
      <c r="X175" s="16"/>
      <c r="Y175" s="16"/>
      <c r="Z175" s="27" t="str">
        <f t="shared" si="67"/>
        <v/>
      </c>
      <c r="AA175" s="41"/>
      <c r="AB175" s="28"/>
      <c r="AC175" s="28"/>
      <c r="AD175" s="27" t="str">
        <f t="shared" si="55"/>
        <v/>
      </c>
      <c r="AE175" s="42"/>
      <c r="AF175" s="16"/>
      <c r="AG175" s="16"/>
      <c r="AH175" s="27" t="str">
        <f t="shared" si="56"/>
        <v/>
      </c>
      <c r="AI175" s="42"/>
      <c r="AJ175" s="43"/>
      <c r="AK175" s="43"/>
      <c r="AL175" s="43" t="str">
        <f t="shared" si="71"/>
        <v/>
      </c>
      <c r="AM175" s="307"/>
      <c r="AN175" s="43"/>
      <c r="AO175" s="43"/>
      <c r="AP175" s="43" t="str">
        <f t="shared" si="72"/>
        <v/>
      </c>
      <c r="AQ175" s="307"/>
      <c r="AR175" s="43"/>
      <c r="AS175" s="43"/>
      <c r="AT175" s="43" t="str">
        <f t="shared" si="73"/>
        <v/>
      </c>
      <c r="AU175" s="307"/>
      <c r="AV175" s="35" t="str">
        <f t="shared" si="68"/>
        <v/>
      </c>
      <c r="AW175" s="35"/>
      <c r="AX175" s="35" t="str">
        <f t="shared" si="70"/>
        <v/>
      </c>
      <c r="AY175" s="16"/>
      <c r="AZ175" s="16"/>
      <c r="BA175" s="930"/>
    </row>
    <row r="176" spans="1:53">
      <c r="A176" s="32"/>
      <c r="B176" s="16"/>
      <c r="C176" s="17"/>
      <c r="D176" s="16"/>
      <c r="E176" s="17"/>
      <c r="F176" s="153" t="str">
        <f t="shared" si="69"/>
        <v/>
      </c>
      <c r="G176" s="182"/>
      <c r="H176" s="442" t="str">
        <f t="shared" si="66"/>
        <v/>
      </c>
      <c r="I176" s="16"/>
      <c r="J176" s="16"/>
      <c r="K176" s="41"/>
      <c r="L176" s="16"/>
      <c r="M176" s="16"/>
      <c r="N176" s="27" t="str">
        <f t="shared" si="51"/>
        <v/>
      </c>
      <c r="O176" s="41"/>
      <c r="P176" s="16"/>
      <c r="Q176" s="16"/>
      <c r="R176" s="27" t="str">
        <f t="shared" si="52"/>
        <v/>
      </c>
      <c r="S176" s="9"/>
      <c r="T176" s="16"/>
      <c r="U176" s="16"/>
      <c r="V176" s="16" t="str">
        <f t="shared" si="53"/>
        <v/>
      </c>
      <c r="W176" s="41"/>
      <c r="X176" s="16"/>
      <c r="Y176" s="16"/>
      <c r="Z176" s="27" t="str">
        <f t="shared" si="67"/>
        <v/>
      </c>
      <c r="AA176" s="41"/>
      <c r="AB176" s="28"/>
      <c r="AC176" s="28"/>
      <c r="AD176" s="27" t="str">
        <f t="shared" si="55"/>
        <v/>
      </c>
      <c r="AE176" s="42"/>
      <c r="AF176" s="16"/>
      <c r="AG176" s="16"/>
      <c r="AH176" s="27" t="str">
        <f t="shared" si="56"/>
        <v/>
      </c>
      <c r="AI176" s="42"/>
      <c r="AJ176" s="43"/>
      <c r="AK176" s="43"/>
      <c r="AL176" s="43" t="str">
        <f t="shared" si="71"/>
        <v/>
      </c>
      <c r="AM176" s="307"/>
      <c r="AN176" s="43"/>
      <c r="AO176" s="43"/>
      <c r="AP176" s="43" t="str">
        <f t="shared" si="72"/>
        <v/>
      </c>
      <c r="AQ176" s="307"/>
      <c r="AR176" s="43"/>
      <c r="AS176" s="43"/>
      <c r="AT176" s="43" t="str">
        <f t="shared" si="73"/>
        <v/>
      </c>
      <c r="AU176" s="307"/>
      <c r="AV176" s="35" t="str">
        <f t="shared" si="68"/>
        <v/>
      </c>
      <c r="AW176" s="35"/>
      <c r="AX176" s="35" t="str">
        <f t="shared" si="70"/>
        <v/>
      </c>
      <c r="AY176" s="16"/>
      <c r="AZ176" s="16"/>
      <c r="BA176" s="930"/>
    </row>
    <row r="177" spans="1:53">
      <c r="A177" s="32"/>
      <c r="B177" s="16"/>
      <c r="C177" s="17"/>
      <c r="D177" s="16"/>
      <c r="E177" s="17"/>
      <c r="F177" s="153" t="str">
        <f t="shared" si="69"/>
        <v/>
      </c>
      <c r="G177" s="182"/>
      <c r="H177" s="442" t="str">
        <f t="shared" si="66"/>
        <v/>
      </c>
      <c r="I177" s="16"/>
      <c r="J177" s="16"/>
      <c r="K177" s="41"/>
      <c r="L177" s="16"/>
      <c r="M177" s="16"/>
      <c r="N177" s="27" t="str">
        <f t="shared" si="51"/>
        <v/>
      </c>
      <c r="O177" s="41"/>
      <c r="P177" s="16"/>
      <c r="Q177" s="16"/>
      <c r="R177" s="27" t="str">
        <f t="shared" si="52"/>
        <v/>
      </c>
      <c r="S177" s="9"/>
      <c r="T177" s="16"/>
      <c r="U177" s="16"/>
      <c r="V177" s="16" t="str">
        <f t="shared" si="53"/>
        <v/>
      </c>
      <c r="W177" s="41"/>
      <c r="X177" s="16"/>
      <c r="Y177" s="16"/>
      <c r="Z177" s="27" t="str">
        <f t="shared" si="67"/>
        <v/>
      </c>
      <c r="AA177" s="41"/>
      <c r="AB177" s="28"/>
      <c r="AC177" s="28"/>
      <c r="AD177" s="27" t="str">
        <f t="shared" si="55"/>
        <v/>
      </c>
      <c r="AE177" s="42"/>
      <c r="AF177" s="16"/>
      <c r="AG177" s="16"/>
      <c r="AH177" s="27" t="str">
        <f t="shared" si="56"/>
        <v/>
      </c>
      <c r="AI177" s="42"/>
      <c r="AJ177" s="43"/>
      <c r="AK177" s="43"/>
      <c r="AL177" s="43" t="str">
        <f t="shared" si="71"/>
        <v/>
      </c>
      <c r="AM177" s="307"/>
      <c r="AN177" s="43"/>
      <c r="AO177" s="43"/>
      <c r="AP177" s="43" t="str">
        <f t="shared" si="72"/>
        <v/>
      </c>
      <c r="AQ177" s="307"/>
      <c r="AR177" s="43"/>
      <c r="AS177" s="43"/>
      <c r="AT177" s="43" t="str">
        <f t="shared" si="73"/>
        <v/>
      </c>
      <c r="AU177" s="307"/>
      <c r="AV177" s="35" t="str">
        <f t="shared" si="68"/>
        <v/>
      </c>
      <c r="AW177" s="35"/>
      <c r="AX177" s="35" t="str">
        <f t="shared" si="70"/>
        <v/>
      </c>
      <c r="AY177" s="16"/>
      <c r="AZ177" s="16"/>
      <c r="BA177" s="930"/>
    </row>
    <row r="178" spans="1:53">
      <c r="A178" s="32"/>
      <c r="B178" s="16"/>
      <c r="C178" s="17"/>
      <c r="D178" s="16"/>
      <c r="E178" s="17"/>
      <c r="F178" s="153" t="str">
        <f t="shared" si="69"/>
        <v/>
      </c>
      <c r="G178" s="182"/>
      <c r="H178" s="442" t="str">
        <f t="shared" si="66"/>
        <v/>
      </c>
      <c r="I178" s="16"/>
      <c r="J178" s="16"/>
      <c r="K178" s="41"/>
      <c r="L178" s="16"/>
      <c r="M178" s="16"/>
      <c r="N178" s="27" t="str">
        <f t="shared" si="51"/>
        <v/>
      </c>
      <c r="O178" s="41"/>
      <c r="P178" s="16"/>
      <c r="Q178" s="16"/>
      <c r="R178" s="27" t="str">
        <f t="shared" si="52"/>
        <v/>
      </c>
      <c r="S178" s="9"/>
      <c r="T178" s="16"/>
      <c r="U178" s="16"/>
      <c r="V178" s="16" t="str">
        <f t="shared" si="53"/>
        <v/>
      </c>
      <c r="W178" s="41"/>
      <c r="X178" s="16"/>
      <c r="Y178" s="16"/>
      <c r="Z178" s="27" t="str">
        <f t="shared" si="67"/>
        <v/>
      </c>
      <c r="AA178" s="41"/>
      <c r="AB178" s="28"/>
      <c r="AC178" s="28"/>
      <c r="AD178" s="27" t="str">
        <f t="shared" si="55"/>
        <v/>
      </c>
      <c r="AE178" s="42"/>
      <c r="AF178" s="16"/>
      <c r="AG178" s="16"/>
      <c r="AH178" s="27" t="str">
        <f t="shared" si="56"/>
        <v/>
      </c>
      <c r="AI178" s="42"/>
      <c r="AJ178" s="43"/>
      <c r="AK178" s="43"/>
      <c r="AL178" s="43" t="str">
        <f t="shared" si="71"/>
        <v/>
      </c>
      <c r="AM178" s="307"/>
      <c r="AN178" s="43"/>
      <c r="AO178" s="43"/>
      <c r="AP178" s="43" t="str">
        <f t="shared" si="72"/>
        <v/>
      </c>
      <c r="AQ178" s="307"/>
      <c r="AR178" s="43"/>
      <c r="AS178" s="43"/>
      <c r="AT178" s="43" t="str">
        <f t="shared" si="73"/>
        <v/>
      </c>
      <c r="AU178" s="307"/>
      <c r="AV178" s="35" t="str">
        <f t="shared" si="68"/>
        <v/>
      </c>
      <c r="AW178" s="35"/>
      <c r="AX178" s="35" t="str">
        <f t="shared" si="70"/>
        <v/>
      </c>
      <c r="AY178" s="16"/>
      <c r="AZ178" s="16"/>
      <c r="BA178" s="930"/>
    </row>
    <row r="179" spans="1:53">
      <c r="A179" s="32"/>
      <c r="B179" s="16"/>
      <c r="C179" s="17"/>
      <c r="D179" s="16"/>
      <c r="E179" s="17"/>
      <c r="F179" s="153" t="str">
        <f t="shared" si="69"/>
        <v/>
      </c>
      <c r="G179" s="182"/>
      <c r="H179" s="442" t="str">
        <f t="shared" si="66"/>
        <v/>
      </c>
      <c r="I179" s="16"/>
      <c r="J179" s="16"/>
      <c r="K179" s="41"/>
      <c r="L179" s="16"/>
      <c r="M179" s="16"/>
      <c r="N179" s="27" t="str">
        <f t="shared" si="51"/>
        <v/>
      </c>
      <c r="O179" s="41"/>
      <c r="P179" s="16"/>
      <c r="Q179" s="16"/>
      <c r="R179" s="27" t="str">
        <f t="shared" si="52"/>
        <v/>
      </c>
      <c r="S179" s="9"/>
      <c r="T179" s="16"/>
      <c r="U179" s="16"/>
      <c r="V179" s="16" t="str">
        <f t="shared" si="53"/>
        <v/>
      </c>
      <c r="W179" s="41"/>
      <c r="X179" s="16"/>
      <c r="Y179" s="16"/>
      <c r="Z179" s="27" t="str">
        <f t="shared" si="67"/>
        <v/>
      </c>
      <c r="AA179" s="41"/>
      <c r="AB179" s="28"/>
      <c r="AC179" s="28"/>
      <c r="AD179" s="27" t="str">
        <f t="shared" si="55"/>
        <v/>
      </c>
      <c r="AE179" s="42"/>
      <c r="AF179" s="16"/>
      <c r="AG179" s="16"/>
      <c r="AH179" s="27" t="str">
        <f t="shared" si="56"/>
        <v/>
      </c>
      <c r="AI179" s="42"/>
      <c r="AJ179" s="43"/>
      <c r="AK179" s="43"/>
      <c r="AL179" s="43" t="str">
        <f t="shared" si="71"/>
        <v/>
      </c>
      <c r="AM179" s="307"/>
      <c r="AN179" s="43"/>
      <c r="AO179" s="43"/>
      <c r="AP179" s="43" t="str">
        <f t="shared" si="72"/>
        <v/>
      </c>
      <c r="AQ179" s="307"/>
      <c r="AR179" s="43"/>
      <c r="AS179" s="43"/>
      <c r="AT179" s="43" t="str">
        <f t="shared" si="73"/>
        <v/>
      </c>
      <c r="AU179" s="307"/>
      <c r="AV179" s="35" t="str">
        <f t="shared" si="68"/>
        <v/>
      </c>
      <c r="AW179" s="35"/>
      <c r="AX179" s="35" t="str">
        <f t="shared" si="70"/>
        <v/>
      </c>
      <c r="AY179" s="16"/>
      <c r="AZ179" s="16"/>
      <c r="BA179" s="930"/>
    </row>
    <row r="180" spans="1:53">
      <c r="A180" s="32"/>
      <c r="B180" s="16"/>
      <c r="C180" s="17"/>
      <c r="D180" s="16"/>
      <c r="E180" s="17"/>
      <c r="F180" s="153" t="str">
        <f t="shared" si="69"/>
        <v/>
      </c>
      <c r="G180" s="182"/>
      <c r="H180" s="442" t="str">
        <f t="shared" si="66"/>
        <v/>
      </c>
      <c r="I180" s="16"/>
      <c r="J180" s="16"/>
      <c r="K180" s="41"/>
      <c r="L180" s="16"/>
      <c r="M180" s="16"/>
      <c r="N180" s="27" t="str">
        <f t="shared" si="51"/>
        <v/>
      </c>
      <c r="O180" s="41"/>
      <c r="P180" s="16"/>
      <c r="Q180" s="16"/>
      <c r="R180" s="27" t="str">
        <f t="shared" si="52"/>
        <v/>
      </c>
      <c r="S180" s="9"/>
      <c r="T180" s="16"/>
      <c r="U180" s="16"/>
      <c r="V180" s="16" t="str">
        <f t="shared" si="53"/>
        <v/>
      </c>
      <c r="W180" s="41"/>
      <c r="X180" s="16"/>
      <c r="Y180" s="16"/>
      <c r="Z180" s="27" t="str">
        <f t="shared" si="67"/>
        <v/>
      </c>
      <c r="AA180" s="41"/>
      <c r="AB180" s="28"/>
      <c r="AC180" s="28"/>
      <c r="AD180" s="27" t="str">
        <f t="shared" si="55"/>
        <v/>
      </c>
      <c r="AE180" s="42"/>
      <c r="AF180" s="16"/>
      <c r="AG180" s="16"/>
      <c r="AH180" s="27" t="str">
        <f t="shared" si="56"/>
        <v/>
      </c>
      <c r="AI180" s="42"/>
      <c r="AJ180" s="43"/>
      <c r="AK180" s="43"/>
      <c r="AL180" s="43" t="str">
        <f t="shared" si="71"/>
        <v/>
      </c>
      <c r="AM180" s="307"/>
      <c r="AN180" s="43"/>
      <c r="AO180" s="43"/>
      <c r="AP180" s="43" t="str">
        <f t="shared" si="72"/>
        <v/>
      </c>
      <c r="AQ180" s="307"/>
      <c r="AR180" s="43"/>
      <c r="AS180" s="43"/>
      <c r="AT180" s="43" t="str">
        <f t="shared" si="73"/>
        <v/>
      </c>
      <c r="AU180" s="307"/>
      <c r="AV180" s="35" t="str">
        <f t="shared" si="68"/>
        <v/>
      </c>
      <c r="AW180" s="35"/>
      <c r="AX180" s="35" t="str">
        <f t="shared" si="70"/>
        <v/>
      </c>
      <c r="AY180" s="16"/>
      <c r="AZ180" s="16"/>
      <c r="BA180" s="930"/>
    </row>
    <row r="181" spans="1:53">
      <c r="A181" s="32"/>
      <c r="B181" s="37"/>
      <c r="C181" s="129"/>
      <c r="D181" s="37"/>
      <c r="E181" s="129"/>
      <c r="F181" s="156">
        <f>SUM(F169:F180)</f>
        <v>0</v>
      </c>
      <c r="G181" s="183"/>
      <c r="H181" s="187">
        <f>SUM(H169:H180)</f>
        <v>0</v>
      </c>
      <c r="I181" s="37"/>
      <c r="J181" s="37"/>
      <c r="K181" s="41"/>
      <c r="L181" s="37">
        <f>SUM(L169:L180)</f>
        <v>0</v>
      </c>
      <c r="M181" s="37"/>
      <c r="N181" s="7">
        <f>SUM(N169:N180)</f>
        <v>0</v>
      </c>
      <c r="O181" s="41"/>
      <c r="P181" s="37">
        <f>SUM(P169:P180)</f>
        <v>0</v>
      </c>
      <c r="Q181" s="37"/>
      <c r="R181" s="7">
        <f>SUM(R169:R180)</f>
        <v>0</v>
      </c>
      <c r="S181" s="9"/>
      <c r="T181" s="37">
        <f>SUM(T169:T180)</f>
        <v>0</v>
      </c>
      <c r="U181" s="37"/>
      <c r="V181" s="37">
        <f>SUM(V169:V180)</f>
        <v>0</v>
      </c>
      <c r="W181" s="41"/>
      <c r="X181" s="37">
        <f>SUM(X169:X180)</f>
        <v>0</v>
      </c>
      <c r="Y181" s="37"/>
      <c r="Z181" s="7">
        <f>SUM(Z169:Z180)</f>
        <v>0</v>
      </c>
      <c r="AA181" s="41"/>
      <c r="AB181" s="37">
        <f>SUM(AB169:AB180)</f>
        <v>0</v>
      </c>
      <c r="AC181" s="37"/>
      <c r="AD181" s="7">
        <f>SUM(AD169:AD180)</f>
        <v>0</v>
      </c>
      <c r="AE181" s="42"/>
      <c r="AF181" s="37">
        <f>SUM(AF169:AF180)</f>
        <v>0</v>
      </c>
      <c r="AG181" s="37"/>
      <c r="AH181" s="7">
        <f>SUM(AH169:AH180)</f>
        <v>0</v>
      </c>
      <c r="AI181" s="42"/>
      <c r="AJ181" s="7">
        <f>SUM(AJ169:AJ180)</f>
        <v>0</v>
      </c>
      <c r="AK181" s="7"/>
      <c r="AL181" s="7">
        <f>SUM(AL169:AL180)</f>
        <v>0</v>
      </c>
      <c r="AM181" s="307"/>
      <c r="AN181" s="7">
        <f>SUM(AN169:AN180)</f>
        <v>0</v>
      </c>
      <c r="AO181" s="7"/>
      <c r="AP181" s="7">
        <f>SUM(AP169:AP180)</f>
        <v>0</v>
      </c>
      <c r="AQ181" s="307"/>
      <c r="AR181" s="7">
        <f>SUM(AR169:AR180)</f>
        <v>0</v>
      </c>
      <c r="AS181" s="7"/>
      <c r="AT181" s="7">
        <f>SUM(AT169:AT180)</f>
        <v>0</v>
      </c>
      <c r="AU181" s="307"/>
      <c r="AV181" s="130"/>
      <c r="AW181" s="130"/>
      <c r="AX181" s="164">
        <f>SUM(AX169:AX180)</f>
        <v>0</v>
      </c>
      <c r="AY181" s="37"/>
      <c r="AZ181" s="37"/>
      <c r="BA181" s="930"/>
    </row>
    <row r="182" spans="1:53">
      <c r="A182" s="32"/>
      <c r="B182" s="139"/>
      <c r="C182" s="144" t="s">
        <v>41</v>
      </c>
      <c r="D182" s="139"/>
      <c r="E182" s="140"/>
      <c r="F182" s="154"/>
      <c r="G182" s="184"/>
      <c r="H182" s="188"/>
      <c r="I182" s="139"/>
      <c r="J182" s="139"/>
      <c r="K182" s="41"/>
      <c r="L182" s="139"/>
      <c r="M182" s="139"/>
      <c r="N182" s="141"/>
      <c r="O182" s="41"/>
      <c r="P182" s="139"/>
      <c r="Q182" s="139"/>
      <c r="R182" s="141"/>
      <c r="S182" s="9"/>
      <c r="T182" s="139"/>
      <c r="U182" s="139"/>
      <c r="V182" s="139"/>
      <c r="W182" s="41"/>
      <c r="X182" s="139"/>
      <c r="Y182" s="139"/>
      <c r="Z182" s="141"/>
      <c r="AA182" s="41"/>
      <c r="AB182" s="139"/>
      <c r="AC182" s="139"/>
      <c r="AD182" s="141"/>
      <c r="AE182" s="42"/>
      <c r="AF182" s="139"/>
      <c r="AG182" s="139"/>
      <c r="AH182" s="141"/>
      <c r="AI182" s="42"/>
      <c r="AJ182" s="141"/>
      <c r="AK182" s="141"/>
      <c r="AL182" s="141"/>
      <c r="AM182" s="307"/>
      <c r="AN182" s="141"/>
      <c r="AO182" s="141"/>
      <c r="AP182" s="141"/>
      <c r="AQ182" s="307"/>
      <c r="AR182" s="141"/>
      <c r="AS182" s="141"/>
      <c r="AT182" s="141"/>
      <c r="AU182" s="307"/>
      <c r="AV182" s="142"/>
      <c r="AW182" s="142"/>
      <c r="AX182" s="142"/>
      <c r="AY182" s="139"/>
      <c r="AZ182" s="139"/>
      <c r="BA182" s="930"/>
    </row>
    <row r="183" spans="1:53">
      <c r="A183" s="32"/>
      <c r="B183" s="16"/>
      <c r="C183" s="17"/>
      <c r="D183" s="16"/>
      <c r="E183" s="17"/>
      <c r="F183" s="153" t="str">
        <f>IF(E183="","",IF(E183="Oui",1,0))</f>
        <v/>
      </c>
      <c r="G183" s="182"/>
      <c r="H183" s="442" t="str">
        <f t="shared" ref="H183:H194" si="74">IF(G183="","",G183-AX183)</f>
        <v/>
      </c>
      <c r="I183" s="16"/>
      <c r="J183" s="16"/>
      <c r="K183" s="41"/>
      <c r="L183" s="16"/>
      <c r="M183" s="16"/>
      <c r="N183" s="27" t="str">
        <f t="shared" si="51"/>
        <v/>
      </c>
      <c r="O183" s="41"/>
      <c r="P183" s="16"/>
      <c r="Q183" s="16"/>
      <c r="R183" s="27" t="str">
        <f t="shared" si="52"/>
        <v/>
      </c>
      <c r="S183" s="9"/>
      <c r="T183" s="16"/>
      <c r="U183" s="16"/>
      <c r="V183" s="16" t="str">
        <f t="shared" ref="V183:V194" si="75">IF(T183="","",U183*T183)</f>
        <v/>
      </c>
      <c r="W183" s="41"/>
      <c r="X183" s="16"/>
      <c r="Y183" s="16"/>
      <c r="Z183" s="27" t="str">
        <f t="shared" si="67"/>
        <v/>
      </c>
      <c r="AA183" s="41"/>
      <c r="AB183" s="28"/>
      <c r="AC183" s="28"/>
      <c r="AD183" s="27" t="str">
        <f t="shared" si="55"/>
        <v/>
      </c>
      <c r="AE183" s="42"/>
      <c r="AF183" s="16"/>
      <c r="AG183" s="16"/>
      <c r="AH183" s="27" t="str">
        <f t="shared" si="56"/>
        <v/>
      </c>
      <c r="AI183" s="42"/>
      <c r="AJ183" s="43"/>
      <c r="AK183" s="43"/>
      <c r="AL183" s="43" t="str">
        <f t="shared" si="71"/>
        <v/>
      </c>
      <c r="AM183" s="307"/>
      <c r="AN183" s="43"/>
      <c r="AO183" s="43"/>
      <c r="AP183" s="43" t="str">
        <f t="shared" si="72"/>
        <v/>
      </c>
      <c r="AQ183" s="307"/>
      <c r="AR183" s="43"/>
      <c r="AS183" s="43"/>
      <c r="AT183" s="43" t="str">
        <f t="shared" si="73"/>
        <v/>
      </c>
      <c r="AU183" s="307"/>
      <c r="AV183" s="35" t="str">
        <f t="shared" ref="AV183:AV194" si="76">IF(B183="","",R183+V183+Z183+AH183+N183+AD183+AL183+AP183+AT183)</f>
        <v/>
      </c>
      <c r="AW183" s="35"/>
      <c r="AX183" s="35" t="str">
        <f t="shared" si="21"/>
        <v/>
      </c>
      <c r="AY183" s="16"/>
      <c r="AZ183" s="16"/>
      <c r="BA183" s="930"/>
    </row>
    <row r="184" spans="1:53">
      <c r="A184" s="32"/>
      <c r="B184" s="16"/>
      <c r="C184" s="17"/>
      <c r="D184" s="16"/>
      <c r="E184" s="17"/>
      <c r="F184" s="153" t="str">
        <f t="shared" ref="F184:F194" si="77">IF(E184="","",IF(E184="Oui",1,0))</f>
        <v/>
      </c>
      <c r="G184" s="182"/>
      <c r="H184" s="442" t="str">
        <f t="shared" si="74"/>
        <v/>
      </c>
      <c r="I184" s="16"/>
      <c r="J184" s="16"/>
      <c r="K184" s="41"/>
      <c r="L184" s="16"/>
      <c r="M184" s="16"/>
      <c r="N184" s="27" t="str">
        <f t="shared" si="51"/>
        <v/>
      </c>
      <c r="O184" s="41"/>
      <c r="P184" s="16"/>
      <c r="Q184" s="16"/>
      <c r="R184" s="27" t="str">
        <f t="shared" si="52"/>
        <v/>
      </c>
      <c r="S184" s="9"/>
      <c r="T184" s="16"/>
      <c r="U184" s="16"/>
      <c r="V184" s="16" t="str">
        <f t="shared" si="75"/>
        <v/>
      </c>
      <c r="W184" s="41"/>
      <c r="X184" s="16"/>
      <c r="Y184" s="16"/>
      <c r="Z184" s="27" t="str">
        <f t="shared" si="67"/>
        <v/>
      </c>
      <c r="AA184" s="41"/>
      <c r="AB184" s="28"/>
      <c r="AC184" s="28"/>
      <c r="AD184" s="27" t="str">
        <f t="shared" si="55"/>
        <v/>
      </c>
      <c r="AE184" s="42"/>
      <c r="AF184" s="16"/>
      <c r="AG184" s="16"/>
      <c r="AH184" s="27" t="str">
        <f t="shared" si="56"/>
        <v/>
      </c>
      <c r="AI184" s="42"/>
      <c r="AJ184" s="43"/>
      <c r="AK184" s="43"/>
      <c r="AL184" s="43" t="str">
        <f t="shared" si="71"/>
        <v/>
      </c>
      <c r="AM184" s="307"/>
      <c r="AN184" s="43"/>
      <c r="AO184" s="43"/>
      <c r="AP184" s="43" t="str">
        <f t="shared" si="72"/>
        <v/>
      </c>
      <c r="AQ184" s="307"/>
      <c r="AR184" s="43"/>
      <c r="AS184" s="43"/>
      <c r="AT184" s="43" t="str">
        <f t="shared" si="73"/>
        <v/>
      </c>
      <c r="AU184" s="307"/>
      <c r="AV184" s="35" t="str">
        <f t="shared" si="76"/>
        <v/>
      </c>
      <c r="AW184" s="35"/>
      <c r="AX184" s="35" t="str">
        <f t="shared" si="21"/>
        <v/>
      </c>
      <c r="AY184" s="16"/>
      <c r="AZ184" s="16"/>
      <c r="BA184" s="930"/>
    </row>
    <row r="185" spans="1:53">
      <c r="A185" s="32"/>
      <c r="B185" s="16"/>
      <c r="C185" s="17"/>
      <c r="D185" s="16"/>
      <c r="E185" s="17"/>
      <c r="F185" s="153" t="str">
        <f t="shared" si="77"/>
        <v/>
      </c>
      <c r="G185" s="182"/>
      <c r="H185" s="442" t="str">
        <f t="shared" si="74"/>
        <v/>
      </c>
      <c r="I185" s="16"/>
      <c r="J185" s="16"/>
      <c r="K185" s="41"/>
      <c r="L185" s="16"/>
      <c r="M185" s="16"/>
      <c r="N185" s="27" t="str">
        <f t="shared" si="51"/>
        <v/>
      </c>
      <c r="O185" s="41"/>
      <c r="P185" s="16"/>
      <c r="Q185" s="16"/>
      <c r="R185" s="27" t="str">
        <f t="shared" si="52"/>
        <v/>
      </c>
      <c r="S185" s="9"/>
      <c r="T185" s="16"/>
      <c r="U185" s="16"/>
      <c r="V185" s="16" t="str">
        <f t="shared" si="75"/>
        <v/>
      </c>
      <c r="W185" s="41"/>
      <c r="X185" s="16"/>
      <c r="Y185" s="16"/>
      <c r="Z185" s="27" t="str">
        <f t="shared" si="67"/>
        <v/>
      </c>
      <c r="AA185" s="41"/>
      <c r="AB185" s="28"/>
      <c r="AC185" s="28"/>
      <c r="AD185" s="27" t="str">
        <f t="shared" si="55"/>
        <v/>
      </c>
      <c r="AE185" s="42"/>
      <c r="AF185" s="16"/>
      <c r="AG185" s="16"/>
      <c r="AH185" s="27" t="str">
        <f t="shared" si="56"/>
        <v/>
      </c>
      <c r="AI185" s="42"/>
      <c r="AJ185" s="43"/>
      <c r="AK185" s="43"/>
      <c r="AL185" s="43" t="str">
        <f t="shared" si="71"/>
        <v/>
      </c>
      <c r="AM185" s="307"/>
      <c r="AN185" s="43"/>
      <c r="AO185" s="43"/>
      <c r="AP185" s="43" t="str">
        <f t="shared" si="72"/>
        <v/>
      </c>
      <c r="AQ185" s="307"/>
      <c r="AR185" s="43"/>
      <c r="AS185" s="43"/>
      <c r="AT185" s="43" t="str">
        <f t="shared" si="73"/>
        <v/>
      </c>
      <c r="AU185" s="307"/>
      <c r="AV185" s="35" t="str">
        <f t="shared" si="76"/>
        <v/>
      </c>
      <c r="AW185" s="35"/>
      <c r="AX185" s="35" t="str">
        <f t="shared" si="21"/>
        <v/>
      </c>
      <c r="AY185" s="16"/>
      <c r="AZ185" s="16"/>
      <c r="BA185" s="930"/>
    </row>
    <row r="186" spans="1:53">
      <c r="A186" s="32"/>
      <c r="B186" s="16"/>
      <c r="C186" s="17"/>
      <c r="D186" s="16"/>
      <c r="E186" s="17"/>
      <c r="F186" s="153" t="str">
        <f t="shared" si="77"/>
        <v/>
      </c>
      <c r="G186" s="182"/>
      <c r="H186" s="442" t="str">
        <f t="shared" si="74"/>
        <v/>
      </c>
      <c r="I186" s="16"/>
      <c r="J186" s="16"/>
      <c r="K186" s="41"/>
      <c r="L186" s="16"/>
      <c r="M186" s="16"/>
      <c r="N186" s="27" t="str">
        <f t="shared" si="51"/>
        <v/>
      </c>
      <c r="O186" s="41"/>
      <c r="P186" s="16"/>
      <c r="Q186" s="16"/>
      <c r="R186" s="27" t="str">
        <f t="shared" si="52"/>
        <v/>
      </c>
      <c r="S186" s="9"/>
      <c r="T186" s="16"/>
      <c r="U186" s="16"/>
      <c r="V186" s="16" t="str">
        <f t="shared" si="75"/>
        <v/>
      </c>
      <c r="W186" s="41"/>
      <c r="X186" s="16"/>
      <c r="Y186" s="16"/>
      <c r="Z186" s="27" t="str">
        <f t="shared" si="67"/>
        <v/>
      </c>
      <c r="AA186" s="41"/>
      <c r="AB186" s="28"/>
      <c r="AC186" s="28"/>
      <c r="AD186" s="27" t="str">
        <f t="shared" si="55"/>
        <v/>
      </c>
      <c r="AE186" s="42"/>
      <c r="AF186" s="16"/>
      <c r="AG186" s="16"/>
      <c r="AH186" s="27" t="str">
        <f t="shared" si="56"/>
        <v/>
      </c>
      <c r="AI186" s="42"/>
      <c r="AJ186" s="43"/>
      <c r="AK186" s="43"/>
      <c r="AL186" s="43" t="str">
        <f t="shared" si="71"/>
        <v/>
      </c>
      <c r="AM186" s="307"/>
      <c r="AN186" s="43"/>
      <c r="AO186" s="43"/>
      <c r="AP186" s="43" t="str">
        <f t="shared" si="72"/>
        <v/>
      </c>
      <c r="AQ186" s="307"/>
      <c r="AR186" s="43"/>
      <c r="AS186" s="43"/>
      <c r="AT186" s="43" t="str">
        <f t="shared" si="73"/>
        <v/>
      </c>
      <c r="AU186" s="307"/>
      <c r="AV186" s="35" t="str">
        <f t="shared" si="76"/>
        <v/>
      </c>
      <c r="AW186" s="35"/>
      <c r="AX186" s="35" t="str">
        <f t="shared" si="21"/>
        <v/>
      </c>
      <c r="AY186" s="16"/>
      <c r="AZ186" s="16"/>
      <c r="BA186" s="930"/>
    </row>
    <row r="187" spans="1:53">
      <c r="A187" s="32"/>
      <c r="B187" s="16"/>
      <c r="C187" s="17"/>
      <c r="D187" s="16"/>
      <c r="E187" s="17"/>
      <c r="F187" s="153" t="str">
        <f t="shared" si="77"/>
        <v/>
      </c>
      <c r="G187" s="182"/>
      <c r="H187" s="442" t="str">
        <f t="shared" si="74"/>
        <v/>
      </c>
      <c r="I187" s="16"/>
      <c r="J187" s="16"/>
      <c r="K187" s="41"/>
      <c r="L187" s="16"/>
      <c r="M187" s="16"/>
      <c r="N187" s="27" t="str">
        <f t="shared" si="51"/>
        <v/>
      </c>
      <c r="O187" s="41"/>
      <c r="P187" s="16"/>
      <c r="Q187" s="16"/>
      <c r="R187" s="27" t="str">
        <f t="shared" si="52"/>
        <v/>
      </c>
      <c r="S187" s="9"/>
      <c r="T187" s="16"/>
      <c r="U187" s="16"/>
      <c r="V187" s="16" t="str">
        <f t="shared" si="75"/>
        <v/>
      </c>
      <c r="W187" s="41"/>
      <c r="X187" s="16"/>
      <c r="Y187" s="16"/>
      <c r="Z187" s="27" t="str">
        <f t="shared" si="67"/>
        <v/>
      </c>
      <c r="AA187" s="41"/>
      <c r="AB187" s="28"/>
      <c r="AC187" s="28"/>
      <c r="AD187" s="27" t="str">
        <f t="shared" si="55"/>
        <v/>
      </c>
      <c r="AE187" s="42"/>
      <c r="AF187" s="16"/>
      <c r="AG187" s="16"/>
      <c r="AH187" s="27" t="str">
        <f t="shared" si="56"/>
        <v/>
      </c>
      <c r="AI187" s="42"/>
      <c r="AJ187" s="43"/>
      <c r="AK187" s="43"/>
      <c r="AL187" s="43" t="str">
        <f t="shared" si="71"/>
        <v/>
      </c>
      <c r="AM187" s="307"/>
      <c r="AN187" s="43"/>
      <c r="AO187" s="43"/>
      <c r="AP187" s="43" t="str">
        <f t="shared" si="72"/>
        <v/>
      </c>
      <c r="AQ187" s="307"/>
      <c r="AR187" s="43"/>
      <c r="AS187" s="43"/>
      <c r="AT187" s="43" t="str">
        <f t="shared" si="73"/>
        <v/>
      </c>
      <c r="AU187" s="307"/>
      <c r="AV187" s="35" t="str">
        <f t="shared" si="76"/>
        <v/>
      </c>
      <c r="AW187" s="35"/>
      <c r="AX187" s="35" t="str">
        <f t="shared" si="21"/>
        <v/>
      </c>
      <c r="AY187" s="16"/>
      <c r="AZ187" s="16"/>
      <c r="BA187" s="930"/>
    </row>
    <row r="188" spans="1:53">
      <c r="A188" s="32"/>
      <c r="B188" s="16"/>
      <c r="C188" s="17"/>
      <c r="D188" s="16"/>
      <c r="E188" s="17"/>
      <c r="F188" s="153" t="str">
        <f t="shared" si="77"/>
        <v/>
      </c>
      <c r="G188" s="182"/>
      <c r="H188" s="442" t="str">
        <f t="shared" si="74"/>
        <v/>
      </c>
      <c r="I188" s="16"/>
      <c r="J188" s="16"/>
      <c r="K188" s="41"/>
      <c r="L188" s="16"/>
      <c r="M188" s="16"/>
      <c r="N188" s="27" t="str">
        <f t="shared" si="51"/>
        <v/>
      </c>
      <c r="O188" s="41"/>
      <c r="P188" s="16"/>
      <c r="Q188" s="16"/>
      <c r="R188" s="27" t="str">
        <f t="shared" si="52"/>
        <v/>
      </c>
      <c r="S188" s="9"/>
      <c r="T188" s="16"/>
      <c r="U188" s="16"/>
      <c r="V188" s="16" t="str">
        <f t="shared" si="75"/>
        <v/>
      </c>
      <c r="W188" s="41"/>
      <c r="X188" s="16"/>
      <c r="Y188" s="16"/>
      <c r="Z188" s="27" t="str">
        <f t="shared" si="67"/>
        <v/>
      </c>
      <c r="AA188" s="41"/>
      <c r="AB188" s="28"/>
      <c r="AC188" s="28"/>
      <c r="AD188" s="27" t="str">
        <f t="shared" si="55"/>
        <v/>
      </c>
      <c r="AE188" s="42"/>
      <c r="AF188" s="16"/>
      <c r="AG188" s="16"/>
      <c r="AH188" s="27" t="str">
        <f t="shared" si="56"/>
        <v/>
      </c>
      <c r="AI188" s="42"/>
      <c r="AJ188" s="43"/>
      <c r="AK188" s="43"/>
      <c r="AL188" s="43" t="str">
        <f t="shared" si="71"/>
        <v/>
      </c>
      <c r="AM188" s="307"/>
      <c r="AN188" s="43"/>
      <c r="AO188" s="43"/>
      <c r="AP188" s="43" t="str">
        <f t="shared" si="72"/>
        <v/>
      </c>
      <c r="AQ188" s="307"/>
      <c r="AR188" s="43"/>
      <c r="AS188" s="43"/>
      <c r="AT188" s="43" t="str">
        <f t="shared" si="73"/>
        <v/>
      </c>
      <c r="AU188" s="307"/>
      <c r="AV188" s="35" t="str">
        <f t="shared" si="76"/>
        <v/>
      </c>
      <c r="AW188" s="35"/>
      <c r="AX188" s="35" t="str">
        <f t="shared" si="21"/>
        <v/>
      </c>
      <c r="AY188" s="16"/>
      <c r="AZ188" s="16"/>
      <c r="BA188" s="930"/>
    </row>
    <row r="189" spans="1:53">
      <c r="A189" s="32"/>
      <c r="B189" s="16"/>
      <c r="C189" s="17"/>
      <c r="D189" s="16"/>
      <c r="E189" s="17"/>
      <c r="F189" s="153" t="str">
        <f t="shared" si="77"/>
        <v/>
      </c>
      <c r="G189" s="182"/>
      <c r="H189" s="442" t="str">
        <f t="shared" si="74"/>
        <v/>
      </c>
      <c r="I189" s="16"/>
      <c r="J189" s="16"/>
      <c r="K189" s="41"/>
      <c r="L189" s="16"/>
      <c r="M189" s="16"/>
      <c r="N189" s="27" t="str">
        <f t="shared" si="51"/>
        <v/>
      </c>
      <c r="O189" s="41"/>
      <c r="P189" s="16"/>
      <c r="Q189" s="16"/>
      <c r="R189" s="27" t="str">
        <f t="shared" si="52"/>
        <v/>
      </c>
      <c r="S189" s="9"/>
      <c r="T189" s="16"/>
      <c r="U189" s="16"/>
      <c r="V189" s="16" t="str">
        <f t="shared" si="75"/>
        <v/>
      </c>
      <c r="W189" s="41"/>
      <c r="X189" s="16"/>
      <c r="Y189" s="16"/>
      <c r="Z189" s="27" t="str">
        <f t="shared" si="67"/>
        <v/>
      </c>
      <c r="AA189" s="41"/>
      <c r="AB189" s="28"/>
      <c r="AC189" s="28"/>
      <c r="AD189" s="27" t="str">
        <f t="shared" si="55"/>
        <v/>
      </c>
      <c r="AE189" s="42"/>
      <c r="AF189" s="16"/>
      <c r="AG189" s="16"/>
      <c r="AH189" s="27" t="str">
        <f t="shared" si="56"/>
        <v/>
      </c>
      <c r="AI189" s="42"/>
      <c r="AJ189" s="43"/>
      <c r="AK189" s="43"/>
      <c r="AL189" s="43" t="str">
        <f t="shared" si="71"/>
        <v/>
      </c>
      <c r="AM189" s="307"/>
      <c r="AN189" s="43"/>
      <c r="AO189" s="43"/>
      <c r="AP189" s="43" t="str">
        <f t="shared" si="72"/>
        <v/>
      </c>
      <c r="AQ189" s="307"/>
      <c r="AR189" s="43"/>
      <c r="AS189" s="43"/>
      <c r="AT189" s="43" t="str">
        <f t="shared" si="73"/>
        <v/>
      </c>
      <c r="AU189" s="307"/>
      <c r="AV189" s="35" t="str">
        <f t="shared" si="76"/>
        <v/>
      </c>
      <c r="AW189" s="35"/>
      <c r="AX189" s="35" t="str">
        <f t="shared" si="21"/>
        <v/>
      </c>
      <c r="AY189" s="16"/>
      <c r="AZ189" s="16"/>
      <c r="BA189" s="930"/>
    </row>
    <row r="190" spans="1:53">
      <c r="A190" s="32"/>
      <c r="B190" s="16"/>
      <c r="C190" s="17"/>
      <c r="D190" s="16"/>
      <c r="E190" s="17"/>
      <c r="F190" s="153" t="str">
        <f t="shared" si="77"/>
        <v/>
      </c>
      <c r="G190" s="182"/>
      <c r="H190" s="442" t="str">
        <f t="shared" si="74"/>
        <v/>
      </c>
      <c r="I190" s="16"/>
      <c r="J190" s="16"/>
      <c r="K190" s="41"/>
      <c r="L190" s="16"/>
      <c r="M190" s="16"/>
      <c r="N190" s="27" t="str">
        <f t="shared" si="51"/>
        <v/>
      </c>
      <c r="O190" s="41"/>
      <c r="P190" s="16"/>
      <c r="Q190" s="16"/>
      <c r="R190" s="27" t="str">
        <f t="shared" si="52"/>
        <v/>
      </c>
      <c r="S190" s="9"/>
      <c r="T190" s="16"/>
      <c r="U190" s="16"/>
      <c r="V190" s="16" t="str">
        <f t="shared" si="75"/>
        <v/>
      </c>
      <c r="W190" s="41"/>
      <c r="X190" s="16"/>
      <c r="Y190" s="16"/>
      <c r="Z190" s="27" t="str">
        <f t="shared" si="67"/>
        <v/>
      </c>
      <c r="AA190" s="41"/>
      <c r="AB190" s="28"/>
      <c r="AC190" s="28"/>
      <c r="AD190" s="27" t="str">
        <f t="shared" si="55"/>
        <v/>
      </c>
      <c r="AE190" s="42"/>
      <c r="AF190" s="16"/>
      <c r="AG190" s="16"/>
      <c r="AH190" s="27" t="str">
        <f t="shared" si="56"/>
        <v/>
      </c>
      <c r="AI190" s="42"/>
      <c r="AJ190" s="43"/>
      <c r="AK190" s="43"/>
      <c r="AL190" s="43" t="str">
        <f t="shared" si="71"/>
        <v/>
      </c>
      <c r="AM190" s="307"/>
      <c r="AN190" s="43"/>
      <c r="AO190" s="43"/>
      <c r="AP190" s="43" t="str">
        <f t="shared" si="72"/>
        <v/>
      </c>
      <c r="AQ190" s="307"/>
      <c r="AR190" s="43"/>
      <c r="AS190" s="43"/>
      <c r="AT190" s="43" t="str">
        <f t="shared" si="73"/>
        <v/>
      </c>
      <c r="AU190" s="307"/>
      <c r="AV190" s="35" t="str">
        <f t="shared" si="76"/>
        <v/>
      </c>
      <c r="AW190" s="35"/>
      <c r="AX190" s="35" t="str">
        <f t="shared" si="21"/>
        <v/>
      </c>
      <c r="AY190" s="16"/>
      <c r="AZ190" s="16"/>
      <c r="BA190" s="930"/>
    </row>
    <row r="191" spans="1:53">
      <c r="A191" s="32"/>
      <c r="B191" s="16"/>
      <c r="C191" s="17"/>
      <c r="D191" s="16"/>
      <c r="E191" s="17"/>
      <c r="F191" s="153" t="str">
        <f t="shared" si="77"/>
        <v/>
      </c>
      <c r="G191" s="182"/>
      <c r="H191" s="442" t="str">
        <f t="shared" si="74"/>
        <v/>
      </c>
      <c r="I191" s="16"/>
      <c r="J191" s="16"/>
      <c r="K191" s="41"/>
      <c r="L191" s="16"/>
      <c r="M191" s="16"/>
      <c r="N191" s="27" t="str">
        <f t="shared" si="51"/>
        <v/>
      </c>
      <c r="O191" s="41"/>
      <c r="P191" s="16"/>
      <c r="Q191" s="16"/>
      <c r="R191" s="27" t="str">
        <f t="shared" si="52"/>
        <v/>
      </c>
      <c r="S191" s="9"/>
      <c r="T191" s="16"/>
      <c r="U191" s="16"/>
      <c r="V191" s="16" t="str">
        <f t="shared" si="75"/>
        <v/>
      </c>
      <c r="W191" s="41"/>
      <c r="X191" s="16"/>
      <c r="Y191" s="16"/>
      <c r="Z191" s="27" t="str">
        <f t="shared" si="67"/>
        <v/>
      </c>
      <c r="AA191" s="41"/>
      <c r="AB191" s="28"/>
      <c r="AC191" s="28"/>
      <c r="AD191" s="27" t="str">
        <f t="shared" si="55"/>
        <v/>
      </c>
      <c r="AE191" s="42"/>
      <c r="AF191" s="16"/>
      <c r="AG191" s="16"/>
      <c r="AH191" s="27" t="str">
        <f t="shared" si="56"/>
        <v/>
      </c>
      <c r="AI191" s="42"/>
      <c r="AJ191" s="43"/>
      <c r="AK191" s="43"/>
      <c r="AL191" s="43" t="str">
        <f t="shared" si="71"/>
        <v/>
      </c>
      <c r="AM191" s="307"/>
      <c r="AN191" s="43"/>
      <c r="AO191" s="43"/>
      <c r="AP191" s="43" t="str">
        <f t="shared" si="72"/>
        <v/>
      </c>
      <c r="AQ191" s="307"/>
      <c r="AR191" s="43"/>
      <c r="AS191" s="43"/>
      <c r="AT191" s="43" t="str">
        <f t="shared" si="73"/>
        <v/>
      </c>
      <c r="AU191" s="307"/>
      <c r="AV191" s="35" t="str">
        <f t="shared" si="76"/>
        <v/>
      </c>
      <c r="AW191" s="35"/>
      <c r="AX191" s="35" t="str">
        <f t="shared" si="21"/>
        <v/>
      </c>
      <c r="AY191" s="16"/>
      <c r="AZ191" s="16"/>
      <c r="BA191" s="930"/>
    </row>
    <row r="192" spans="1:53">
      <c r="A192" s="32"/>
      <c r="B192" s="16"/>
      <c r="C192" s="17"/>
      <c r="D192" s="16"/>
      <c r="E192" s="17"/>
      <c r="F192" s="153" t="str">
        <f t="shared" si="77"/>
        <v/>
      </c>
      <c r="G192" s="182"/>
      <c r="H192" s="442" t="str">
        <f t="shared" si="74"/>
        <v/>
      </c>
      <c r="I192" s="16"/>
      <c r="J192" s="16"/>
      <c r="K192" s="41"/>
      <c r="L192" s="16"/>
      <c r="M192" s="16"/>
      <c r="N192" s="27" t="str">
        <f t="shared" si="51"/>
        <v/>
      </c>
      <c r="O192" s="41"/>
      <c r="P192" s="16"/>
      <c r="Q192" s="16"/>
      <c r="R192" s="27" t="str">
        <f t="shared" si="52"/>
        <v/>
      </c>
      <c r="S192" s="9"/>
      <c r="T192" s="16"/>
      <c r="U192" s="16"/>
      <c r="V192" s="16" t="str">
        <f t="shared" si="75"/>
        <v/>
      </c>
      <c r="W192" s="41"/>
      <c r="X192" s="16"/>
      <c r="Y192" s="16"/>
      <c r="Z192" s="27" t="str">
        <f t="shared" si="67"/>
        <v/>
      </c>
      <c r="AA192" s="41"/>
      <c r="AB192" s="28"/>
      <c r="AC192" s="28"/>
      <c r="AD192" s="27" t="str">
        <f t="shared" si="55"/>
        <v/>
      </c>
      <c r="AE192" s="42"/>
      <c r="AF192" s="16"/>
      <c r="AG192" s="16"/>
      <c r="AH192" s="27" t="str">
        <f t="shared" si="56"/>
        <v/>
      </c>
      <c r="AI192" s="42"/>
      <c r="AJ192" s="43"/>
      <c r="AK192" s="43"/>
      <c r="AL192" s="43" t="str">
        <f t="shared" si="71"/>
        <v/>
      </c>
      <c r="AM192" s="307"/>
      <c r="AN192" s="43"/>
      <c r="AO192" s="43"/>
      <c r="AP192" s="43" t="str">
        <f t="shared" si="72"/>
        <v/>
      </c>
      <c r="AQ192" s="307"/>
      <c r="AR192" s="43"/>
      <c r="AS192" s="43"/>
      <c r="AT192" s="43" t="str">
        <f t="shared" si="73"/>
        <v/>
      </c>
      <c r="AU192" s="307"/>
      <c r="AV192" s="35" t="str">
        <f t="shared" si="76"/>
        <v/>
      </c>
      <c r="AW192" s="35"/>
      <c r="AX192" s="35" t="str">
        <f t="shared" si="21"/>
        <v/>
      </c>
      <c r="AY192" s="16"/>
      <c r="AZ192" s="16"/>
      <c r="BA192" s="930"/>
    </row>
    <row r="193" spans="1:53">
      <c r="A193" s="32"/>
      <c r="B193" s="16"/>
      <c r="C193" s="17"/>
      <c r="D193" s="16"/>
      <c r="E193" s="17"/>
      <c r="F193" s="153" t="str">
        <f t="shared" si="77"/>
        <v/>
      </c>
      <c r="G193" s="182"/>
      <c r="H193" s="442" t="str">
        <f t="shared" si="74"/>
        <v/>
      </c>
      <c r="I193" s="16"/>
      <c r="J193" s="16"/>
      <c r="K193" s="41"/>
      <c r="L193" s="16"/>
      <c r="M193" s="16"/>
      <c r="N193" s="27" t="str">
        <f t="shared" si="51"/>
        <v/>
      </c>
      <c r="O193" s="41"/>
      <c r="P193" s="16"/>
      <c r="Q193" s="16"/>
      <c r="R193" s="27" t="str">
        <f t="shared" si="52"/>
        <v/>
      </c>
      <c r="S193" s="9"/>
      <c r="T193" s="16"/>
      <c r="U193" s="16"/>
      <c r="V193" s="16" t="str">
        <f t="shared" si="75"/>
        <v/>
      </c>
      <c r="W193" s="41"/>
      <c r="X193" s="16"/>
      <c r="Y193" s="16"/>
      <c r="Z193" s="27" t="str">
        <f t="shared" si="67"/>
        <v/>
      </c>
      <c r="AA193" s="41"/>
      <c r="AB193" s="28"/>
      <c r="AC193" s="28"/>
      <c r="AD193" s="27" t="str">
        <f t="shared" si="55"/>
        <v/>
      </c>
      <c r="AE193" s="42"/>
      <c r="AF193" s="16"/>
      <c r="AG193" s="16"/>
      <c r="AH193" s="27" t="str">
        <f t="shared" si="56"/>
        <v/>
      </c>
      <c r="AI193" s="42"/>
      <c r="AJ193" s="43"/>
      <c r="AK193" s="43"/>
      <c r="AL193" s="43" t="str">
        <f t="shared" si="71"/>
        <v/>
      </c>
      <c r="AM193" s="307"/>
      <c r="AN193" s="43"/>
      <c r="AO193" s="43"/>
      <c r="AP193" s="43" t="str">
        <f t="shared" si="72"/>
        <v/>
      </c>
      <c r="AQ193" s="307"/>
      <c r="AR193" s="43"/>
      <c r="AS193" s="43"/>
      <c r="AT193" s="43" t="str">
        <f t="shared" si="73"/>
        <v/>
      </c>
      <c r="AU193" s="307"/>
      <c r="AV193" s="35" t="str">
        <f t="shared" si="76"/>
        <v/>
      </c>
      <c r="AW193" s="35"/>
      <c r="AX193" s="35" t="str">
        <f t="shared" si="21"/>
        <v/>
      </c>
      <c r="AY193" s="16"/>
      <c r="AZ193" s="16"/>
      <c r="BA193" s="930"/>
    </row>
    <row r="194" spans="1:53">
      <c r="A194" s="32"/>
      <c r="B194" s="16"/>
      <c r="C194" s="17"/>
      <c r="D194" s="16"/>
      <c r="E194" s="17"/>
      <c r="F194" s="153" t="str">
        <f t="shared" si="77"/>
        <v/>
      </c>
      <c r="G194" s="182"/>
      <c r="H194" s="442" t="str">
        <f t="shared" si="74"/>
        <v/>
      </c>
      <c r="I194" s="16"/>
      <c r="J194" s="16"/>
      <c r="K194" s="41"/>
      <c r="L194" s="16"/>
      <c r="M194" s="16"/>
      <c r="N194" s="27" t="str">
        <f t="shared" si="51"/>
        <v/>
      </c>
      <c r="O194" s="41"/>
      <c r="P194" s="16"/>
      <c r="Q194" s="16"/>
      <c r="R194" s="27" t="str">
        <f t="shared" si="52"/>
        <v/>
      </c>
      <c r="S194" s="9"/>
      <c r="T194" s="16"/>
      <c r="U194" s="16"/>
      <c r="V194" s="16" t="str">
        <f t="shared" si="75"/>
        <v/>
      </c>
      <c r="W194" s="41"/>
      <c r="X194" s="16"/>
      <c r="Y194" s="16"/>
      <c r="Z194" s="27" t="str">
        <f t="shared" si="67"/>
        <v/>
      </c>
      <c r="AA194" s="41"/>
      <c r="AB194" s="28"/>
      <c r="AC194" s="28"/>
      <c r="AD194" s="27" t="str">
        <f t="shared" si="55"/>
        <v/>
      </c>
      <c r="AE194" s="42"/>
      <c r="AF194" s="16"/>
      <c r="AG194" s="16"/>
      <c r="AH194" s="27" t="str">
        <f t="shared" si="56"/>
        <v/>
      </c>
      <c r="AI194" s="42"/>
      <c r="AJ194" s="43"/>
      <c r="AK194" s="43"/>
      <c r="AL194" s="43" t="str">
        <f t="shared" si="71"/>
        <v/>
      </c>
      <c r="AM194" s="307"/>
      <c r="AN194" s="43"/>
      <c r="AO194" s="43"/>
      <c r="AP194" s="43" t="str">
        <f t="shared" si="72"/>
        <v/>
      </c>
      <c r="AQ194" s="307"/>
      <c r="AR194" s="43"/>
      <c r="AS194" s="43"/>
      <c r="AT194" s="43" t="str">
        <f t="shared" si="73"/>
        <v/>
      </c>
      <c r="AU194" s="307"/>
      <c r="AV194" s="35" t="str">
        <f t="shared" si="76"/>
        <v/>
      </c>
      <c r="AW194" s="35"/>
      <c r="AX194" s="35" t="str">
        <f t="shared" si="21"/>
        <v/>
      </c>
      <c r="AY194" s="16"/>
      <c r="AZ194" s="16"/>
      <c r="BA194" s="930"/>
    </row>
    <row r="195" spans="1:53">
      <c r="A195" s="32"/>
      <c r="B195" s="37"/>
      <c r="C195" s="129"/>
      <c r="D195" s="37"/>
      <c r="E195" s="129"/>
      <c r="F195" s="156">
        <f>SUM(F183:F194)</f>
        <v>0</v>
      </c>
      <c r="G195" s="183"/>
      <c r="H195" s="189">
        <f>SUM(H183:H194)</f>
        <v>0</v>
      </c>
      <c r="I195" s="37"/>
      <c r="J195" s="37"/>
      <c r="K195" s="37"/>
      <c r="L195" s="37">
        <f>SUM(L183:L194)</f>
        <v>0</v>
      </c>
      <c r="M195" s="37"/>
      <c r="N195" s="7"/>
      <c r="O195" s="37"/>
      <c r="P195" s="37">
        <f>SUM(P183:P194)</f>
        <v>0</v>
      </c>
      <c r="Q195" s="37"/>
      <c r="R195" s="37">
        <f>SUM(R183:R194)</f>
        <v>0</v>
      </c>
      <c r="S195" s="38"/>
      <c r="T195" s="37">
        <f>SUM(T183:T194)</f>
        <v>0</v>
      </c>
      <c r="U195" s="37"/>
      <c r="V195" s="37">
        <f>SUM(V183:V194)</f>
        <v>0</v>
      </c>
      <c r="W195" s="37"/>
      <c r="X195" s="37">
        <f>SUM(X183:X194)</f>
        <v>0</v>
      </c>
      <c r="Y195" s="37"/>
      <c r="Z195" s="7">
        <f>SUM(Z183:Z194)</f>
        <v>0</v>
      </c>
      <c r="AA195" s="37"/>
      <c r="AB195" s="37">
        <f>SUM(AB183:AB194)</f>
        <v>0</v>
      </c>
      <c r="AC195" s="37"/>
      <c r="AD195" s="7">
        <f>SUM(AD183:AD194)</f>
        <v>0</v>
      </c>
      <c r="AE195" s="7"/>
      <c r="AF195" s="37">
        <f>SUM(AF183:AF194)</f>
        <v>0</v>
      </c>
      <c r="AG195" s="37"/>
      <c r="AH195" s="37">
        <f>SUM(AH183:AH194)</f>
        <v>0</v>
      </c>
      <c r="AI195" s="37"/>
      <c r="AJ195" s="37">
        <f>SUM(AJ183:AJ194)</f>
        <v>0</v>
      </c>
      <c r="AK195" s="37"/>
      <c r="AL195" s="37">
        <f>SUM(AL183:AL194)</f>
        <v>0</v>
      </c>
      <c r="AM195" s="37"/>
      <c r="AN195" s="37">
        <f>SUM(AN183:AN194)</f>
        <v>0</v>
      </c>
      <c r="AO195" s="37"/>
      <c r="AP195" s="37">
        <f>SUM(AP183:AP194)</f>
        <v>0</v>
      </c>
      <c r="AQ195" s="37"/>
      <c r="AR195" s="37">
        <f>SUM(AR183:AR194)</f>
        <v>0</v>
      </c>
      <c r="AS195" s="37"/>
      <c r="AT195" s="37">
        <f>SUM(AT183:AT194)</f>
        <v>0</v>
      </c>
      <c r="AU195" s="37"/>
      <c r="AV195" s="130"/>
      <c r="AW195" s="130"/>
      <c r="AX195" s="164">
        <f>SUM(AX183:AX194)</f>
        <v>0</v>
      </c>
      <c r="AY195" s="37"/>
      <c r="AZ195" s="37"/>
      <c r="BA195" s="930"/>
    </row>
    <row r="196" spans="1:53">
      <c r="A196" s="32"/>
      <c r="B196" s="29"/>
      <c r="C196" s="131"/>
      <c r="D196" s="29"/>
      <c r="E196" s="131"/>
      <c r="F196" s="155"/>
      <c r="G196" s="185"/>
      <c r="H196" s="185"/>
      <c r="I196" s="29"/>
      <c r="J196" s="29"/>
      <c r="K196" s="29"/>
      <c r="L196" s="29"/>
      <c r="M196" s="29"/>
      <c r="N196" s="132"/>
      <c r="O196" s="29"/>
      <c r="P196" s="29"/>
      <c r="Q196" s="29"/>
      <c r="R196" s="29"/>
      <c r="S196" s="30"/>
      <c r="T196" s="29"/>
      <c r="U196" s="29"/>
      <c r="V196" s="29"/>
      <c r="W196" s="29"/>
      <c r="X196" s="29"/>
      <c r="Y196" s="29"/>
      <c r="Z196" s="132"/>
      <c r="AA196" s="29"/>
      <c r="AB196" s="29"/>
      <c r="AC196" s="29"/>
      <c r="AD196" s="132"/>
      <c r="AE196" s="132"/>
      <c r="AF196" s="29"/>
      <c r="AG196" s="29"/>
      <c r="AH196" s="29"/>
      <c r="AI196" s="29"/>
      <c r="AJ196" s="29"/>
      <c r="AK196" s="29"/>
      <c r="AL196" s="29"/>
      <c r="AM196" s="29"/>
      <c r="AN196" s="29"/>
      <c r="AO196" s="29"/>
      <c r="AP196" s="29"/>
      <c r="AQ196" s="29"/>
      <c r="AR196" s="29"/>
      <c r="AS196" s="29"/>
      <c r="AT196" s="29"/>
      <c r="AU196" s="29"/>
      <c r="AV196" s="133"/>
      <c r="AW196" s="133"/>
      <c r="AX196" s="133"/>
      <c r="AY196" s="29"/>
      <c r="AZ196" s="29"/>
      <c r="BA196" s="930"/>
    </row>
    <row r="197" spans="1:53" ht="18.75">
      <c r="A197" s="32"/>
      <c r="B197" s="1"/>
      <c r="C197" s="1"/>
      <c r="D197" s="1"/>
      <c r="E197" s="163"/>
      <c r="F197" s="157">
        <f>F195+F181+F167+F150+F134+F119+F105+F91+F76+F60+F43+F27</f>
        <v>0</v>
      </c>
      <c r="G197" s="186"/>
      <c r="H197" s="190">
        <f>H195+H181+H167+H150+H134+H119+H105+H91+H76+H60+H43+H27</f>
        <v>0</v>
      </c>
      <c r="I197" s="1"/>
      <c r="J197" s="1"/>
      <c r="K197" s="1"/>
      <c r="L197" s="316">
        <f>L195+L181+L167+L150+L134+L119+L105+L91+L76+L60+L43+L27</f>
        <v>0</v>
      </c>
      <c r="M197" s="316"/>
      <c r="N197" s="316">
        <f>N195+N181+N167+N150+N134+N119+N105+N91+N76+N60+N43+N27</f>
        <v>0</v>
      </c>
      <c r="O197" s="1"/>
      <c r="P197" s="316">
        <f>P195+P181+P167+P150+P134+P119+P105+P91+P76+P60+P43+P27</f>
        <v>0</v>
      </c>
      <c r="Q197" s="316"/>
      <c r="R197" s="316">
        <f t="shared" ref="R197" si="78">R195+R181+R167+R150+R134+R119+R105+R91+R76+R60+R43+R27</f>
        <v>0</v>
      </c>
      <c r="S197" s="3"/>
      <c r="T197" s="316">
        <f>T195+T181+T167+T150+T134+T119+T105+T91+T76+T60+T43+T27</f>
        <v>0</v>
      </c>
      <c r="U197" s="316"/>
      <c r="V197" s="316">
        <f>V195+V181+V167+V150+V134+V119+V105+V91+V76+V60+V43+V27</f>
        <v>0</v>
      </c>
      <c r="W197" s="4"/>
      <c r="X197" s="4">
        <f>X195+X181+X167+X150+X134+X119+X105+X91+X76+X60+X43+X27</f>
        <v>0</v>
      </c>
      <c r="Y197" s="4"/>
      <c r="Z197" s="2">
        <f>Z195+Z181+Z167+Z150+Z134+Z119+Z105+Z91+Z76+Z60+Z43+Z27</f>
        <v>0</v>
      </c>
      <c r="AA197" s="4"/>
      <c r="AB197" s="4">
        <f>AB195+AB181+AB167+AB150+AB134+AB119+AB105+AB91+AB76+AB60+AB43+AB27</f>
        <v>0</v>
      </c>
      <c r="AC197" s="4"/>
      <c r="AD197" s="664">
        <f>AD195+AD181+AD167+AD150+AD134+AD119+AD105+AD91+AD76+AD60+AD43+AD27</f>
        <v>0</v>
      </c>
      <c r="AE197" s="4"/>
      <c r="AF197" s="4">
        <f>AF195+AF181+AF167+AF150+AF134+AF119+AF105+AF91+AF76+AF60+AF43+AF27</f>
        <v>0</v>
      </c>
      <c r="AG197" s="4"/>
      <c r="AH197" s="33">
        <f>AH195+AH181+AH167+AH150+AH134+AH119+AH105+AH91+AH76+AH60+AH43+AH27</f>
        <v>0</v>
      </c>
      <c r="AI197" s="4"/>
      <c r="AJ197" s="4">
        <f>AJ195+AJ181+AJ167+AJ150+AJ134+AJ119+AJ105+AJ91+AJ76+AJ60+AJ43+AJ27</f>
        <v>0</v>
      </c>
      <c r="AK197" s="4"/>
      <c r="AL197" s="33">
        <f>AL195+AL181+AL167+AL150+AL134+AL119+AL105+AL91+AL76+AL60+AL43+AL27</f>
        <v>0</v>
      </c>
      <c r="AM197" s="4"/>
      <c r="AN197" s="4">
        <f>AN195+AN181+AN167+AN150+AN134+AN119+AN105+AN91+AN76+AN60+AN43+AN27</f>
        <v>0</v>
      </c>
      <c r="AO197" s="4"/>
      <c r="AP197" s="33">
        <f>AP195+AP181+AP167+AP150+AP134+AP119+AP105+AP91+AP76+AP60+AP43+AP27</f>
        <v>0</v>
      </c>
      <c r="AQ197" s="33"/>
      <c r="AR197" s="4">
        <f>AR195+AR181+AR167+AR150+AR134+AR119+AR105+AR91+AR76+AR60+AR43+AR27</f>
        <v>0</v>
      </c>
      <c r="AS197" s="4"/>
      <c r="AT197" s="33">
        <f>AT195+AT181+AT167+AT150+AT134+AT119+AT105+AT91+AT76+AT60+AT43+AT27</f>
        <v>0</v>
      </c>
      <c r="AU197" s="33"/>
      <c r="AV197" s="25">
        <f>SUM(AV12:AV194)</f>
        <v>0</v>
      </c>
      <c r="AW197" s="25"/>
      <c r="AX197" s="165">
        <f>AX195+AX181+AX167+AX150+AX134+AX119+AX105+AX91+AX76+AX60+AX43+AX27</f>
        <v>0</v>
      </c>
      <c r="AY197" s="1"/>
      <c r="AZ197" s="1"/>
      <c r="BA197" s="930"/>
    </row>
  </sheetData>
  <mergeCells count="17">
    <mergeCell ref="BA10:BA197"/>
    <mergeCell ref="AJ9:AP9"/>
    <mergeCell ref="AJ10:AL10"/>
    <mergeCell ref="AN10:AP10"/>
    <mergeCell ref="AR10:AT10"/>
    <mergeCell ref="AV9:BA9"/>
    <mergeCell ref="AF10:AH10"/>
    <mergeCell ref="Q4:U4"/>
    <mergeCell ref="B9:D9"/>
    <mergeCell ref="N9:O9"/>
    <mergeCell ref="P9:V9"/>
    <mergeCell ref="X9:AH9"/>
    <mergeCell ref="L10:N10"/>
    <mergeCell ref="P10:R10"/>
    <mergeCell ref="T10:V10"/>
    <mergeCell ref="X10:Z10"/>
    <mergeCell ref="AB10:AD10"/>
  </mergeCells>
  <pageMargins left="0.7" right="0.7" top="0.75" bottom="0.75" header="0.3" footer="0.3"/>
  <pageSetup paperSize="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176</vt:i4>
      </vt:variant>
    </vt:vector>
  </HeadingPairs>
  <TitlesOfParts>
    <vt:vector size="192" baseType="lpstr">
      <vt:lpstr>Tableau de bord - 2018</vt:lpstr>
      <vt:lpstr>Recapitulatif</vt:lpstr>
      <vt:lpstr>Prdts</vt:lpstr>
      <vt:lpstr>Mouvements</vt:lpstr>
      <vt:lpstr>Etat - Dépenses - 2018</vt:lpstr>
      <vt:lpstr>Stock</vt:lpstr>
      <vt:lpstr>Gestion - Solde</vt:lpstr>
      <vt:lpstr>Liste</vt:lpstr>
      <vt:lpstr>Tableau - Comparatif</vt:lpstr>
      <vt:lpstr>Gest. - Comm. - ORYX 2</vt:lpstr>
      <vt:lpstr>Suivi - vente - Gaz - Prix ORYX</vt:lpstr>
      <vt:lpstr>Suivi - vente - LUBRIFIANTS</vt:lpstr>
      <vt:lpstr>Gest. - Comm. - LUBRIFIANTS</vt:lpstr>
      <vt:lpstr>Feuil2</vt:lpstr>
      <vt:lpstr>Suivi trésorerie LUBRIFIANTS</vt:lpstr>
      <vt:lpstr>Gest. - Comm. - LUB</vt:lpstr>
      <vt:lpstr>'Gest. - Comm. - LUB'!basegest</vt:lpstr>
      <vt:lpstr>'Gest. - Comm. - LUBRIFIANTS'!basegest</vt:lpstr>
      <vt:lpstr>basegest</vt:lpstr>
      <vt:lpstr>Chargesaout</vt:lpstr>
      <vt:lpstr>Chargesavril</vt:lpstr>
      <vt:lpstr>Chargesdec</vt:lpstr>
      <vt:lpstr>chargesfev</vt:lpstr>
      <vt:lpstr>chargesjanv</vt:lpstr>
      <vt:lpstr>Chargesjuill</vt:lpstr>
      <vt:lpstr>Chargesjuin</vt:lpstr>
      <vt:lpstr>Chargesmai</vt:lpstr>
      <vt:lpstr>Chargesmars</vt:lpstr>
      <vt:lpstr>Chargesnov</vt:lpstr>
      <vt:lpstr>Chargesoct</vt:lpstr>
      <vt:lpstr>Chargessept</vt:lpstr>
      <vt:lpstr>DAOU</vt:lpstr>
      <vt:lpstr>DAVR</vt:lpstr>
      <vt:lpstr>DDEC</vt:lpstr>
      <vt:lpstr>'Gestion - Solde'!DEPENSES</vt:lpstr>
      <vt:lpstr>'Suivi - vente - LUBRIFIANTS'!DEPENSESNORM</vt:lpstr>
      <vt:lpstr>DEPENSESNORM</vt:lpstr>
      <vt:lpstr>DFEV</vt:lpstr>
      <vt:lpstr>DJANV</vt:lpstr>
      <vt:lpstr>DJUI</vt:lpstr>
      <vt:lpstr>DJUIL</vt:lpstr>
      <vt:lpstr>DMAI</vt:lpstr>
      <vt:lpstr>DMAR</vt:lpstr>
      <vt:lpstr>DNOV</vt:lpstr>
      <vt:lpstr>DOCT</vt:lpstr>
      <vt:lpstr>DSEPT</vt:lpstr>
      <vt:lpstr>'Etat - Dépenses - 2018'!Impression_des_titres</vt:lpstr>
      <vt:lpstr>'Suivi - vente - Gaz - Prix ORYX'!Impression_des_titres</vt:lpstr>
      <vt:lpstr>'Suivi - vente - LUBRIFIANTS'!Impression_des_titres</vt:lpstr>
      <vt:lpstr>'Suivi trésorerie LUBRIFIANTS'!Impression_des_titres</vt:lpstr>
      <vt:lpstr>IntDP</vt:lpstr>
      <vt:lpstr>Liste!Intitulé___opération</vt:lpstr>
      <vt:lpstr>Liste!Intitulé_de_l_opération</vt:lpstr>
      <vt:lpstr>Intop</vt:lpstr>
      <vt:lpstr>Liste!IOP</vt:lpstr>
      <vt:lpstr>IOPnew</vt:lpstr>
      <vt:lpstr>listel</vt:lpstr>
      <vt:lpstr>MAGLA</vt:lpstr>
      <vt:lpstr>MAGLAO</vt:lpstr>
      <vt:lpstr>MAGLDEC</vt:lpstr>
      <vt:lpstr>MAGLF</vt:lpstr>
      <vt:lpstr>MAGLJ</vt:lpstr>
      <vt:lpstr>MAGLJU</vt:lpstr>
      <vt:lpstr>MAGLJUI</vt:lpstr>
      <vt:lpstr>MAGLM</vt:lpstr>
      <vt:lpstr>MAGLMA</vt:lpstr>
      <vt:lpstr>MAGLNO</vt:lpstr>
      <vt:lpstr>MAGLOC</vt:lpstr>
      <vt:lpstr>MAGLSE</vt:lpstr>
      <vt:lpstr>'Suivi - vente - LUBRIFIANTS'!MENSUEL</vt:lpstr>
      <vt:lpstr>MENSUEL</vt:lpstr>
      <vt:lpstr>Mouvement</vt:lpstr>
      <vt:lpstr>Liste!OP</vt:lpstr>
      <vt:lpstr>OPERATION</vt:lpstr>
      <vt:lpstr>OPnew</vt:lpstr>
      <vt:lpstr>Produits</vt:lpstr>
      <vt:lpstr>Produitsaout</vt:lpstr>
      <vt:lpstr>Produitsavril</vt:lpstr>
      <vt:lpstr>Produitsdec</vt:lpstr>
      <vt:lpstr>Produitsfev</vt:lpstr>
      <vt:lpstr>Produitsjanv</vt:lpstr>
      <vt:lpstr>Produitsjuill</vt:lpstr>
      <vt:lpstr>Produitsjuin</vt:lpstr>
      <vt:lpstr>Produitsmai</vt:lpstr>
      <vt:lpstr>Produitsmars</vt:lpstr>
      <vt:lpstr>Produitsnov</vt:lpstr>
      <vt:lpstr>Produitsoct</vt:lpstr>
      <vt:lpstr>Produitssept</vt:lpstr>
      <vt:lpstr>'Gest. - Comm. - LUB'!reca</vt:lpstr>
      <vt:lpstr>'Gest. - Comm. - LUBRIFIANTS'!reca</vt:lpstr>
      <vt:lpstr>reca</vt:lpstr>
      <vt:lpstr>'Gest. - Comm. - LUB'!recao</vt:lpstr>
      <vt:lpstr>'Gest. - Comm. - LUBRIFIANTS'!recao</vt:lpstr>
      <vt:lpstr>recao</vt:lpstr>
      <vt:lpstr>'Gest. - Comm. - LUB'!recdec</vt:lpstr>
      <vt:lpstr>'Gest. - Comm. - LUBRIFIANTS'!recdec</vt:lpstr>
      <vt:lpstr>recdec</vt:lpstr>
      <vt:lpstr>'Gestion - Solde'!RECETTES</vt:lpstr>
      <vt:lpstr>'Gest. - Comm. - LUB'!recf</vt:lpstr>
      <vt:lpstr>'Gest. - Comm. - LUBRIFIANTS'!recf</vt:lpstr>
      <vt:lpstr>recf</vt:lpstr>
      <vt:lpstr>'Gest. - Comm. - LUB'!recj</vt:lpstr>
      <vt:lpstr>'Gest. - Comm. - LUBRIFIANTS'!recj</vt:lpstr>
      <vt:lpstr>recj</vt:lpstr>
      <vt:lpstr>'Gest. - Comm. - LUB'!recju</vt:lpstr>
      <vt:lpstr>'Gest. - Comm. - LUBRIFIANTS'!recju</vt:lpstr>
      <vt:lpstr>recju</vt:lpstr>
      <vt:lpstr>'Gest. - Comm. - LUB'!recjui</vt:lpstr>
      <vt:lpstr>'Gest. - Comm. - LUBRIFIANTS'!recjui</vt:lpstr>
      <vt:lpstr>recjui</vt:lpstr>
      <vt:lpstr>'Gest. - Comm. - LUB'!recm</vt:lpstr>
      <vt:lpstr>'Gest. - Comm. - LUBRIFIANTS'!recm</vt:lpstr>
      <vt:lpstr>recm</vt:lpstr>
      <vt:lpstr>'Gest. - Comm. - LUB'!recma</vt:lpstr>
      <vt:lpstr>'Gest. - Comm. - LUBRIFIANTS'!recma</vt:lpstr>
      <vt:lpstr>recma</vt:lpstr>
      <vt:lpstr>'Gest. - Comm. - LUB'!recno</vt:lpstr>
      <vt:lpstr>'Gest. - Comm. - LUBRIFIANTS'!recno</vt:lpstr>
      <vt:lpstr>recno</vt:lpstr>
      <vt:lpstr>'Gest. - Comm. - LUB'!recoc</vt:lpstr>
      <vt:lpstr>'Gest. - Comm. - LUBRIFIANTS'!recoc</vt:lpstr>
      <vt:lpstr>recoc</vt:lpstr>
      <vt:lpstr>'Gest. - Comm. - LUB'!recse</vt:lpstr>
      <vt:lpstr>'Gest. - Comm. - LUBRIFIANTS'!recse</vt:lpstr>
      <vt:lpstr>recse</vt:lpstr>
      <vt:lpstr>TOMAGA</vt:lpstr>
      <vt:lpstr>TOMAGAO</vt:lpstr>
      <vt:lpstr>TOMAGDEC</vt:lpstr>
      <vt:lpstr>TOMAGF</vt:lpstr>
      <vt:lpstr>TOMAGJ</vt:lpstr>
      <vt:lpstr>TOMAGJU</vt:lpstr>
      <vt:lpstr>TOMAGJUI</vt:lpstr>
      <vt:lpstr>TOMAGM</vt:lpstr>
      <vt:lpstr>TOMAGMA</vt:lpstr>
      <vt:lpstr>TOMAGNO</vt:lpstr>
      <vt:lpstr>TOMAGOC</vt:lpstr>
      <vt:lpstr>TOMAGSE</vt:lpstr>
      <vt:lpstr>totalcharges</vt:lpstr>
      <vt:lpstr>totalchargesjanv</vt:lpstr>
      <vt:lpstr>totalproduits</vt:lpstr>
      <vt:lpstr>TTA</vt:lpstr>
      <vt:lpstr>TTAO</vt:lpstr>
      <vt:lpstr>TTDEC</vt:lpstr>
      <vt:lpstr>TTF</vt:lpstr>
      <vt:lpstr>TTJ</vt:lpstr>
      <vt:lpstr>TTJU</vt:lpstr>
      <vt:lpstr>TTJUI</vt:lpstr>
      <vt:lpstr>TTM</vt:lpstr>
      <vt:lpstr>TTMA</vt:lpstr>
      <vt:lpstr>TTNO</vt:lpstr>
      <vt:lpstr>TTOC</vt:lpstr>
      <vt:lpstr>TTSE</vt:lpstr>
      <vt:lpstr>'Suivi - vente - LUBRIFIANTS'!venao</vt:lpstr>
      <vt:lpstr>venao</vt:lpstr>
      <vt:lpstr>'Suivi - vente - LUBRIFIANTS'!venav</vt:lpstr>
      <vt:lpstr>venav</vt:lpstr>
      <vt:lpstr>'Suivi - vente - LUBRIFIANTS'!vendec</vt:lpstr>
      <vt:lpstr>vendec</vt:lpstr>
      <vt:lpstr>vendla</vt:lpstr>
      <vt:lpstr>vendlao</vt:lpstr>
      <vt:lpstr>vendldec</vt:lpstr>
      <vt:lpstr>vendlf</vt:lpstr>
      <vt:lpstr>vendlj</vt:lpstr>
      <vt:lpstr>vendlju</vt:lpstr>
      <vt:lpstr>vendlm</vt:lpstr>
      <vt:lpstr>vendlma</vt:lpstr>
      <vt:lpstr>vendlno</vt:lpstr>
      <vt:lpstr>vendloc</vt:lpstr>
      <vt:lpstr>vendlse</vt:lpstr>
      <vt:lpstr>'Suivi - vente - LUBRIFIANTS'!venfe</vt:lpstr>
      <vt:lpstr>venfe</vt:lpstr>
      <vt:lpstr>'Suivi - vente - LUBRIFIANTS'!venja</vt:lpstr>
      <vt:lpstr>venja</vt:lpstr>
      <vt:lpstr>'Suivi - vente - LUBRIFIANTS'!venju</vt:lpstr>
      <vt:lpstr>venju</vt:lpstr>
      <vt:lpstr>'Suivi - vente - LUBRIFIANTS'!venjui</vt:lpstr>
      <vt:lpstr>venjui</vt:lpstr>
      <vt:lpstr>venlj</vt:lpstr>
      <vt:lpstr>'Suivi - vente - LUBRIFIANTS'!venma</vt:lpstr>
      <vt:lpstr>venma</vt:lpstr>
      <vt:lpstr>'Suivi - vente - LUBRIFIANTS'!venmai</vt:lpstr>
      <vt:lpstr>venmai</vt:lpstr>
      <vt:lpstr>'Suivi - vente - LUBRIFIANTS'!vennov</vt:lpstr>
      <vt:lpstr>vennov</vt:lpstr>
      <vt:lpstr>'Suivi - vente - LUBRIFIANTS'!venoc</vt:lpstr>
      <vt:lpstr>venoc</vt:lpstr>
      <vt:lpstr>'Suivi - vente - LUBRIFIANTS'!vense</vt:lpstr>
      <vt:lpstr>vense</vt:lpstr>
      <vt:lpstr>'Etat - Dépenses - 2018'!Zone_d_impression</vt:lpstr>
      <vt:lpstr>'Suivi - vente - Gaz - Prix ORYX'!Zone_d_impression</vt:lpstr>
      <vt:lpstr>'Suivi - vente - LUBRIFIANTS'!Zone_d_impression</vt:lpstr>
      <vt:lpstr>'Suivi trésorerie LUBRIFIANTS'!Zone_d_impression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Invité</dc:creator>
  <cp:lastModifiedBy>Pascal Fretigny</cp:lastModifiedBy>
  <cp:lastPrinted>2018-01-11T15:43:17Z</cp:lastPrinted>
  <dcterms:created xsi:type="dcterms:W3CDTF">2017-12-20T10:50:40Z</dcterms:created>
  <dcterms:modified xsi:type="dcterms:W3CDTF">2018-11-03T22:26:59Z</dcterms:modified>
</cp:coreProperties>
</file>