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Romain\Desktop\"/>
    </mc:Choice>
  </mc:AlternateContent>
  <bookViews>
    <workbookView xWindow="0" yWindow="0" windowWidth="21576" windowHeight="10176" tabRatio="880" activeTab="2"/>
  </bookViews>
  <sheets>
    <sheet name="Paramètres" sheetId="52" r:id="rId1"/>
    <sheet name="Liste_Salariés" sheetId="50" r:id="rId2"/>
    <sheet name="Liste_Projets" sheetId="51" r:id="rId3"/>
  </sheets>
  <externalReferences>
    <externalReference r:id="rId4"/>
  </externalReferences>
  <definedNames>
    <definedName name="_AMO_UniqueIdentifier" hidden="1">"'c4c04b35-6b02-4607-b5ba-1d12128cac02'"</definedName>
    <definedName name="année">[1]Calendrier!$A$3</definedName>
    <definedName name="Jours_Fériés">Paramètres!$A$2:$B$13</definedName>
    <definedName name="Liste_Tâches">Paramètres!$D$3:$J$12</definedName>
  </definedNames>
  <calcPr calcId="152511"/>
  <fileRecoveryPr repairLoad="1"/>
</workbook>
</file>

<file path=xl/calcChain.xml><?xml version="1.0" encoding="utf-8"?>
<calcChain xmlns="http://schemas.openxmlformats.org/spreadsheetml/2006/main">
  <c r="K4" i="51" l="1"/>
  <c r="E4" i="51"/>
  <c r="K3" i="51"/>
  <c r="E3" i="51"/>
  <c r="J2" i="51"/>
  <c r="I2" i="51"/>
  <c r="H2" i="51"/>
  <c r="E2" i="51"/>
  <c r="L12" i="50"/>
  <c r="L11" i="50"/>
  <c r="L10" i="50"/>
  <c r="L9" i="50"/>
  <c r="L8" i="50"/>
  <c r="L7" i="50"/>
  <c r="L6" i="50"/>
  <c r="L5" i="50"/>
  <c r="L4" i="50"/>
  <c r="L3" i="50"/>
  <c r="L2" i="50"/>
  <c r="A13" i="52"/>
  <c r="A12" i="52"/>
  <c r="A11" i="52"/>
  <c r="A10" i="52"/>
  <c r="A9" i="52"/>
  <c r="A6" i="52"/>
  <c r="A5" i="52"/>
  <c r="A2" i="52"/>
  <c r="A3" i="52"/>
  <c r="K2" i="51" l="1"/>
  <c r="A8" i="52"/>
  <c r="A7" i="52"/>
  <c r="A4" i="52"/>
</calcChain>
</file>

<file path=xl/sharedStrings.xml><?xml version="1.0" encoding="utf-8"?>
<sst xmlns="http://schemas.openxmlformats.org/spreadsheetml/2006/main" count="249" uniqueCount="155">
  <si>
    <t>M</t>
  </si>
  <si>
    <t>Collaborateur</t>
  </si>
  <si>
    <t>Nb Heures / Mois</t>
  </si>
  <si>
    <t>Coût Horaire</t>
  </si>
  <si>
    <t>Nom</t>
  </si>
  <si>
    <t>Statut</t>
  </si>
  <si>
    <t>Gestionnaire</t>
  </si>
  <si>
    <t>Gaston</t>
  </si>
  <si>
    <t>Grimboldi</t>
  </si>
  <si>
    <t>Giroud</t>
  </si>
  <si>
    <t>Calmette</t>
  </si>
  <si>
    <t>Cocard</t>
  </si>
  <si>
    <t>Cros</t>
  </si>
  <si>
    <t>Chabi</t>
  </si>
  <si>
    <t>Cahuzac</t>
  </si>
  <si>
    <t>Camus</t>
  </si>
  <si>
    <t>César</t>
  </si>
  <si>
    <t>Chaves</t>
  </si>
  <si>
    <t>Contrat</t>
  </si>
  <si>
    <t>Date d'Entrée</t>
  </si>
  <si>
    <t>Date Sortie</t>
  </si>
  <si>
    <t>Ancienneté</t>
  </si>
  <si>
    <t>Matricule</t>
  </si>
  <si>
    <t>Prénom</t>
  </si>
  <si>
    <t>Adresse</t>
  </si>
  <si>
    <t>Code Postal</t>
  </si>
  <si>
    <t>Ville</t>
  </si>
  <si>
    <t>Mail</t>
  </si>
  <si>
    <t>Téléphone</t>
  </si>
  <si>
    <t>Qualification</t>
  </si>
  <si>
    <t>Cadre</t>
  </si>
  <si>
    <t>Technicien Qualifié</t>
  </si>
  <si>
    <t>Technicien Hautement Qualifié</t>
  </si>
  <si>
    <t>M_0001</t>
  </si>
  <si>
    <t>M_0002</t>
  </si>
  <si>
    <t>M_0003</t>
  </si>
  <si>
    <t>M_0004</t>
  </si>
  <si>
    <t>M_0005</t>
  </si>
  <si>
    <t>M_0006</t>
  </si>
  <si>
    <t>M_0007</t>
  </si>
  <si>
    <t>M_0008</t>
  </si>
  <si>
    <t>M_0009</t>
  </si>
  <si>
    <t>M_0010</t>
  </si>
  <si>
    <t>M_0011</t>
  </si>
  <si>
    <t>Pierre</t>
  </si>
  <si>
    <t>Lisa</t>
  </si>
  <si>
    <t>Olivia</t>
  </si>
  <si>
    <t>Jacques</t>
  </si>
  <si>
    <t>Gilles</t>
  </si>
  <si>
    <t>Sarah</t>
  </si>
  <si>
    <t>Leila</t>
  </si>
  <si>
    <t>Jérémy</t>
  </si>
  <si>
    <t>Léa</t>
  </si>
  <si>
    <t>Esteban</t>
  </si>
  <si>
    <t>Julia</t>
  </si>
  <si>
    <t>Sexe</t>
  </si>
  <si>
    <t>F</t>
  </si>
  <si>
    <t>Tâche1</t>
  </si>
  <si>
    <t>Tâche2</t>
  </si>
  <si>
    <t>Tâche3</t>
  </si>
  <si>
    <t>Tâche4</t>
  </si>
  <si>
    <t>Tâche5</t>
  </si>
  <si>
    <t>Tâche6</t>
  </si>
  <si>
    <t>Tâche7</t>
  </si>
  <si>
    <t>Tâche8</t>
  </si>
  <si>
    <t>Tâche9</t>
  </si>
  <si>
    <t>Tâche10</t>
  </si>
  <si>
    <t>Code Projet</t>
  </si>
  <si>
    <t>Titre</t>
  </si>
  <si>
    <t>Responsable</t>
  </si>
  <si>
    <t>Personnel</t>
  </si>
  <si>
    <t>Fonctionnement</t>
  </si>
  <si>
    <t>Equipement</t>
  </si>
  <si>
    <t>Projet 2</t>
  </si>
  <si>
    <t>Projet 3</t>
  </si>
  <si>
    <t>Oui</t>
  </si>
  <si>
    <t>Non</t>
  </si>
  <si>
    <t>P_0001</t>
  </si>
  <si>
    <t>CDD</t>
  </si>
  <si>
    <t>CDI</t>
  </si>
  <si>
    <t>5 rue de la Bière</t>
  </si>
  <si>
    <t>Lyon</t>
  </si>
  <si>
    <t>P_0002</t>
  </si>
  <si>
    <t>P_0003</t>
  </si>
  <si>
    <t>6 rue de la Bière</t>
  </si>
  <si>
    <t>7 rue de la Bière</t>
  </si>
  <si>
    <t>8 rue de la Bière</t>
  </si>
  <si>
    <t>9 rue de la Bière</t>
  </si>
  <si>
    <t>10 rue de la Bière</t>
  </si>
  <si>
    <t>11 rue de la Bière</t>
  </si>
  <si>
    <t>12 rue de la Bière</t>
  </si>
  <si>
    <t>13 rue de la Bière</t>
  </si>
  <si>
    <t>14 rue de la Bière</t>
  </si>
  <si>
    <t>15 rue de la Bière</t>
  </si>
  <si>
    <t>abc@gmail.com</t>
  </si>
  <si>
    <t>Projet 1</t>
  </si>
  <si>
    <t>Début prévu</t>
  </si>
  <si>
    <t>Fin prévue</t>
  </si>
  <si>
    <t>Début réel</t>
  </si>
  <si>
    <t>Fin réelle</t>
  </si>
  <si>
    <t>Personnel prévu</t>
  </si>
  <si>
    <t>Fonctionnement prévu</t>
  </si>
  <si>
    <t>Equipement prévu</t>
  </si>
  <si>
    <t>Budget Total prévu</t>
  </si>
  <si>
    <t>Personnel réel</t>
  </si>
  <si>
    <t>Fonctionnement réel</t>
  </si>
  <si>
    <t>Equipement réel</t>
  </si>
  <si>
    <t>Budget Total réel</t>
  </si>
  <si>
    <t>Jours Fériés</t>
  </si>
  <si>
    <t>Liste Tâches</t>
  </si>
  <si>
    <t xml:space="preserve">Répertoire </t>
  </si>
  <si>
    <t>Jour de l'an</t>
  </si>
  <si>
    <t>Code Tâche</t>
  </si>
  <si>
    <t xml:space="preserve">A risque </t>
  </si>
  <si>
    <t>Durée en jours</t>
  </si>
  <si>
    <t>Dimanche de Pâques</t>
  </si>
  <si>
    <t>T_001</t>
  </si>
  <si>
    <t>Tâche 1</t>
  </si>
  <si>
    <t>P</t>
  </si>
  <si>
    <t>Lundi de Pâques</t>
  </si>
  <si>
    <t>T_002</t>
  </si>
  <si>
    <t>Tâche 2</t>
  </si>
  <si>
    <t xml:space="preserve"> </t>
  </si>
  <si>
    <t>Fête du travail</t>
  </si>
  <si>
    <t>T_003</t>
  </si>
  <si>
    <t>Tâche 3</t>
  </si>
  <si>
    <t>Armistice 1945</t>
  </si>
  <si>
    <t>T_004</t>
  </si>
  <si>
    <t>Tâche 4</t>
  </si>
  <si>
    <t>Ascension</t>
  </si>
  <si>
    <t>T_005</t>
  </si>
  <si>
    <t>Tâche 5</t>
  </si>
  <si>
    <t xml:space="preserve">  </t>
  </si>
  <si>
    <t>Pentecôte</t>
  </si>
  <si>
    <t>T_006</t>
  </si>
  <si>
    <t>Tâche 6</t>
  </si>
  <si>
    <t>Fête nationale</t>
  </si>
  <si>
    <t>T_007</t>
  </si>
  <si>
    <t>Tâche 7</t>
  </si>
  <si>
    <t>Assomption</t>
  </si>
  <si>
    <t>T_008</t>
  </si>
  <si>
    <t>Tâche 8</t>
  </si>
  <si>
    <t>Fête des morts</t>
  </si>
  <si>
    <t>T_009</t>
  </si>
  <si>
    <t>Tâche 9</t>
  </si>
  <si>
    <t>Armistice 1911</t>
  </si>
  <si>
    <t>T_010</t>
  </si>
  <si>
    <t>Tâche 10</t>
  </si>
  <si>
    <t>Noël</t>
  </si>
  <si>
    <t>Collaborateur 1</t>
  </si>
  <si>
    <t>Collaborateur 2</t>
  </si>
  <si>
    <t>Collaborateur 3</t>
  </si>
  <si>
    <t>Collaborateur 4</t>
  </si>
  <si>
    <t>Collaborateur 5</t>
  </si>
  <si>
    <t>01/03/2018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</si>
</sst>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&quot; Heures&quot;"/>
    <numFmt numFmtId="165" formatCode="0#&quot; &quot;##&quot; &quot;##&quot; &quot;##&quot; &quot;##"/>
    <numFmt numFmtId="166" formatCode="_-* #,##0\ _€_-;\-* #,##0\ _€_-;_-* &quot;-&quot;??\ _€_-;_-@_-"/>
    <numFmt numFmtId="167" formatCode="m/d/yyyy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i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color rgb="FFFF0000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3"/>
        <bgColor indexed="55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2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Border="0" applyAlignment="0" applyProtection="0"/>
    <xf numFmtId="0" fontId="1" fillId="0" borderId="0"/>
    <xf numFmtId="0" fontId="5" fillId="0" borderId="0"/>
    <xf numFmtId="9" fontId="1" fillId="0" borderId="0" applyFont="0" applyFill="0" applyBorder="0" applyAlignment="0" applyProtection="0"/>
    <xf numFmtId="0" fontId="5" fillId="2" borderId="2" applyNumberFormat="0" applyFont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4" borderId="0" applyNumberFormat="0" applyFont="0" applyBorder="0" applyAlignment="0">
      <protection locked="0"/>
    </xf>
    <xf numFmtId="0" fontId="4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44" fontId="0" fillId="0" borderId="6" xfId="12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44" fontId="0" fillId="0" borderId="3" xfId="12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2" fillId="0" borderId="1" xfId="122" applyBorder="1" applyAlignment="1">
      <alignment horizontal="center" vertical="center"/>
    </xf>
    <xf numFmtId="0" fontId="11" fillId="0" borderId="0" xfId="111" applyFont="1" applyAlignment="1">
      <alignment horizontal="center" vertical="center"/>
    </xf>
    <xf numFmtId="0" fontId="4" fillId="0" borderId="0" xfId="111" applyBorder="1" applyAlignment="1">
      <alignment horizontal="center" vertical="center"/>
    </xf>
    <xf numFmtId="0" fontId="4" fillId="0" borderId="0" xfId="111" applyAlignment="1">
      <alignment horizontal="center" vertical="center"/>
    </xf>
    <xf numFmtId="14" fontId="4" fillId="0" borderId="15" xfId="111" applyNumberFormat="1" applyBorder="1" applyAlignment="1">
      <alignment horizontal="center" vertical="center"/>
    </xf>
    <xf numFmtId="0" fontId="4" fillId="0" borderId="16" xfId="111" applyBorder="1" applyAlignment="1">
      <alignment horizontal="center" vertical="center"/>
    </xf>
    <xf numFmtId="0" fontId="4" fillId="0" borderId="16" xfId="111" applyFont="1" applyBorder="1" applyAlignment="1">
      <alignment horizontal="center" vertical="center"/>
    </xf>
    <xf numFmtId="14" fontId="4" fillId="0" borderId="17" xfId="111" applyNumberFormat="1" applyBorder="1" applyAlignment="1">
      <alignment horizontal="center" vertical="center"/>
    </xf>
    <xf numFmtId="0" fontId="4" fillId="0" borderId="18" xfId="111" applyBorder="1" applyAlignment="1">
      <alignment horizontal="center" vertical="center"/>
    </xf>
    <xf numFmtId="167" fontId="4" fillId="0" borderId="0" xfId="111" applyNumberFormat="1" applyAlignment="1">
      <alignment horizontal="center" vertical="center"/>
    </xf>
    <xf numFmtId="14" fontId="12" fillId="0" borderId="0" xfId="111" applyNumberFormat="1" applyFont="1" applyBorder="1" applyAlignment="1">
      <alignment horizontal="center" vertical="center"/>
    </xf>
    <xf numFmtId="0" fontId="12" fillId="0" borderId="0" xfId="111" applyFont="1" applyBorder="1" applyAlignment="1">
      <alignment horizontal="center" vertical="center"/>
    </xf>
    <xf numFmtId="0" fontId="11" fillId="0" borderId="0" xfId="111" applyFont="1" applyBorder="1" applyAlignment="1">
      <alignment horizontal="center" vertical="center"/>
    </xf>
    <xf numFmtId="14" fontId="4" fillId="0" borderId="0" xfId="111" applyNumberFormat="1" applyBorder="1" applyAlignment="1">
      <alignment horizontal="center" vertical="center"/>
    </xf>
    <xf numFmtId="0" fontId="4" fillId="0" borderId="0" xfId="111" applyFont="1" applyBorder="1" applyAlignment="1">
      <alignment horizontal="center" vertical="center"/>
    </xf>
    <xf numFmtId="14" fontId="13" fillId="0" borderId="0" xfId="111" applyNumberFormat="1" applyFont="1" applyBorder="1" applyAlignment="1">
      <alignment horizontal="center" vertical="center"/>
    </xf>
    <xf numFmtId="166" fontId="0" fillId="0" borderId="0" xfId="12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10" xfId="111" applyFont="1" applyBorder="1" applyAlignment="1">
      <alignment horizontal="center" vertical="center"/>
    </xf>
    <xf numFmtId="0" fontId="10" fillId="0" borderId="11" xfId="111" applyFont="1" applyBorder="1" applyAlignment="1">
      <alignment horizontal="center" vertical="center"/>
    </xf>
    <xf numFmtId="0" fontId="10" fillId="0" borderId="12" xfId="111" applyFont="1" applyBorder="1" applyAlignment="1">
      <alignment horizontal="center" vertical="center"/>
    </xf>
    <xf numFmtId="0" fontId="10" fillId="0" borderId="13" xfId="111" applyFont="1" applyBorder="1" applyAlignment="1">
      <alignment horizontal="center" vertical="center"/>
    </xf>
    <xf numFmtId="0" fontId="10" fillId="0" borderId="14" xfId="111" applyFont="1" applyBorder="1" applyAlignment="1">
      <alignment horizontal="center" vertical="center"/>
    </xf>
  </cellXfs>
  <cellStyles count="123">
    <cellStyle name="Erreur" xfId="103"/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2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Milliers 2" xfId="120"/>
    <cellStyle name="Monétaire" xfId="121" builtinId="4"/>
    <cellStyle name="Normal" xfId="0" builtinId="0"/>
    <cellStyle name="Normal 2" xfId="104"/>
    <cellStyle name="Normal 2 2" xfId="105"/>
    <cellStyle name="Normal 2 2 2" xfId="111"/>
    <cellStyle name="Pourcentage 2" xfId="106"/>
    <cellStyle name="SamDim" xfId="107"/>
    <cellStyle name="Sans nom1" xfId="108"/>
    <cellStyle name="test 1" xfId="109"/>
    <cellStyle name="Test 2" xfId="110"/>
  </cellStyles>
  <dxfs count="6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0.00&quot; Heures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_-* #,##0\ _€_-;\-* #,##0\ _€_-;_-* &quot;-&quot;??\ _€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_-* #,##0\ _€_-;\-* #,##0\ _€_-;_-* &quot;-&quot;??\ _€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_-* #,##0\ _€_-;\-* #,##0\ _€_-;_-* &quot;-&quot;??\ _€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Wingdings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auto="1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05050"/>
      <color rgb="FFFF7C80"/>
      <color rgb="FFFF63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426720</xdr:colOff>
          <xdr:row>7</xdr:row>
          <xdr:rowOff>83820</xdr:rowOff>
        </xdr:from>
        <xdr:to>
          <xdr:col>5</xdr:col>
          <xdr:colOff>701040</xdr:colOff>
          <xdr:row>11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étail"/>
      <sheetName val="TCD"/>
      <sheetName val="par semaine"/>
      <sheetName val="Graphiques"/>
      <sheetName val="Activités"/>
      <sheetName val="Projets"/>
      <sheetName val="Autres"/>
      <sheetName val="Paramètres"/>
      <sheetName val="Récap projet"/>
      <sheetName val="Récap salarié"/>
      <sheetName val="Feuil3"/>
      <sheetName val="Liste_Salariés"/>
      <sheetName val="Liste_Projets"/>
      <sheetName val="Saisie_Heures"/>
      <sheetName val="Calendrier"/>
      <sheetName val="Synthè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>
        <row r="3">
          <cell r="A3">
            <v>2018</v>
          </cell>
        </row>
      </sheetData>
      <sheetData sheetId="16" refreshError="1"/>
    </sheetDataSet>
  </externalBook>
</externalLink>
</file>

<file path=xl/tables/table1.xml><?xml version="1.0" encoding="utf-8"?>
<table xmlns="http://schemas.openxmlformats.org/spreadsheetml/2006/main" id="1" name="Tableau_Liste_Tâches" displayName="Tableau_Liste_Tâches" ref="D2:J12" totalsRowShown="0" headerRowDxfId="66" headerRowBorderDxfId="65" tableBorderDxfId="64" headerRowCellStyle="Normal 2 2 2">
  <autoFilter ref="D2:J12"/>
  <tableColumns count="7">
    <tableColumn id="1" name="Code Tâche" dataDxfId="63" dataCellStyle="Normal 2 2 2"/>
    <tableColumn id="2" name="Nom" dataDxfId="62" dataCellStyle="Normal 2 2 2"/>
    <tableColumn id="3" name="A risque " dataDxfId="61" dataCellStyle="Normal 2 2 2"/>
    <tableColumn id="4" name="Durée en jours" dataDxfId="60" dataCellStyle="Normal 2 2 2"/>
    <tableColumn id="5" name="Personnel" dataDxfId="59" dataCellStyle="Milliers 2"/>
    <tableColumn id="6" name="Fonctionnement" dataDxfId="58" dataCellStyle="Milliers 2"/>
    <tableColumn id="7" name="Equipement" dataDxfId="57" dataCellStyle="Milliers 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_Liste_Salariés" displayName="Tableau_Liste_Salariés" ref="A1:Q12" totalsRowShown="0" headerRowDxfId="56" dataDxfId="54" headerRowBorderDxfId="55" tableBorderDxfId="53" totalsRowBorderDxfId="52">
  <autoFilter ref="A1:Q12"/>
  <tableColumns count="17">
    <tableColumn id="1" name="Matricule" dataDxfId="51"/>
    <tableColumn id="2" name="Sexe" dataDxfId="50"/>
    <tableColumn id="3" name="Nom" dataDxfId="49"/>
    <tableColumn id="4" name="Prénom" dataDxfId="48"/>
    <tableColumn id="5" name="Statut" dataDxfId="47"/>
    <tableColumn id="6" name="Qualification" dataDxfId="46"/>
    <tableColumn id="7" name="Nb Heures / Mois" dataDxfId="45"/>
    <tableColumn id="8" name="Coût Horaire" dataDxfId="44" dataCellStyle="Monétaire"/>
    <tableColumn id="9" name="Contrat" dataDxfId="43"/>
    <tableColumn id="10" name="Date d'Entrée" dataDxfId="42"/>
    <tableColumn id="11" name="Date Sortie" dataDxfId="41"/>
    <tableColumn id="12" name="Ancienneté" dataDxfId="40">
      <calculatedColumnFormula>IF(K2="",DATEDIF(J2,TODAY(),"y"),DATEDIF(J2,K2,"y"))</calculatedColumnFormula>
    </tableColumn>
    <tableColumn id="13" name="Adresse" dataDxfId="39"/>
    <tableColumn id="14" name="Code Postal" dataDxfId="38"/>
    <tableColumn id="15" name="Ville" dataDxfId="37"/>
    <tableColumn id="16" name="Téléphone" dataDxfId="36"/>
    <tableColumn id="17" name="Mail" dataDxfId="3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leau_Liste_Projets" displayName="Tableau_Liste_Projets" ref="A1:AD4" totalsRowShown="0" headerRowDxfId="34" dataDxfId="32" headerRowBorderDxfId="33" tableBorderDxfId="31" totalsRowBorderDxfId="30">
  <autoFilter ref="A1:AD4"/>
  <tableColumns count="30">
    <tableColumn id="2" name="Code Projet" dataDxfId="29"/>
    <tableColumn id="1" name="Titre" dataDxfId="28"/>
    <tableColumn id="3" name="Responsable" dataDxfId="27"/>
    <tableColumn id="4" name="Début prévu" dataDxfId="26"/>
    <tableColumn id="5" name="Fin prévue" dataDxfId="25">
      <calculatedColumnFormula>Tableau_Liste_Projets[[#This Row],[Début prévu]]+IF(Tableau_Liste_Projets[[#This Row],[Tâche1]]="Oui",Paramètres!G3,0)+IF(Tableau_Liste_Projets[[#This Row],[Tâche2]]="Oui",Paramètres!G4,0)+IF(Tableau_Liste_Projets[[#This Row],[Tâche3]]="Oui",Paramètres!G5,0)+IF(Tableau_Liste_Projets[[#This Row],[Tâche4]]="Oui",Paramètres!G6,0)+IF(Tableau_Liste_Projets[[#This Row],[Tâche5]]="Oui",Paramètres!G7,0)+IF(Tableau_Liste_Projets[[#This Row],[Tâche6]]="Oui",Paramètres!G8,0)+IF(Tableau_Liste_Projets[[#This Row],[Tâche7]]="Oui",Paramètres!G9,0)+IF(Tableau_Liste_Projets[[#This Row],[Tâche8]]="Oui",Paramètres!G10,0)+IF(Tableau_Liste_Projets[[#This Row],[Tâche9]]="Oui",Paramètres!G11,0)+IF(Tableau_Liste_Projets[[#This Row],[Tâche10]]="Oui",Paramètres!G12,0)</calculatedColumnFormula>
    </tableColumn>
    <tableColumn id="20" name="Début réel" dataDxfId="24"/>
    <tableColumn id="21" name="Fin réelle" dataDxfId="23"/>
    <tableColumn id="6" name="Personnel prévu" dataDxfId="22" dataCellStyle="Monétaire"/>
    <tableColumn id="7" name="Fonctionnement prévu" dataDxfId="21" dataCellStyle="Monétaire"/>
    <tableColumn id="8" name="Equipement prévu" dataDxfId="20" dataCellStyle="Monétaire"/>
    <tableColumn id="9" name="Budget Total prévu" dataDxfId="19" dataCellStyle="Monétaire">
      <calculatedColumnFormula>SUM(H2:J2)</calculatedColumnFormula>
    </tableColumn>
    <tableColumn id="22" name="Personnel réel" dataDxfId="18" dataCellStyle="Monétaire"/>
    <tableColumn id="23" name="Fonctionnement réel" dataDxfId="17" dataCellStyle="Monétaire"/>
    <tableColumn id="24" name="Equipement réel" dataDxfId="16" dataCellStyle="Monétaire"/>
    <tableColumn id="25" name="Budget Total réel" dataDxfId="15" dataCellStyle="Monétaire"/>
    <tableColumn id="10" name="Tâche1" dataDxfId="14"/>
    <tableColumn id="11" name="Tâche2" dataDxfId="13"/>
    <tableColumn id="12" name="Tâche3" dataDxfId="12"/>
    <tableColumn id="13" name="Tâche4" dataDxfId="11"/>
    <tableColumn id="14" name="Tâche5" dataDxfId="10"/>
    <tableColumn id="15" name="Tâche6" dataDxfId="9"/>
    <tableColumn id="16" name="Tâche7" dataDxfId="8"/>
    <tableColumn id="17" name="Tâche8" dataDxfId="7"/>
    <tableColumn id="18" name="Tâche9" dataDxfId="6"/>
    <tableColumn id="19" name="Tâche10" dataDxfId="5"/>
    <tableColumn id="26" name="Collaborateur 1" dataDxfId="4"/>
    <tableColumn id="27" name="Collaborateur 2" dataDxfId="3"/>
    <tableColumn id="28" name="Collaborateur 3" dataDxfId="2"/>
    <tableColumn id="29" name="Collaborateur 4" dataDxfId="1"/>
    <tableColumn id="30" name="Collaborateur 5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hyperlink" Target="mailto:abc@gmail.com" TargetMode="External"/><Relationship Id="rId1" Type="http://schemas.openxmlformats.org/officeDocument/2006/relationships/hyperlink" Target="mailto:abc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14"/>
  <sheetViews>
    <sheetView workbookViewId="0">
      <selection activeCell="B17" sqref="B17"/>
    </sheetView>
  </sheetViews>
  <sheetFormatPr baseColWidth="10" defaultColWidth="11.44140625" defaultRowHeight="13.2" x14ac:dyDescent="0.25"/>
  <cols>
    <col min="1" max="1" width="11.5546875" style="24" customWidth="1"/>
    <col min="2" max="2" width="18.88671875" style="24" bestFit="1" customWidth="1"/>
    <col min="3" max="3" width="11.44140625" style="24"/>
    <col min="4" max="4" width="13.44140625" style="24" customWidth="1"/>
    <col min="5" max="5" width="8.5546875" style="24" bestFit="1" customWidth="1"/>
    <col min="6" max="6" width="11" style="24" customWidth="1"/>
    <col min="7" max="7" width="16.109375" style="24" customWidth="1"/>
    <col min="8" max="8" width="12" style="24" bestFit="1" customWidth="1"/>
    <col min="9" max="9" width="17" style="24" customWidth="1"/>
    <col min="10" max="10" width="13.21875" style="24" customWidth="1"/>
    <col min="11" max="16384" width="11.44140625" style="24"/>
  </cols>
  <sheetData>
    <row r="1" spans="1:13" ht="16.2" thickBot="1" x14ac:dyDescent="0.3">
      <c r="A1" s="39" t="s">
        <v>108</v>
      </c>
      <c r="B1" s="40"/>
      <c r="C1" s="22"/>
      <c r="D1" s="41" t="s">
        <v>109</v>
      </c>
      <c r="E1" s="42"/>
      <c r="F1" s="42"/>
      <c r="G1" s="42"/>
      <c r="H1" s="42"/>
      <c r="I1" s="42"/>
      <c r="J1" s="43"/>
      <c r="K1" s="23"/>
      <c r="M1" s="22" t="s">
        <v>110</v>
      </c>
    </row>
    <row r="2" spans="1:13" x14ac:dyDescent="0.25">
      <c r="A2" s="25">
        <f>DATE(année,1,1)</f>
        <v>43101</v>
      </c>
      <c r="B2" s="26" t="s">
        <v>111</v>
      </c>
      <c r="D2" s="31" t="s">
        <v>112</v>
      </c>
      <c r="E2" s="32" t="s">
        <v>4</v>
      </c>
      <c r="F2" s="31" t="s">
        <v>113</v>
      </c>
      <c r="G2" s="32" t="s">
        <v>114</v>
      </c>
      <c r="H2" s="33" t="s">
        <v>70</v>
      </c>
      <c r="I2" s="33" t="s">
        <v>71</v>
      </c>
      <c r="J2" s="33" t="s">
        <v>72</v>
      </c>
      <c r="K2" s="23"/>
    </row>
    <row r="3" spans="1:13" x14ac:dyDescent="0.25">
      <c r="A3" s="25" t="e">
        <f ca="1">dimancheDePaques(année)</f>
        <v>#NAME?</v>
      </c>
      <c r="B3" s="27" t="s">
        <v>115</v>
      </c>
      <c r="D3" s="34" t="s">
        <v>116</v>
      </c>
      <c r="E3" s="35" t="s">
        <v>117</v>
      </c>
      <c r="F3" s="36" t="s">
        <v>118</v>
      </c>
      <c r="G3" s="35">
        <v>10</v>
      </c>
      <c r="H3" s="37">
        <v>12097</v>
      </c>
      <c r="I3" s="37">
        <v>10107</v>
      </c>
      <c r="J3" s="37">
        <v>18104</v>
      </c>
      <c r="K3" s="23"/>
    </row>
    <row r="4" spans="1:13" x14ac:dyDescent="0.25">
      <c r="A4" s="25" t="e">
        <f ca="1">A3+1</f>
        <v>#NAME?</v>
      </c>
      <c r="B4" s="27" t="s">
        <v>119</v>
      </c>
      <c r="D4" s="34" t="s">
        <v>120</v>
      </c>
      <c r="E4" s="35" t="s">
        <v>121</v>
      </c>
      <c r="F4" s="36" t="s">
        <v>122</v>
      </c>
      <c r="G4" s="35">
        <v>12</v>
      </c>
      <c r="H4" s="37">
        <v>44398</v>
      </c>
      <c r="I4" s="37">
        <v>22796</v>
      </c>
      <c r="J4" s="37">
        <v>25625</v>
      </c>
      <c r="K4" s="23"/>
    </row>
    <row r="5" spans="1:13" x14ac:dyDescent="0.25">
      <c r="A5" s="25">
        <f>DATE(année,5,1)</f>
        <v>43221</v>
      </c>
      <c r="B5" s="26" t="s">
        <v>123</v>
      </c>
      <c r="D5" s="34" t="s">
        <v>124</v>
      </c>
      <c r="E5" s="35" t="s">
        <v>125</v>
      </c>
      <c r="F5" s="36" t="s">
        <v>122</v>
      </c>
      <c r="G5" s="35">
        <v>5</v>
      </c>
      <c r="H5" s="37">
        <v>20511</v>
      </c>
      <c r="I5" s="37">
        <v>34373</v>
      </c>
      <c r="J5" s="37">
        <v>34601</v>
      </c>
      <c r="K5" s="23"/>
    </row>
    <row r="6" spans="1:13" x14ac:dyDescent="0.25">
      <c r="A6" s="25">
        <f>DATE(année,5,8)</f>
        <v>43228</v>
      </c>
      <c r="B6" s="26" t="s">
        <v>126</v>
      </c>
      <c r="D6" s="34" t="s">
        <v>127</v>
      </c>
      <c r="E6" s="35" t="s">
        <v>128</v>
      </c>
      <c r="F6" s="36" t="s">
        <v>118</v>
      </c>
      <c r="G6" s="35">
        <v>3</v>
      </c>
      <c r="H6" s="37">
        <v>49198</v>
      </c>
      <c r="I6" s="37">
        <v>35077</v>
      </c>
      <c r="J6" s="37">
        <v>13615</v>
      </c>
      <c r="K6" s="23"/>
    </row>
    <row r="7" spans="1:13" x14ac:dyDescent="0.25">
      <c r="A7" s="25" t="e">
        <f ca="1">A3+39</f>
        <v>#NAME?</v>
      </c>
      <c r="B7" s="27" t="s">
        <v>129</v>
      </c>
      <c r="D7" s="34" t="s">
        <v>130</v>
      </c>
      <c r="E7" s="35" t="s">
        <v>131</v>
      </c>
      <c r="F7" s="36" t="s">
        <v>132</v>
      </c>
      <c r="G7" s="35">
        <v>8</v>
      </c>
      <c r="H7" s="37">
        <v>24838</v>
      </c>
      <c r="I7" s="37">
        <v>13027</v>
      </c>
      <c r="J7" s="37">
        <v>31218</v>
      </c>
      <c r="K7" s="23"/>
    </row>
    <row r="8" spans="1:13" x14ac:dyDescent="0.25">
      <c r="A8" s="25" t="e">
        <f ca="1">A3+50</f>
        <v>#NAME?</v>
      </c>
      <c r="B8" s="26" t="s">
        <v>133</v>
      </c>
      <c r="D8" s="34" t="s">
        <v>134</v>
      </c>
      <c r="E8" s="35" t="s">
        <v>135</v>
      </c>
      <c r="F8" s="36" t="s">
        <v>122</v>
      </c>
      <c r="G8" s="35">
        <v>13</v>
      </c>
      <c r="H8" s="37">
        <v>18268</v>
      </c>
      <c r="I8" s="37">
        <v>18609</v>
      </c>
      <c r="J8" s="37">
        <v>31258</v>
      </c>
      <c r="K8" s="23"/>
    </row>
    <row r="9" spans="1:13" x14ac:dyDescent="0.25">
      <c r="A9" s="25">
        <f>DATE(année,7,14)</f>
        <v>43295</v>
      </c>
      <c r="B9" s="26" t="s">
        <v>136</v>
      </c>
      <c r="D9" s="34" t="s">
        <v>137</v>
      </c>
      <c r="E9" s="35" t="s">
        <v>138</v>
      </c>
      <c r="F9" s="36" t="s">
        <v>122</v>
      </c>
      <c r="G9" s="35">
        <v>15</v>
      </c>
      <c r="H9" s="37">
        <v>13981</v>
      </c>
      <c r="I9" s="37">
        <v>10762</v>
      </c>
      <c r="J9" s="37">
        <v>19196</v>
      </c>
      <c r="K9" s="23"/>
    </row>
    <row r="10" spans="1:13" x14ac:dyDescent="0.25">
      <c r="A10" s="25">
        <f>DATE(année,8,15)</f>
        <v>43327</v>
      </c>
      <c r="B10" s="26" t="s">
        <v>139</v>
      </c>
      <c r="D10" s="34" t="s">
        <v>140</v>
      </c>
      <c r="E10" s="35" t="s">
        <v>141</v>
      </c>
      <c r="F10" s="36" t="s">
        <v>118</v>
      </c>
      <c r="G10" s="35">
        <v>7</v>
      </c>
      <c r="H10" s="37">
        <v>48494</v>
      </c>
      <c r="I10" s="37">
        <v>11749</v>
      </c>
      <c r="J10" s="37">
        <v>47368</v>
      </c>
      <c r="K10" s="23"/>
    </row>
    <row r="11" spans="1:13" x14ac:dyDescent="0.25">
      <c r="A11" s="25">
        <f>DATE(année,11,1)</f>
        <v>43405</v>
      </c>
      <c r="B11" s="26" t="s">
        <v>142</v>
      </c>
      <c r="D11" s="34" t="s">
        <v>143</v>
      </c>
      <c r="E11" s="35" t="s">
        <v>144</v>
      </c>
      <c r="F11" s="36" t="s">
        <v>118</v>
      </c>
      <c r="G11" s="35">
        <v>17</v>
      </c>
      <c r="H11" s="37">
        <v>35210</v>
      </c>
      <c r="I11" s="37">
        <v>33011</v>
      </c>
      <c r="J11" s="37">
        <v>36134</v>
      </c>
      <c r="K11" s="23"/>
    </row>
    <row r="12" spans="1:13" x14ac:dyDescent="0.25">
      <c r="A12" s="25">
        <f>DATE(année,11,1)</f>
        <v>43405</v>
      </c>
      <c r="B12" s="26" t="s">
        <v>145</v>
      </c>
      <c r="D12" s="34" t="s">
        <v>146</v>
      </c>
      <c r="E12" s="35" t="s">
        <v>147</v>
      </c>
      <c r="F12" s="36" t="s">
        <v>122</v>
      </c>
      <c r="G12" s="35">
        <v>15</v>
      </c>
      <c r="H12" s="37">
        <v>16913</v>
      </c>
      <c r="I12" s="37">
        <v>13166</v>
      </c>
      <c r="J12" s="37">
        <v>11002</v>
      </c>
      <c r="K12" s="23"/>
    </row>
    <row r="13" spans="1:13" ht="13.8" thickBot="1" x14ac:dyDescent="0.3">
      <c r="A13" s="28">
        <f>DATE(année,12,25)</f>
        <v>43459</v>
      </c>
      <c r="B13" s="29" t="s">
        <v>148</v>
      </c>
      <c r="D13" s="34"/>
      <c r="E13" s="23"/>
      <c r="F13" s="34"/>
      <c r="G13" s="23"/>
      <c r="H13" s="23"/>
      <c r="I13" s="23"/>
      <c r="J13" s="23"/>
      <c r="K13" s="23"/>
    </row>
    <row r="14" spans="1:13" x14ac:dyDescent="0.25">
      <c r="A14" s="30"/>
      <c r="D14" s="23"/>
      <c r="E14" s="23"/>
      <c r="F14" s="23"/>
      <c r="G14" s="23"/>
      <c r="H14" s="23"/>
      <c r="I14" s="23"/>
      <c r="J14" s="23"/>
      <c r="K14" s="23"/>
    </row>
  </sheetData>
  <mergeCells count="2">
    <mergeCell ref="A1:B1"/>
    <mergeCell ref="D1:J1"/>
  </mergeCells>
  <pageMargins left="0.75" right="0.75" top="1" bottom="1" header="0.5" footer="0.5"/>
  <pageSetup paperSize="9" orientation="portrait" horizontalDpi="4294967292" verticalDpi="4294967292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3"/>
  <sheetViews>
    <sheetView zoomScaleNormal="100" workbookViewId="0">
      <selection activeCell="L18" sqref="L18"/>
    </sheetView>
  </sheetViews>
  <sheetFormatPr baseColWidth="10" defaultColWidth="11.44140625" defaultRowHeight="13.2" x14ac:dyDescent="0.25"/>
  <cols>
    <col min="1" max="1" width="14.88671875" style="1" bestFit="1" customWidth="1"/>
    <col min="2" max="2" width="9.33203125" style="1" customWidth="1"/>
    <col min="3" max="3" width="9" style="1" customWidth="1"/>
    <col min="4" max="4" width="12.77734375" style="1" customWidth="1"/>
    <col min="5" max="5" width="11.88671875" style="1" bestFit="1" customWidth="1"/>
    <col min="6" max="6" width="26.5546875" style="1" bestFit="1" customWidth="1"/>
    <col min="7" max="7" width="25.33203125" style="1" bestFit="1" customWidth="1"/>
    <col min="8" max="8" width="19.33203125" style="1" bestFit="1" customWidth="1"/>
    <col min="9" max="9" width="12.33203125" style="1" customWidth="1"/>
    <col min="10" max="10" width="20" style="1" bestFit="1" customWidth="1"/>
    <col min="11" max="11" width="17" style="1" bestFit="1" customWidth="1"/>
    <col min="12" max="12" width="17.44140625" style="1" bestFit="1" customWidth="1"/>
    <col min="13" max="13" width="13.5546875" style="1" customWidth="1"/>
    <col min="14" max="14" width="18.44140625" style="1" bestFit="1" customWidth="1"/>
    <col min="15" max="15" width="8.44140625" style="1" customWidth="1"/>
    <col min="16" max="16" width="16.33203125" style="1" bestFit="1" customWidth="1"/>
    <col min="17" max="17" width="25.109375" style="1" customWidth="1"/>
    <col min="18" max="16384" width="11.44140625" style="1"/>
  </cols>
  <sheetData>
    <row r="1" spans="1:17" s="6" customFormat="1" ht="17.399999999999999" x14ac:dyDescent="0.25">
      <c r="A1" s="10" t="s">
        <v>22</v>
      </c>
      <c r="B1" s="11" t="s">
        <v>55</v>
      </c>
      <c r="C1" s="11" t="s">
        <v>4</v>
      </c>
      <c r="D1" s="11" t="s">
        <v>23</v>
      </c>
      <c r="E1" s="11" t="s">
        <v>5</v>
      </c>
      <c r="F1" s="11" t="s">
        <v>29</v>
      </c>
      <c r="G1" s="11" t="s">
        <v>2</v>
      </c>
      <c r="H1" s="11" t="s">
        <v>3</v>
      </c>
      <c r="I1" s="12" t="s">
        <v>18</v>
      </c>
      <c r="J1" s="12" t="s">
        <v>19</v>
      </c>
      <c r="K1" s="12" t="s">
        <v>20</v>
      </c>
      <c r="L1" s="12" t="s">
        <v>21</v>
      </c>
      <c r="M1" s="12" t="s">
        <v>24</v>
      </c>
      <c r="N1" s="12" t="s">
        <v>25</v>
      </c>
      <c r="O1" s="12" t="s">
        <v>26</v>
      </c>
      <c r="P1" s="12" t="s">
        <v>28</v>
      </c>
      <c r="Q1" s="13" t="s">
        <v>27</v>
      </c>
    </row>
    <row r="2" spans="1:17" x14ac:dyDescent="0.25">
      <c r="A2" s="8" t="s">
        <v>33</v>
      </c>
      <c r="B2" s="2" t="s">
        <v>0</v>
      </c>
      <c r="C2" s="2" t="s">
        <v>7</v>
      </c>
      <c r="D2" s="2" t="s">
        <v>44</v>
      </c>
      <c r="E2" s="3" t="s">
        <v>6</v>
      </c>
      <c r="F2" s="2" t="s">
        <v>30</v>
      </c>
      <c r="G2" s="4">
        <v>151.66999999999999</v>
      </c>
      <c r="H2" s="5">
        <v>15.6</v>
      </c>
      <c r="I2" s="2" t="s">
        <v>79</v>
      </c>
      <c r="J2" s="7">
        <v>26331</v>
      </c>
      <c r="K2" s="3"/>
      <c r="L2" s="3">
        <f ca="1">IF(K2="",DATEDIF(J2,TODAY(),"y"),DATEDIF(J2,K2,"y"))</f>
        <v>46</v>
      </c>
      <c r="M2" s="2" t="s">
        <v>80</v>
      </c>
      <c r="N2" s="3">
        <v>69002</v>
      </c>
      <c r="O2" s="2" t="s">
        <v>81</v>
      </c>
      <c r="P2" s="20">
        <v>612345678</v>
      </c>
      <c r="Q2" s="21" t="s">
        <v>94</v>
      </c>
    </row>
    <row r="3" spans="1:17" x14ac:dyDescent="0.25">
      <c r="A3" s="8" t="s">
        <v>34</v>
      </c>
      <c r="B3" s="2" t="s">
        <v>56</v>
      </c>
      <c r="C3" s="2" t="s">
        <v>8</v>
      </c>
      <c r="D3" s="2" t="s">
        <v>45</v>
      </c>
      <c r="E3" s="3" t="s">
        <v>6</v>
      </c>
      <c r="F3" s="2" t="s">
        <v>30</v>
      </c>
      <c r="G3" s="4">
        <v>151.66999999999999</v>
      </c>
      <c r="H3" s="5">
        <v>15.3</v>
      </c>
      <c r="I3" s="2" t="s">
        <v>79</v>
      </c>
      <c r="J3" s="7">
        <v>27883</v>
      </c>
      <c r="K3" s="3"/>
      <c r="L3" s="3">
        <f t="shared" ref="L3:L12" ca="1" si="0">IF(K3="",DATEDIF(J3,TODAY(),"y"),DATEDIF(J3,K3,"y"))</f>
        <v>42</v>
      </c>
      <c r="M3" s="2" t="s">
        <v>84</v>
      </c>
      <c r="N3" s="3">
        <v>69002</v>
      </c>
      <c r="O3" s="2" t="s">
        <v>81</v>
      </c>
      <c r="P3" s="20">
        <v>612345678</v>
      </c>
      <c r="Q3" s="21" t="s">
        <v>94</v>
      </c>
    </row>
    <row r="4" spans="1:17" x14ac:dyDescent="0.25">
      <c r="A4" s="8" t="s">
        <v>35</v>
      </c>
      <c r="B4" s="2" t="s">
        <v>56</v>
      </c>
      <c r="C4" s="2" t="s">
        <v>9</v>
      </c>
      <c r="D4" s="2" t="s">
        <v>46</v>
      </c>
      <c r="E4" s="3" t="s">
        <v>6</v>
      </c>
      <c r="F4" s="2" t="s">
        <v>30</v>
      </c>
      <c r="G4" s="4">
        <v>151.66999999999999</v>
      </c>
      <c r="H4" s="5">
        <v>15.3</v>
      </c>
      <c r="I4" s="2" t="s">
        <v>79</v>
      </c>
      <c r="J4" s="7">
        <v>31367</v>
      </c>
      <c r="K4" s="3"/>
      <c r="L4" s="3">
        <f t="shared" ca="1" si="0"/>
        <v>33</v>
      </c>
      <c r="M4" s="2" t="s">
        <v>85</v>
      </c>
      <c r="N4" s="3">
        <v>69002</v>
      </c>
      <c r="O4" s="2" t="s">
        <v>81</v>
      </c>
      <c r="P4" s="20">
        <v>612345678</v>
      </c>
      <c r="Q4" s="21" t="s">
        <v>94</v>
      </c>
    </row>
    <row r="5" spans="1:17" x14ac:dyDescent="0.25">
      <c r="A5" s="8" t="s">
        <v>36</v>
      </c>
      <c r="B5" s="2" t="s">
        <v>0</v>
      </c>
      <c r="C5" s="2" t="s">
        <v>10</v>
      </c>
      <c r="D5" s="2" t="s">
        <v>47</v>
      </c>
      <c r="E5" s="3" t="s">
        <v>1</v>
      </c>
      <c r="F5" s="2" t="s">
        <v>31</v>
      </c>
      <c r="G5" s="4">
        <v>151.66999999999999</v>
      </c>
      <c r="H5" s="5">
        <v>15.3</v>
      </c>
      <c r="I5" s="2" t="s">
        <v>79</v>
      </c>
      <c r="J5" s="7">
        <v>40932</v>
      </c>
      <c r="K5" s="3"/>
      <c r="L5" s="3">
        <f t="shared" ca="1" si="0"/>
        <v>6</v>
      </c>
      <c r="M5" s="2" t="s">
        <v>86</v>
      </c>
      <c r="N5" s="3">
        <v>69002</v>
      </c>
      <c r="O5" s="2" t="s">
        <v>81</v>
      </c>
      <c r="P5" s="20">
        <v>612345678</v>
      </c>
      <c r="Q5" s="21" t="s">
        <v>94</v>
      </c>
    </row>
    <row r="6" spans="1:17" x14ac:dyDescent="0.25">
      <c r="A6" s="8" t="s">
        <v>37</v>
      </c>
      <c r="B6" s="2" t="s">
        <v>0</v>
      </c>
      <c r="C6" s="2" t="s">
        <v>11</v>
      </c>
      <c r="D6" s="2" t="s">
        <v>48</v>
      </c>
      <c r="E6" s="3" t="s">
        <v>1</v>
      </c>
      <c r="F6" s="2" t="s">
        <v>32</v>
      </c>
      <c r="G6" s="4">
        <v>151.66999999999999</v>
      </c>
      <c r="H6" s="5">
        <v>15.3</v>
      </c>
      <c r="I6" s="2" t="s">
        <v>78</v>
      </c>
      <c r="J6" s="7">
        <v>40806</v>
      </c>
      <c r="K6" s="3"/>
      <c r="L6" s="3">
        <f t="shared" ca="1" si="0"/>
        <v>7</v>
      </c>
      <c r="M6" s="2" t="s">
        <v>87</v>
      </c>
      <c r="N6" s="3">
        <v>69002</v>
      </c>
      <c r="O6" s="2" t="s">
        <v>81</v>
      </c>
      <c r="P6" s="20">
        <v>612345678</v>
      </c>
      <c r="Q6" s="21" t="s">
        <v>94</v>
      </c>
    </row>
    <row r="7" spans="1:17" x14ac:dyDescent="0.25">
      <c r="A7" s="8" t="s">
        <v>38</v>
      </c>
      <c r="B7" s="2" t="s">
        <v>56</v>
      </c>
      <c r="C7" s="2" t="s">
        <v>12</v>
      </c>
      <c r="D7" s="2" t="s">
        <v>49</v>
      </c>
      <c r="E7" s="2" t="s">
        <v>1</v>
      </c>
      <c r="F7" s="2" t="s">
        <v>31</v>
      </c>
      <c r="G7" s="4">
        <v>151.66999999999999</v>
      </c>
      <c r="H7" s="5">
        <v>15.3</v>
      </c>
      <c r="I7" s="2" t="s">
        <v>78</v>
      </c>
      <c r="J7" s="7">
        <v>37764</v>
      </c>
      <c r="K7" s="3"/>
      <c r="L7" s="3">
        <f t="shared" ca="1" si="0"/>
        <v>15</v>
      </c>
      <c r="M7" s="2" t="s">
        <v>88</v>
      </c>
      <c r="N7" s="3">
        <v>69002</v>
      </c>
      <c r="O7" s="2" t="s">
        <v>81</v>
      </c>
      <c r="P7" s="20">
        <v>612345678</v>
      </c>
      <c r="Q7" s="21" t="s">
        <v>94</v>
      </c>
    </row>
    <row r="8" spans="1:17" x14ac:dyDescent="0.25">
      <c r="A8" s="8" t="s">
        <v>39</v>
      </c>
      <c r="B8" s="2" t="s">
        <v>56</v>
      </c>
      <c r="C8" s="2" t="s">
        <v>13</v>
      </c>
      <c r="D8" s="2" t="s">
        <v>50</v>
      </c>
      <c r="E8" s="2" t="s">
        <v>1</v>
      </c>
      <c r="F8" s="2" t="s">
        <v>32</v>
      </c>
      <c r="G8" s="4">
        <v>151.66999999999999</v>
      </c>
      <c r="H8" s="5">
        <v>15.3</v>
      </c>
      <c r="I8" s="2" t="s">
        <v>78</v>
      </c>
      <c r="J8" s="7">
        <v>36927</v>
      </c>
      <c r="K8" s="3"/>
      <c r="L8" s="3">
        <f t="shared" ca="1" si="0"/>
        <v>17</v>
      </c>
      <c r="M8" s="2" t="s">
        <v>89</v>
      </c>
      <c r="N8" s="3">
        <v>69002</v>
      </c>
      <c r="O8" s="2" t="s">
        <v>81</v>
      </c>
      <c r="P8" s="20">
        <v>612345678</v>
      </c>
      <c r="Q8" s="21" t="s">
        <v>94</v>
      </c>
    </row>
    <row r="9" spans="1:17" x14ac:dyDescent="0.25">
      <c r="A9" s="8" t="s">
        <v>40</v>
      </c>
      <c r="B9" s="2" t="s">
        <v>0</v>
      </c>
      <c r="C9" s="2" t="s">
        <v>14</v>
      </c>
      <c r="D9" s="2" t="s">
        <v>51</v>
      </c>
      <c r="E9" s="2" t="s">
        <v>1</v>
      </c>
      <c r="F9" s="2" t="s">
        <v>31</v>
      </c>
      <c r="G9" s="4">
        <v>151.66999999999999</v>
      </c>
      <c r="H9" s="5">
        <v>15.3</v>
      </c>
      <c r="I9" s="2" t="s">
        <v>79</v>
      </c>
      <c r="J9" s="7">
        <v>34863</v>
      </c>
      <c r="K9" s="3"/>
      <c r="L9" s="3">
        <f t="shared" ca="1" si="0"/>
        <v>23</v>
      </c>
      <c r="M9" s="2" t="s">
        <v>90</v>
      </c>
      <c r="N9" s="3">
        <v>69002</v>
      </c>
      <c r="O9" s="2" t="s">
        <v>81</v>
      </c>
      <c r="P9" s="20">
        <v>612345678</v>
      </c>
      <c r="Q9" s="21" t="s">
        <v>94</v>
      </c>
    </row>
    <row r="10" spans="1:17" x14ac:dyDescent="0.25">
      <c r="A10" s="8" t="s">
        <v>41</v>
      </c>
      <c r="B10" s="2" t="s">
        <v>56</v>
      </c>
      <c r="C10" s="2" t="s">
        <v>15</v>
      </c>
      <c r="D10" s="2" t="s">
        <v>52</v>
      </c>
      <c r="E10" s="2" t="s">
        <v>1</v>
      </c>
      <c r="F10" s="2" t="s">
        <v>32</v>
      </c>
      <c r="G10" s="4">
        <v>151.66999999999999</v>
      </c>
      <c r="H10" s="5">
        <v>15.3</v>
      </c>
      <c r="I10" s="2" t="s">
        <v>79</v>
      </c>
      <c r="J10" s="7">
        <v>30543</v>
      </c>
      <c r="K10" s="7">
        <v>42870</v>
      </c>
      <c r="L10" s="3">
        <f t="shared" ca="1" si="0"/>
        <v>33</v>
      </c>
      <c r="M10" s="2" t="s">
        <v>91</v>
      </c>
      <c r="N10" s="3">
        <v>69002</v>
      </c>
      <c r="O10" s="2" t="s">
        <v>81</v>
      </c>
      <c r="P10" s="20">
        <v>612345678</v>
      </c>
      <c r="Q10" s="21" t="s">
        <v>94</v>
      </c>
    </row>
    <row r="11" spans="1:17" x14ac:dyDescent="0.25">
      <c r="A11" s="8" t="s">
        <v>42</v>
      </c>
      <c r="B11" s="2" t="s">
        <v>56</v>
      </c>
      <c r="C11" s="2" t="s">
        <v>16</v>
      </c>
      <c r="D11" s="2" t="s">
        <v>54</v>
      </c>
      <c r="E11" s="2" t="s">
        <v>1</v>
      </c>
      <c r="F11" s="2" t="s">
        <v>31</v>
      </c>
      <c r="G11" s="4">
        <v>151.66999999999999</v>
      </c>
      <c r="H11" s="5">
        <v>15.3</v>
      </c>
      <c r="I11" s="2" t="s">
        <v>78</v>
      </c>
      <c r="J11" s="7">
        <v>32393</v>
      </c>
      <c r="K11" s="3"/>
      <c r="L11" s="3">
        <f t="shared" ca="1" si="0"/>
        <v>30</v>
      </c>
      <c r="M11" s="2" t="s">
        <v>92</v>
      </c>
      <c r="N11" s="3">
        <v>69002</v>
      </c>
      <c r="O11" s="2" t="s">
        <v>81</v>
      </c>
      <c r="P11" s="20">
        <v>612345678</v>
      </c>
      <c r="Q11" s="21" t="s">
        <v>94</v>
      </c>
    </row>
    <row r="12" spans="1:17" x14ac:dyDescent="0.25">
      <c r="A12" s="14" t="s">
        <v>43</v>
      </c>
      <c r="B12" s="15" t="s">
        <v>0</v>
      </c>
      <c r="C12" s="15" t="s">
        <v>17</v>
      </c>
      <c r="D12" s="15" t="s">
        <v>53</v>
      </c>
      <c r="E12" s="15" t="s">
        <v>1</v>
      </c>
      <c r="F12" s="15" t="s">
        <v>32</v>
      </c>
      <c r="G12" s="19">
        <v>151.66999999999999</v>
      </c>
      <c r="H12" s="18">
        <v>15.3</v>
      </c>
      <c r="I12" s="15" t="s">
        <v>78</v>
      </c>
      <c r="J12" s="17">
        <v>36130</v>
      </c>
      <c r="K12" s="16"/>
      <c r="L12" s="16">
        <f t="shared" ca="1" si="0"/>
        <v>19</v>
      </c>
      <c r="M12" s="2" t="s">
        <v>93</v>
      </c>
      <c r="N12" s="3">
        <v>69002</v>
      </c>
      <c r="O12" s="2" t="s">
        <v>81</v>
      </c>
      <c r="P12" s="20">
        <v>612345678</v>
      </c>
      <c r="Q12" s="21" t="s">
        <v>94</v>
      </c>
    </row>
    <row r="13" spans="1:17" x14ac:dyDescent="0.25">
      <c r="A13" s="3"/>
      <c r="B13" s="2"/>
      <c r="C13" s="3"/>
      <c r="D13" s="3"/>
      <c r="E13" s="2"/>
      <c r="F13" s="2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x14ac:dyDescent="0.25">
      <c r="A14" s="3"/>
      <c r="B14" s="2"/>
      <c r="C14" s="3"/>
      <c r="D14" s="3"/>
      <c r="E14" s="2"/>
      <c r="F14" s="2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x14ac:dyDescent="0.25">
      <c r="A15" s="3"/>
      <c r="B15" s="2"/>
      <c r="C15" s="3"/>
      <c r="D15" s="3"/>
      <c r="E15" s="2"/>
      <c r="F15" s="2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x14ac:dyDescent="0.25">
      <c r="A16" s="3"/>
      <c r="B16" s="2"/>
      <c r="C16" s="3"/>
      <c r="D16" s="3"/>
      <c r="E16" s="2"/>
      <c r="F16" s="2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x14ac:dyDescent="0.25">
      <c r="A17" s="3"/>
      <c r="B17" s="2"/>
      <c r="C17" s="3"/>
      <c r="D17" s="3"/>
      <c r="E17" s="2"/>
      <c r="F17" s="2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x14ac:dyDescent="0.25">
      <c r="A18" s="3"/>
      <c r="B18" s="2"/>
      <c r="C18" s="3"/>
      <c r="D18" s="3"/>
      <c r="E18" s="2"/>
      <c r="F18" s="2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x14ac:dyDescent="0.25">
      <c r="A19" s="3"/>
      <c r="B19" s="2"/>
      <c r="C19" s="3"/>
      <c r="D19" s="3"/>
      <c r="E19" s="2"/>
      <c r="F19" s="2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25">
      <c r="A20" s="3"/>
      <c r="B20" s="2"/>
      <c r="C20" s="3"/>
      <c r="D20" s="3"/>
      <c r="E20" s="2"/>
      <c r="F20" s="2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25">
      <c r="A21" s="3"/>
      <c r="B21" s="2"/>
      <c r="C21" s="3"/>
      <c r="D21" s="3"/>
      <c r="E21" s="2"/>
      <c r="F21" s="2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25">
      <c r="A22" s="3"/>
      <c r="B22" s="2"/>
      <c r="C22" s="3"/>
      <c r="D22" s="3"/>
      <c r="E22" s="2"/>
      <c r="F22" s="2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x14ac:dyDescent="0.25">
      <c r="A23" s="3"/>
      <c r="B23" s="2"/>
      <c r="C23" s="3"/>
      <c r="D23" s="3"/>
      <c r="E23" s="2"/>
      <c r="F23" s="2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x14ac:dyDescent="0.25">
      <c r="A24" s="3"/>
      <c r="B24" s="2"/>
      <c r="C24" s="3"/>
      <c r="D24" s="3"/>
      <c r="E24" s="2"/>
      <c r="F24" s="2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x14ac:dyDescent="0.25">
      <c r="A25" s="3"/>
      <c r="B25" s="2"/>
      <c r="C25" s="3"/>
      <c r="D25" s="3"/>
      <c r="E25" s="2"/>
      <c r="F25" s="2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 x14ac:dyDescent="0.25">
      <c r="A26" s="3"/>
      <c r="B26" s="2"/>
      <c r="C26" s="3"/>
      <c r="D26" s="3"/>
      <c r="E26" s="2"/>
      <c r="F26" s="2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x14ac:dyDescent="0.25">
      <c r="A27" s="3"/>
      <c r="B27" s="2"/>
      <c r="C27" s="3"/>
      <c r="D27" s="3"/>
      <c r="E27" s="2"/>
      <c r="F27" s="2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 x14ac:dyDescent="0.25">
      <c r="A28" s="3"/>
      <c r="B28" s="2"/>
      <c r="C28" s="3"/>
      <c r="D28" s="3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 x14ac:dyDescent="0.25">
      <c r="A29" s="3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x14ac:dyDescent="0.25">
      <c r="A30" s="3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x14ac:dyDescent="0.25">
      <c r="A31" s="3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1:17" x14ac:dyDescent="0.25">
      <c r="A32" s="3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1:17" x14ac:dyDescent="0.25">
      <c r="A33" s="3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</sheetData>
  <dataValidations count="4">
    <dataValidation type="list" allowBlank="1" showInputMessage="1" showErrorMessage="1" sqref="E2:E33">
      <formula1>"Collaborateur,Gestionnaire"</formula1>
    </dataValidation>
    <dataValidation type="list" allowBlank="1" showInputMessage="1" showErrorMessage="1" sqref="B2:B33">
      <formula1>"F,M"</formula1>
    </dataValidation>
    <dataValidation type="list" allowBlank="1" showInputMessage="1" showErrorMessage="1" sqref="F2:F33">
      <formula1>"Cadre,Technicien Qualifié,Technicien Hautement Qualifié"</formula1>
    </dataValidation>
    <dataValidation type="list" allowBlank="1" showInputMessage="1" showErrorMessage="1" sqref="I2:I33">
      <formula1>"CDD,CDI"</formula1>
    </dataValidation>
  </dataValidations>
  <hyperlinks>
    <hyperlink ref="Q2" r:id="rId1"/>
    <hyperlink ref="Q3:Q12" r:id="rId2" display="abc@gmail.com"/>
  </hyperlinks>
  <pageMargins left="0.7" right="0.7" top="0.75" bottom="0.75" header="0.3" footer="0.3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D4"/>
  <sheetViews>
    <sheetView tabSelected="1" zoomScaleNormal="100" workbookViewId="0">
      <selection activeCell="G14" sqref="G14"/>
    </sheetView>
  </sheetViews>
  <sheetFormatPr baseColWidth="10" defaultColWidth="11.44140625" defaultRowHeight="13.2" x14ac:dyDescent="0.25"/>
  <cols>
    <col min="1" max="1" width="20.77734375" style="1" bestFit="1" customWidth="1"/>
    <col min="2" max="2" width="12.109375" style="1" bestFit="1" customWidth="1"/>
    <col min="4" max="4" width="22.5546875" style="1" bestFit="1" customWidth="1"/>
    <col min="5" max="5" width="21.6640625" style="1" bestFit="1" customWidth="1"/>
    <col min="6" max="6" width="19.44140625" style="1" bestFit="1" customWidth="1"/>
    <col min="7" max="7" width="19.109375" style="1" bestFit="1" customWidth="1"/>
    <col min="8" max="8" width="17.6640625" style="1" bestFit="1" customWidth="1"/>
    <col min="9" max="9" width="26.77734375" style="1" bestFit="1" customWidth="1"/>
    <col min="10" max="10" width="34.44140625" style="1" bestFit="1" customWidth="1"/>
    <col min="11" max="11" width="29" style="1" bestFit="1" customWidth="1"/>
    <col min="12" max="12" width="30" style="1" bestFit="1" customWidth="1"/>
    <col min="13" max="13" width="24.21875" style="1" bestFit="1" customWidth="1"/>
    <col min="14" max="14" width="32" style="1" bestFit="1" customWidth="1"/>
    <col min="15" max="15" width="26.5546875" style="1" bestFit="1" customWidth="1"/>
    <col min="16" max="16" width="27.5546875" style="1" bestFit="1" customWidth="1"/>
    <col min="17" max="25" width="15.44140625" style="1" bestFit="1" customWidth="1"/>
    <col min="26" max="30" width="25.109375" style="1" bestFit="1" customWidth="1"/>
    <col min="31" max="16384" width="11.44140625" style="1"/>
  </cols>
  <sheetData>
    <row r="1" spans="1:30" s="6" customFormat="1" ht="17.399999999999999" x14ac:dyDescent="0.25">
      <c r="A1" s="11" t="s">
        <v>67</v>
      </c>
      <c r="B1" s="10" t="s">
        <v>68</v>
      </c>
      <c r="C1" s="11" t="s">
        <v>69</v>
      </c>
      <c r="D1" s="11" t="s">
        <v>96</v>
      </c>
      <c r="E1" s="11" t="s">
        <v>97</v>
      </c>
      <c r="F1" s="11" t="s">
        <v>98</v>
      </c>
      <c r="G1" s="11" t="s">
        <v>99</v>
      </c>
      <c r="H1" s="11" t="s">
        <v>100</v>
      </c>
      <c r="I1" s="11" t="s">
        <v>101</v>
      </c>
      <c r="J1" s="11" t="s">
        <v>102</v>
      </c>
      <c r="K1" s="12" t="s">
        <v>103</v>
      </c>
      <c r="L1" s="11" t="s">
        <v>104</v>
      </c>
      <c r="M1" s="11" t="s">
        <v>105</v>
      </c>
      <c r="N1" s="11" t="s">
        <v>106</v>
      </c>
      <c r="O1" s="12" t="s">
        <v>107</v>
      </c>
      <c r="P1" s="12" t="s">
        <v>57</v>
      </c>
      <c r="Q1" s="12" t="s">
        <v>58</v>
      </c>
      <c r="R1" s="12" t="s">
        <v>59</v>
      </c>
      <c r="S1" s="12" t="s">
        <v>60</v>
      </c>
      <c r="T1" s="12" t="s">
        <v>61</v>
      </c>
      <c r="U1" s="12" t="s">
        <v>62</v>
      </c>
      <c r="V1" s="12" t="s">
        <v>63</v>
      </c>
      <c r="W1" s="12" t="s">
        <v>64</v>
      </c>
      <c r="X1" s="12" t="s">
        <v>65</v>
      </c>
      <c r="Y1" s="13" t="s">
        <v>66</v>
      </c>
      <c r="Z1" s="12" t="s">
        <v>149</v>
      </c>
      <c r="AA1" s="12" t="s">
        <v>150</v>
      </c>
      <c r="AB1" s="12" t="s">
        <v>151</v>
      </c>
      <c r="AC1" s="12" t="s">
        <v>152</v>
      </c>
      <c r="AD1" s="12" t="s">
        <v>153</v>
      </c>
    </row>
    <row r="2" spans="1:30" x14ac:dyDescent="0.25">
      <c r="A2" s="2" t="s">
        <v>77</v>
      </c>
      <c r="B2" s="8" t="s">
        <v>95</v>
      </c>
      <c r="C2" s="3" t="s">
        <v>7</v>
      </c>
      <c r="D2" s="7">
        <v>43160</v>
      </c>
      <c r="E2" s="7">
        <f>Tableau_Liste_Projets[[#This Row],[Début prévu]]+IF(Tableau_Liste_Projets[[#This Row],[Tâche1]]="Oui",Paramètres!G3,0)+IF(Tableau_Liste_Projets[[#This Row],[Tâche2]]="Oui",Paramètres!G4,0)+IF(Tableau_Liste_Projets[[#This Row],[Tâche3]]="Oui",Paramètres!G5,0)+IF(Tableau_Liste_Projets[[#This Row],[Tâche4]]="Oui",Paramètres!G6,0)+IF(Tableau_Liste_Projets[[#This Row],[Tâche5]]="Oui",Paramètres!G7,0)+IF(Tableau_Liste_Projets[[#This Row],[Tâche6]]="Oui",Paramètres!G8,0)+IF(Tableau_Liste_Projets[[#This Row],[Tâche7]]="Oui",Paramètres!G9,0)+IF(Tableau_Liste_Projets[[#This Row],[Tâche8]]="Oui",Paramètres!G10,0)+IF(Tableau_Liste_Projets[[#This Row],[Tâche9]]="Oui",Paramètres!G11,0)+IF(Tableau_Liste_Projets[[#This Row],[Tâche10]]="Oui",Paramètres!G12,0)</f>
        <v>43195</v>
      </c>
      <c r="F2" s="7"/>
      <c r="G2" s="7"/>
      <c r="H2" s="5">
        <f>IF(Tableau_Liste_Projets[[#This Row],[Tâche1]]="Oui",Paramètres!H3,0)+IF(Tableau_Liste_Projets[[#This Row],[Tâche2]]="Oui",Paramètres!H4,0)+IF(Tableau_Liste_Projets[[#This Row],[Tâche3]]="Oui",Paramètres!H5,0)+IF(Tableau_Liste_Projets[[#This Row],[Tâche4]]="Oui",Paramètres!H6,0)+IF(Tableau_Liste_Projets[[#This Row],[Tâche5]]="Oui",Paramètres!H7,0)+IF(Tableau_Liste_Projets[[#This Row],[Tâche6]]="Oui",Paramètres!H8,0)+IF(Tableau_Liste_Projets[[#This Row],[Tâche7]]="Oui",Paramètres!H9,0)+IF(Tableau_Liste_Projets[[#This Row],[Tâche8]]="Oui",Paramètres!H10,0)+IF(Tableau_Liste_Projets[[#This Row],[Tâche9]]="Oui",Paramètres!H11,0)+IF(Tableau_Liste_Projets[[#This Row],[Tâche10]]="Oui",Paramètres!H12,0)</f>
        <v>117016</v>
      </c>
      <c r="I2" s="5">
        <f>IF(Tableau_Liste_Projets[[#This Row],[Tâche1]]="Oui",Paramètres!I3,0)+IF(Tableau_Liste_Projets[[#This Row],[Tâche2]]="Oui",Paramètres!I4,0)+IF(Tableau_Liste_Projets[[#This Row],[Tâche3]]="Oui",Paramètres!I5,0)+IF(Tableau_Liste_Projets[[#This Row],[Tâche4]]="Oui",Paramètres!I6,0)+IF(Tableau_Liste_Projets[[#This Row],[Tâche5]]="Oui",Paramètres!I7,0)+IF(Tableau_Liste_Projets[[#This Row],[Tâche6]]="Oui",Paramètres!I8,0)+IF(Tableau_Liste_Projets[[#This Row],[Tâche7]]="Oui",Paramètres!I9,0)+IF(Tableau_Liste_Projets[[#This Row],[Tâche8]]="Oui",Paramètres!I10,0)+IF(Tableau_Liste_Projets[[#This Row],[Tâche9]]="Oui",Paramètres!I11,0)+IF(Tableau_Liste_Projets[[#This Row],[Tâche10]]="Oui",Paramètres!I12,0)</f>
        <v>112568</v>
      </c>
      <c r="J2" s="5">
        <f>IF(Tableau_Liste_Projets[[#This Row],[Tâche1]]="Oui",Paramètres!J3,0)+IF(Tableau_Liste_Projets[[#This Row],[Tâche2]]="Oui",Paramètres!J4,0)+IF(Tableau_Liste_Projets[[#This Row],[Tâche3]]="Oui",Paramètres!J5,0)+IF(Tableau_Liste_Projets[[#This Row],[Tâche4]]="Oui",Paramètres!J6,0)+IF(Tableau_Liste_Projets[[#This Row],[Tâche5]]="Oui",Paramètres!J7,0)+IF(Tableau_Liste_Projets[[#This Row],[Tâche6]]="Oui",Paramètres!J8,0)+IF(Tableau_Liste_Projets[[#This Row],[Tâche7]]="Oui",Paramètres!J9,0)+IF(Tableau_Liste_Projets[[#This Row],[Tâche8]]="Oui",Paramètres!J10,0)+IF(Tableau_Liste_Projets[[#This Row],[Tâche9]]="Oui",Paramètres!J11,0)+IF(Tableau_Liste_Projets[[#This Row],[Tâche10]]="Oui",Paramètres!J12,0)</f>
        <v>102454</v>
      </c>
      <c r="K2" s="5">
        <f t="shared" ref="K2:K4" si="0">SUM(H2:J2)</f>
        <v>332038</v>
      </c>
      <c r="L2" s="5"/>
      <c r="M2" s="5"/>
      <c r="N2" s="5"/>
      <c r="O2" s="5"/>
      <c r="P2" s="2" t="s">
        <v>75</v>
      </c>
      <c r="Q2" s="2" t="s">
        <v>76</v>
      </c>
      <c r="R2" s="2" t="s">
        <v>75</v>
      </c>
      <c r="S2" s="2" t="s">
        <v>75</v>
      </c>
      <c r="T2" s="2" t="s">
        <v>76</v>
      </c>
      <c r="U2" s="2" t="s">
        <v>76</v>
      </c>
      <c r="V2" s="2" t="s">
        <v>76</v>
      </c>
      <c r="W2" s="2" t="s">
        <v>76</v>
      </c>
      <c r="X2" s="2" t="s">
        <v>75</v>
      </c>
      <c r="Y2" s="9" t="s">
        <v>76</v>
      </c>
      <c r="Z2" s="38"/>
      <c r="AA2" s="38"/>
      <c r="AB2" s="38"/>
      <c r="AC2" s="38"/>
      <c r="AD2" s="38"/>
    </row>
    <row r="3" spans="1:30" x14ac:dyDescent="0.25">
      <c r="A3" s="2" t="s">
        <v>82</v>
      </c>
      <c r="B3" s="8" t="s">
        <v>73</v>
      </c>
      <c r="C3" s="3" t="s">
        <v>7</v>
      </c>
      <c r="D3" s="7">
        <v>43160</v>
      </c>
      <c r="E3" s="7">
        <f>Tableau_Liste_Projets[[#This Row],[Début prévu]]+IF(Tableau_Liste_Projets[[#This Row],[Tâche1]]="Oui",Paramètres!G4,0)+IF(Tableau_Liste_Projets[[#This Row],[Tâche2]]="Oui",Paramètres!G5,0)+IF(Tableau_Liste_Projets[[#This Row],[Tâche3]]="Oui",Paramètres!G6,0)+IF(Tableau_Liste_Projets[[#This Row],[Tâche4]]="Oui",Paramètres!G7,0)+IF(Tableau_Liste_Projets[[#This Row],[Tâche5]]="Oui",Paramètres!G8,0)+IF(Tableau_Liste_Projets[[#This Row],[Tâche6]]="Oui",Paramètres!G9,0)+IF(Tableau_Liste_Projets[[#This Row],[Tâche7]]="Oui",Paramètres!G10,0)+IF(Tableau_Liste_Projets[[#This Row],[Tâche8]]="Oui",Paramètres!G11,0)+IF(Tableau_Liste_Projets[[#This Row],[Tâche9]]="Oui",Paramètres!G12,0)+IF(Tableau_Liste_Projets[[#This Row],[Tâche10]]="Oui",Paramètres!G13,0)</f>
        <v>43198</v>
      </c>
      <c r="F3" s="7"/>
      <c r="G3" s="7"/>
      <c r="H3" s="5">
        <v>15000</v>
      </c>
      <c r="I3" s="5">
        <v>15000</v>
      </c>
      <c r="J3" s="5">
        <v>50000</v>
      </c>
      <c r="K3" s="5">
        <f t="shared" si="0"/>
        <v>80000</v>
      </c>
      <c r="L3" s="5"/>
      <c r="M3" s="5"/>
      <c r="N3" s="5"/>
      <c r="O3" s="5"/>
      <c r="P3" s="2" t="s">
        <v>75</v>
      </c>
      <c r="Q3" s="2" t="s">
        <v>76</v>
      </c>
      <c r="R3" s="2" t="s">
        <v>75</v>
      </c>
      <c r="S3" s="2" t="s">
        <v>75</v>
      </c>
      <c r="T3" s="2" t="s">
        <v>76</v>
      </c>
      <c r="U3" s="2" t="s">
        <v>76</v>
      </c>
      <c r="V3" s="2" t="s">
        <v>76</v>
      </c>
      <c r="W3" s="2" t="s">
        <v>76</v>
      </c>
      <c r="X3" s="2" t="s">
        <v>75</v>
      </c>
      <c r="Y3" s="9" t="s">
        <v>76</v>
      </c>
      <c r="Z3" s="2"/>
      <c r="AA3" s="2"/>
      <c r="AB3" s="2"/>
      <c r="AC3" s="2"/>
      <c r="AD3" s="2"/>
    </row>
    <row r="4" spans="1:30" ht="13.2" customHeight="1" x14ac:dyDescent="0.25">
      <c r="A4" s="2" t="s">
        <v>83</v>
      </c>
      <c r="B4" s="8" t="s">
        <v>74</v>
      </c>
      <c r="C4" s="3" t="s">
        <v>44</v>
      </c>
      <c r="D4" s="7" t="s">
        <v>154</v>
      </c>
      <c r="E4" s="7">
        <f>Tableau_Liste_Projets[[#This Row],[Début prévu]]+IF(Tableau_Liste_Projets[[#This Row],[Tâche1]]="Oui",Paramètres!G5,0)+IF(Tableau_Liste_Projets[[#This Row],[Tâche2]]="Oui",Paramètres!G6,0)+IF(Tableau_Liste_Projets[[#This Row],[Tâche3]]="Oui",Paramètres!G7,0)+IF(Tableau_Liste_Projets[[#This Row],[Tâche4]]="Oui",Paramètres!G8,0)+IF(Tableau_Liste_Projets[[#This Row],[Tâche5]]="Oui",Paramètres!G9,0)+IF(Tableau_Liste_Projets[[#This Row],[Tâche6]]="Oui",Paramètres!G10,0)+IF(Tableau_Liste_Projets[[#This Row],[Tâche7]]="Oui",Paramètres!G11,0)+IF(Tableau_Liste_Projets[[#This Row],[Tâche8]]="Oui",Paramètres!G12,0)+IF(Tableau_Liste_Projets[[#This Row],[Tâche9]]="Oui",Paramètres!G13,0)+IF(Tableau_Liste_Projets[[#This Row],[Tâche10]]="Oui",Paramètres!G14,0)</f>
        <v>43186</v>
      </c>
      <c r="F4" s="7"/>
      <c r="G4" s="7"/>
      <c r="H4" s="5">
        <v>15000</v>
      </c>
      <c r="I4" s="5">
        <v>15000</v>
      </c>
      <c r="J4" s="5">
        <v>97500</v>
      </c>
      <c r="K4" s="5">
        <f t="shared" si="0"/>
        <v>127500</v>
      </c>
      <c r="L4" s="5"/>
      <c r="M4" s="5"/>
      <c r="N4" s="5"/>
      <c r="O4" s="5"/>
      <c r="P4" s="2" t="s">
        <v>75</v>
      </c>
      <c r="Q4" s="2" t="s">
        <v>76</v>
      </c>
      <c r="R4" s="2" t="s">
        <v>75</v>
      </c>
      <c r="S4" s="2" t="s">
        <v>75</v>
      </c>
      <c r="T4" s="2" t="s">
        <v>76</v>
      </c>
      <c r="U4" s="2" t="s">
        <v>76</v>
      </c>
      <c r="V4" s="2" t="s">
        <v>76</v>
      </c>
      <c r="W4" s="2" t="s">
        <v>76</v>
      </c>
      <c r="X4" s="2" t="s">
        <v>75</v>
      </c>
      <c r="Y4" s="9" t="s">
        <v>76</v>
      </c>
      <c r="Z4" s="2"/>
      <c r="AA4" s="2"/>
      <c r="AB4" s="2"/>
      <c r="AC4" s="2"/>
      <c r="AD4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rir_Formulaire.Ouvrir_Formulaire">
                <anchor moveWithCells="1" sizeWithCells="1">
                  <from>
                    <xdr:col>4</xdr:col>
                    <xdr:colOff>426720</xdr:colOff>
                    <xdr:row>7</xdr:row>
                    <xdr:rowOff>83820</xdr:rowOff>
                  </from>
                  <to>
                    <xdr:col>5</xdr:col>
                    <xdr:colOff>701040</xdr:colOff>
                    <xdr:row>11</xdr:row>
                    <xdr:rowOff>22860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Paramètres</vt:lpstr>
      <vt:lpstr>Liste_Salariés</vt:lpstr>
      <vt:lpstr>Liste_Projets</vt:lpstr>
      <vt:lpstr>Jours_Fériés</vt:lpstr>
      <vt:lpstr>Liste_Tâches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2005-08-31T21:20:01Z</dcterms:created>
  <dcterms:modified xsi:type="dcterms:W3CDTF">2018-11-22T16:24:33Z</dcterms:modified>
</cp:coreProperties>
</file>