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2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Hijack\Desktop\"/>
    </mc:Choice>
  </mc:AlternateContent>
  <xr:revisionPtr revIDLastSave="0" documentId="13_ncr:1_{062643BC-C074-4EF6-B9A1-34630462F6A5}" xr6:coauthVersionLast="37" xr6:coauthVersionMax="37" xr10:uidLastSave="{00000000-0000-0000-0000-000000000000}"/>
  <bookViews>
    <workbookView xWindow="0" yWindow="0" windowWidth="38400" windowHeight="17740" xr2:uid="{DA6BC36D-E125-41B7-AC44-4AE11F2224F5}"/>
  </bookViews>
  <sheets>
    <sheet name="Facture" sheetId="1" r:id="rId1"/>
    <sheet name="Devis" sheetId="10" r:id="rId2"/>
    <sheet name="client" sheetId="3" r:id="rId3"/>
    <sheet name="article" sheetId="2" r:id="rId4"/>
  </sheets>
  <functionGroups builtInGroupCount="19"/>
  <definedNames>
    <definedName name="article" localSheetId="1">Tableau1[n° d''article]</definedName>
    <definedName name="article">Tableau1[n° d''article]</definedName>
    <definedName name="client" localSheetId="1">Tableau2[n° client]</definedName>
    <definedName name="client">Tableau2[n° client]</definedName>
    <definedName name="o" localSheetId="1">Tableau1[n° d''article]</definedName>
    <definedName name="o">Tableau1[n° d''article]</definedName>
    <definedName name="re" localSheetId="1">Tableau1[n° d''article]</definedName>
    <definedName name="re">Tableau1[n° d''article]</definedName>
    <definedName name="res" localSheetId="1">Tableau2[n° client]</definedName>
    <definedName name="res">Tableau2[n° client]</definedName>
    <definedName name="test" localSheetId="1">Tableau2[n° client]</definedName>
    <definedName name="test">Tableau2[n° client]</definedName>
    <definedName name="_xlnm.Print_Area" localSheetId="1">Devis!$A$1:$I$50</definedName>
    <definedName name="_xlnm.Print_Area" localSheetId="0">Facture!$B$1:$J$50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0" l="1"/>
  <c r="F10" i="1"/>
  <c r="B18" i="10"/>
  <c r="B18" i="1"/>
  <c r="I5" i="3"/>
  <c r="I6" i="3"/>
  <c r="I7" i="3"/>
  <c r="I8" i="3"/>
  <c r="I9" i="3"/>
  <c r="I10" i="3"/>
  <c r="I11" i="3"/>
  <c r="I12" i="3"/>
  <c r="I13" i="3"/>
  <c r="I14" i="3"/>
  <c r="I15" i="3"/>
  <c r="I16" i="3"/>
  <c r="I17" i="3"/>
  <c r="I18" i="3"/>
  <c r="I19" i="3"/>
  <c r="I20" i="3"/>
  <c r="I21" i="3"/>
  <c r="I22" i="3"/>
  <c r="I23" i="3"/>
  <c r="I24" i="3"/>
  <c r="I25" i="3"/>
  <c r="I26" i="3"/>
  <c r="I27" i="3"/>
  <c r="I28" i="3"/>
  <c r="I29" i="3"/>
  <c r="I30" i="3"/>
  <c r="I31" i="3"/>
  <c r="I32" i="3"/>
  <c r="I33" i="3"/>
  <c r="I34" i="3"/>
  <c r="I35" i="3"/>
  <c r="I36" i="3"/>
  <c r="I37" i="3"/>
  <c r="I38" i="3"/>
  <c r="I39" i="3"/>
  <c r="I40" i="3"/>
  <c r="I41" i="3"/>
  <c r="I42" i="3"/>
  <c r="I43" i="3"/>
  <c r="I44" i="3"/>
  <c r="I45" i="3"/>
  <c r="I46" i="3"/>
  <c r="I47" i="3"/>
  <c r="I48" i="3"/>
  <c r="I49" i="3"/>
  <c r="I50" i="3"/>
  <c r="J5" i="3"/>
  <c r="J6" i="3"/>
  <c r="J7" i="3"/>
  <c r="J8" i="3"/>
  <c r="J9" i="3"/>
  <c r="J10" i="3"/>
  <c r="J11" i="3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29" i="3"/>
  <c r="J30" i="3"/>
  <c r="J31" i="3"/>
  <c r="J32" i="3"/>
  <c r="J33" i="3"/>
  <c r="J34" i="3"/>
  <c r="J35" i="3"/>
  <c r="J36" i="3"/>
  <c r="J37" i="3"/>
  <c r="J38" i="3"/>
  <c r="J39" i="3"/>
  <c r="J40" i="3"/>
  <c r="J41" i="3"/>
  <c r="J42" i="3"/>
  <c r="J43" i="3"/>
  <c r="J44" i="3"/>
  <c r="J45" i="3"/>
  <c r="J46" i="3"/>
  <c r="J47" i="3"/>
  <c r="J48" i="3"/>
  <c r="J49" i="3"/>
  <c r="J50" i="3"/>
  <c r="G28" i="10" l="1"/>
  <c r="I28" i="10" s="1"/>
  <c r="F28" i="10"/>
  <c r="G27" i="10"/>
  <c r="I27" i="10" s="1"/>
  <c r="F27" i="10"/>
  <c r="G26" i="10"/>
  <c r="I26" i="10" s="1"/>
  <c r="F26" i="10"/>
  <c r="G25" i="10"/>
  <c r="I25" i="10" s="1"/>
  <c r="F25" i="10"/>
  <c r="G24" i="10"/>
  <c r="I24" i="10" s="1"/>
  <c r="F24" i="10"/>
  <c r="G23" i="10"/>
  <c r="I23" i="10" s="1"/>
  <c r="F23" i="10"/>
  <c r="G22" i="10"/>
  <c r="I22" i="10" s="1"/>
  <c r="F22" i="10"/>
  <c r="G21" i="10"/>
  <c r="I21" i="10" s="1"/>
  <c r="F21" i="10"/>
  <c r="G20" i="10"/>
  <c r="I20" i="10" s="1"/>
  <c r="F20" i="10"/>
  <c r="G19" i="10"/>
  <c r="I19" i="10" s="1"/>
  <c r="F19" i="10"/>
  <c r="G18" i="10"/>
  <c r="I18" i="10" s="1"/>
  <c r="F18" i="10"/>
  <c r="G17" i="10"/>
  <c r="I17" i="10" s="1"/>
  <c r="F17" i="10"/>
  <c r="G16" i="10"/>
  <c r="I16" i="10" s="1"/>
  <c r="F16" i="10"/>
  <c r="G15" i="10"/>
  <c r="I15" i="10" s="1"/>
  <c r="F15" i="10"/>
  <c r="B10" i="10"/>
  <c r="I29" i="10" l="1"/>
  <c r="I31" i="10" s="1"/>
  <c r="I3" i="3"/>
  <c r="I4" i="3"/>
  <c r="J4" i="3"/>
  <c r="J3" i="3"/>
  <c r="H1" i="1" l="1"/>
  <c r="H1" i="10"/>
  <c r="B14" i="1"/>
  <c r="B14" i="10"/>
  <c r="I33" i="10"/>
  <c r="I35" i="10" s="1"/>
  <c r="B10" i="1"/>
  <c r="G16" i="1" l="1"/>
  <c r="I16" i="1" s="1"/>
  <c r="G17" i="1"/>
  <c r="I17" i="1" s="1"/>
  <c r="G18" i="1"/>
  <c r="I18" i="1" s="1"/>
  <c r="G19" i="1"/>
  <c r="I19" i="1" s="1"/>
  <c r="G20" i="1"/>
  <c r="I20" i="1" s="1"/>
  <c r="G21" i="1"/>
  <c r="I21" i="1" s="1"/>
  <c r="G22" i="1"/>
  <c r="I22" i="1" s="1"/>
  <c r="G23" i="1"/>
  <c r="I23" i="1" s="1"/>
  <c r="G24" i="1"/>
  <c r="I24" i="1" s="1"/>
  <c r="G25" i="1"/>
  <c r="I25" i="1" s="1"/>
  <c r="G26" i="1"/>
  <c r="I26" i="1" s="1"/>
  <c r="G27" i="1"/>
  <c r="I27" i="1" s="1"/>
  <c r="G28" i="1"/>
  <c r="I28" i="1" s="1"/>
  <c r="G15" i="1"/>
  <c r="I15" i="1" s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15" i="1"/>
  <c r="I29" i="1" l="1"/>
  <c r="I31" i="1" l="1"/>
  <c r="I33" i="1" s="1"/>
  <c r="I35" i="1" s="1"/>
</calcChain>
</file>

<file path=xl/sharedStrings.xml><?xml version="1.0" encoding="utf-8"?>
<sst xmlns="http://schemas.openxmlformats.org/spreadsheetml/2006/main" count="96" uniqueCount="70">
  <si>
    <t>Numéro d'article</t>
  </si>
  <si>
    <t>Description</t>
  </si>
  <si>
    <t>Prix Unité</t>
  </si>
  <si>
    <t>Quantité</t>
  </si>
  <si>
    <t>Montant</t>
  </si>
  <si>
    <t>Sous Total HTVA</t>
  </si>
  <si>
    <t>TVA</t>
  </si>
  <si>
    <t>Remise</t>
  </si>
  <si>
    <t>Total TTC</t>
  </si>
  <si>
    <t>Acompte</t>
  </si>
  <si>
    <t>Reste à Payer</t>
  </si>
  <si>
    <t>Montant à payer dans les 30 jours</t>
  </si>
  <si>
    <t xml:space="preserve">N° de Facture : </t>
  </si>
  <si>
    <t>Facture</t>
  </si>
  <si>
    <t>Prix</t>
  </si>
  <si>
    <t>n° d'article</t>
  </si>
  <si>
    <t>n° client</t>
  </si>
  <si>
    <t>Nom</t>
  </si>
  <si>
    <t>Adresse</t>
  </si>
  <si>
    <t>Code Postal</t>
  </si>
  <si>
    <t>Ville</t>
  </si>
  <si>
    <t>Mail</t>
  </si>
  <si>
    <t>Tél</t>
  </si>
  <si>
    <t>Info</t>
  </si>
  <si>
    <t>Libourne</t>
  </si>
  <si>
    <t>kc@gmail.com</t>
  </si>
  <si>
    <t>06.06.06.06.06</t>
  </si>
  <si>
    <t>N° Client :</t>
  </si>
  <si>
    <t>gl@gmail.com</t>
  </si>
  <si>
    <t>Info2</t>
  </si>
  <si>
    <t>Dispensée d'immatriculation en application de l'article L 123-1-1 du Code de Commerce ou en application du V de l'article 19 de la loi n°96-603 du 5 juillet 1996 relative au développement du commerce et de l'artisanat</t>
  </si>
  <si>
    <t>Tarif Horaire</t>
  </si>
  <si>
    <t>PC00001</t>
  </si>
  <si>
    <t>PC00002</t>
  </si>
  <si>
    <t>PC00003</t>
  </si>
  <si>
    <t>PC00004</t>
  </si>
  <si>
    <t xml:space="preserve">N° de Devis : </t>
  </si>
  <si>
    <t>TVA de 0%</t>
  </si>
  <si>
    <t>TVA non applicable, article 2938 du CGI</t>
  </si>
  <si>
    <t>Signature du client précédée de "Bon pour accord"</t>
  </si>
  <si>
    <t>Grillage protection bleu ml</t>
  </si>
  <si>
    <t>Tuyau PE Eau bande bleu HD 19"25 158 ml</t>
  </si>
  <si>
    <t>Raccord PE 19"25 cuivre</t>
  </si>
  <si>
    <t>PC00005</t>
  </si>
  <si>
    <t>PC00006</t>
  </si>
  <si>
    <t>PC00007</t>
  </si>
  <si>
    <t>PC00008</t>
  </si>
  <si>
    <t>PC00009</t>
  </si>
  <si>
    <t>PC00010</t>
  </si>
  <si>
    <t>PC00011</t>
  </si>
  <si>
    <t>PC00012</t>
  </si>
  <si>
    <t>PC00013</t>
  </si>
  <si>
    <t>PC00014</t>
  </si>
  <si>
    <t>PC00015</t>
  </si>
  <si>
    <t>PC00016</t>
  </si>
  <si>
    <t>PC00017</t>
  </si>
  <si>
    <t>PC00018</t>
  </si>
  <si>
    <t>PC00019</t>
  </si>
  <si>
    <t>PC00020</t>
  </si>
  <si>
    <t>Raccordement alimentation générale</t>
  </si>
  <si>
    <t xml:space="preserve">OBJET DEVIS :  </t>
  </si>
  <si>
    <t>test 1</t>
  </si>
  <si>
    <t>test2</t>
  </si>
  <si>
    <t>10 avenue Pompidou</t>
  </si>
  <si>
    <t>11 avenue Pompidou</t>
  </si>
  <si>
    <t>06.666.666.66</t>
  </si>
  <si>
    <r>
      <rPr>
        <b/>
        <sz val="26"/>
        <color theme="1"/>
        <rFont val="Calibri"/>
        <family val="2"/>
        <scheme val="minor"/>
      </rPr>
      <t>Plomberie Test</t>
    </r>
    <r>
      <rPr>
        <b/>
        <sz val="18"/>
        <color theme="1"/>
        <rFont val="Calibri"/>
        <family val="2"/>
        <scheme val="minor"/>
      </rPr>
      <t xml:space="preserve">      </t>
    </r>
    <r>
      <rPr>
        <sz val="10"/>
        <color theme="1"/>
        <rFont val="Calibri"/>
        <family val="2"/>
        <scheme val="minor"/>
      </rPr>
      <t>Votre spécialiste en plomberie</t>
    </r>
  </si>
  <si>
    <r>
      <rPr>
        <b/>
        <sz val="11"/>
        <color theme="1"/>
        <rFont val="Calibri"/>
        <family val="2"/>
        <scheme val="minor"/>
      </rPr>
      <t>10 Avenue du truc
33500 Libourne
Contact :</t>
    </r>
    <r>
      <rPr>
        <sz val="11"/>
        <color theme="1"/>
        <rFont val="Calibri"/>
        <family val="2"/>
        <scheme val="minor"/>
      </rPr>
      <t xml:space="preserve"> M Plomby
</t>
    </r>
    <r>
      <rPr>
        <b/>
        <sz val="11"/>
        <color theme="1"/>
        <rFont val="Calibri"/>
        <family val="2"/>
        <scheme val="minor"/>
      </rPr>
      <t>Tél :</t>
    </r>
    <r>
      <rPr>
        <sz val="11"/>
        <color theme="1"/>
        <rFont val="Calibri"/>
        <family val="2"/>
        <scheme val="minor"/>
      </rPr>
      <t xml:space="preserve"> 06.xx.xx.xx.x
</t>
    </r>
    <r>
      <rPr>
        <b/>
        <sz val="11"/>
        <color theme="1"/>
        <rFont val="Calibri"/>
        <family val="2"/>
        <scheme val="minor"/>
      </rPr>
      <t>mail :</t>
    </r>
    <r>
      <rPr>
        <sz val="11"/>
        <color theme="1"/>
        <rFont val="Calibri"/>
        <family val="2"/>
        <scheme val="minor"/>
      </rPr>
      <t xml:space="preserve"> xx@outlook.fr </t>
    </r>
  </si>
  <si>
    <t xml:space="preserve">10 Avenue du truc
33500 Libourne
Contact : M Plomby
Tél : 06.xx.xx.xx.x
mail : xx@outlook.fr </t>
  </si>
  <si>
    <r>
      <rPr>
        <b/>
        <sz val="26"/>
        <color theme="1"/>
        <rFont val="Calibri"/>
        <family val="2"/>
        <scheme val="minor"/>
      </rPr>
      <t>Plomberie Test</t>
    </r>
    <r>
      <rPr>
        <sz val="18"/>
        <color theme="1"/>
        <rFont val="Calibri"/>
        <family val="2"/>
        <scheme val="minor"/>
      </rPr>
      <t xml:space="preserve">         </t>
    </r>
    <r>
      <rPr>
        <sz val="10"/>
        <color theme="1"/>
        <rFont val="Calibri"/>
        <family val="2"/>
        <scheme val="minor"/>
      </rPr>
      <t>Votre spécialiste en plomberie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</si>
</sst>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  <numFmt numFmtId="165" formatCode="#,##0.00\ &quot;€&quot;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1"/>
      <color indexed="8"/>
      <name val="Calibri"/>
      <family val="2"/>
    </font>
    <font>
      <sz val="10.5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F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0"/>
  </cellStyleXfs>
  <cellXfs count="80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/>
    <xf numFmtId="0" fontId="4" fillId="0" borderId="6" xfId="0" applyFont="1" applyBorder="1"/>
    <xf numFmtId="0" fontId="4" fillId="2" borderId="0" xfId="0" applyFont="1" applyFill="1" applyBorder="1"/>
    <xf numFmtId="0" fontId="0" fillId="2" borderId="0" xfId="0" applyFill="1"/>
    <xf numFmtId="164" fontId="0" fillId="2" borderId="0" xfId="0" applyNumberFormat="1" applyFill="1" applyBorder="1"/>
    <xf numFmtId="0" fontId="2" fillId="0" borderId="13" xfId="0" applyFont="1" applyBorder="1" applyAlignment="1">
      <alignment horizontal="center" vertical="center"/>
    </xf>
    <xf numFmtId="164" fontId="0" fillId="0" borderId="14" xfId="0" applyNumberFormat="1" applyBorder="1"/>
    <xf numFmtId="0" fontId="2" fillId="0" borderId="8" xfId="0" applyFont="1" applyBorder="1" applyAlignment="1">
      <alignment horizontal="center" vertical="center"/>
    </xf>
    <xf numFmtId="44" fontId="0" fillId="0" borderId="9" xfId="1" applyFont="1" applyBorder="1"/>
    <xf numFmtId="0" fontId="4" fillId="0" borderId="8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164" fontId="6" fillId="0" borderId="6" xfId="0" applyNumberFormat="1" applyFont="1" applyBorder="1"/>
    <xf numFmtId="164" fontId="5" fillId="0" borderId="9" xfId="0" applyNumberFormat="1" applyFont="1" applyBorder="1"/>
    <xf numFmtId="164" fontId="7" fillId="0" borderId="12" xfId="0" applyNumberFormat="1" applyFont="1" applyBorder="1"/>
    <xf numFmtId="0" fontId="2" fillId="3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164" fontId="7" fillId="0" borderId="0" xfId="0" applyNumberFormat="1" applyFont="1" applyBorder="1"/>
    <xf numFmtId="0" fontId="0" fillId="0" borderId="18" xfId="0" applyBorder="1" applyAlignment="1">
      <alignment horizontal="center"/>
    </xf>
    <xf numFmtId="0" fontId="7" fillId="0" borderId="0" xfId="0" applyFont="1" applyAlignment="1">
      <alignment vertical="top" wrapText="1"/>
    </xf>
    <xf numFmtId="0" fontId="7" fillId="0" borderId="0" xfId="0" applyFont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left"/>
    </xf>
    <xf numFmtId="0" fontId="7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65" fontId="0" fillId="0" borderId="0" xfId="0" applyNumberFormat="1" applyAlignment="1">
      <alignment horizontal="center"/>
    </xf>
    <xf numFmtId="165" fontId="0" fillId="0" borderId="0" xfId="0" applyNumberFormat="1" applyAlignment="1">
      <alignment horizontal="right"/>
    </xf>
    <xf numFmtId="165" fontId="0" fillId="0" borderId="0" xfId="1" applyNumberFormat="1" applyFont="1" applyAlignment="1">
      <alignment horizontal="right"/>
    </xf>
    <xf numFmtId="0" fontId="10" fillId="0" borderId="0" xfId="2" applyAlignment="1">
      <alignment horizontal="center" vertical="center"/>
    </xf>
    <xf numFmtId="0" fontId="0" fillId="0" borderId="0" xfId="0" applyAlignment="1">
      <alignment vertical="top" wrapText="1"/>
    </xf>
    <xf numFmtId="0" fontId="0" fillId="0" borderId="0" xfId="0" applyAlignment="1">
      <alignment horizontal="centerContinuous"/>
    </xf>
    <xf numFmtId="0" fontId="0" fillId="0" borderId="0" xfId="0" applyAlignment="1">
      <alignment horizontal="centerContinuous" vertical="center" shrinkToFit="1"/>
    </xf>
    <xf numFmtId="0" fontId="11" fillId="0" borderId="0" xfId="0" applyFont="1" applyAlignment="1">
      <alignment horizontal="left"/>
    </xf>
    <xf numFmtId="164" fontId="0" fillId="0" borderId="15" xfId="0" applyNumberForma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164" fontId="0" fillId="0" borderId="14" xfId="1" applyNumberFormat="1" applyFont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7" xfId="1" applyNumberFormat="1" applyFont="1" applyBorder="1" applyAlignment="1">
      <alignment horizontal="center" vertical="center"/>
    </xf>
    <xf numFmtId="164" fontId="0" fillId="0" borderId="16" xfId="0" applyNumberForma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64" fontId="0" fillId="0" borderId="17" xfId="1" applyNumberFormat="1" applyFont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0" fontId="0" fillId="0" borderId="15" xfId="0" applyBorder="1" applyAlignment="1">
      <alignment horizontal="center" vertical="center" wrapText="1"/>
    </xf>
    <xf numFmtId="0" fontId="6" fillId="0" borderId="8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/>
    </xf>
    <xf numFmtId="0" fontId="0" fillId="0" borderId="16" xfId="0" applyBorder="1" applyAlignment="1">
      <alignment horizontal="center" vertical="center" wrapText="1"/>
    </xf>
    <xf numFmtId="164" fontId="4" fillId="0" borderId="9" xfId="0" applyNumberFormat="1" applyFont="1" applyBorder="1"/>
    <xf numFmtId="0" fontId="3" fillId="0" borderId="0" xfId="0" applyFont="1"/>
    <xf numFmtId="0" fontId="2" fillId="4" borderId="3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4" fillId="0" borderId="20" xfId="0" applyFont="1" applyBorder="1" applyAlignment="1">
      <alignment horizontal="centerContinuous" vertical="center"/>
    </xf>
    <xf numFmtId="0" fontId="0" fillId="0" borderId="21" xfId="0" applyBorder="1" applyAlignment="1">
      <alignment horizontal="centerContinuous"/>
    </xf>
    <xf numFmtId="0" fontId="0" fillId="0" borderId="22" xfId="0" applyBorder="1" applyAlignment="1">
      <alignment horizontal="centerContinuous"/>
    </xf>
    <xf numFmtId="0" fontId="0" fillId="0" borderId="0" xfId="0" applyNumberFormat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left"/>
    </xf>
    <xf numFmtId="14" fontId="3" fillId="0" borderId="0" xfId="0" applyNumberFormat="1" applyFont="1" applyAlignment="1">
      <alignment horizontal="center"/>
    </xf>
    <xf numFmtId="0" fontId="12" fillId="0" borderId="0" xfId="0" applyFont="1" applyAlignment="1">
      <alignment horizontal="center"/>
    </xf>
    <xf numFmtId="0" fontId="0" fillId="2" borderId="0" xfId="0" applyFill="1" applyAlignment="1">
      <alignment horizontal="center"/>
    </xf>
    <xf numFmtId="0" fontId="5" fillId="0" borderId="0" xfId="0" applyFont="1" applyAlignment="1">
      <alignment horizontal="left" vertical="top"/>
    </xf>
    <xf numFmtId="0" fontId="0" fillId="0" borderId="0" xfId="0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13" fillId="0" borderId="0" xfId="0" applyFont="1" applyAlignment="1">
      <alignment horizontal="left" vertical="top" wrapText="1"/>
    </xf>
    <xf numFmtId="0" fontId="13" fillId="0" borderId="19" xfId="0" applyFont="1" applyBorder="1" applyAlignment="1">
      <alignment horizontal="left" vertical="top" wrapText="1"/>
    </xf>
    <xf numFmtId="0" fontId="0" fillId="0" borderId="0" xfId="0" applyAlignment="1">
      <alignment horizontal="left" vertical="center" wrapText="1"/>
    </xf>
    <xf numFmtId="0" fontId="15" fillId="0" borderId="0" xfId="0" applyFont="1" applyAlignment="1">
      <alignment horizontal="left"/>
    </xf>
    <xf numFmtId="0" fontId="6" fillId="0" borderId="23" xfId="0" applyFont="1" applyBorder="1" applyAlignment="1">
      <alignment horizontal="center"/>
    </xf>
    <xf numFmtId="0" fontId="6" fillId="0" borderId="24" xfId="0" applyFont="1" applyBorder="1" applyAlignment="1">
      <alignment horizontal="center"/>
    </xf>
    <xf numFmtId="0" fontId="6" fillId="0" borderId="25" xfId="0" applyFont="1" applyBorder="1" applyAlignment="1">
      <alignment horizontal="center"/>
    </xf>
    <xf numFmtId="0" fontId="2" fillId="0" borderId="0" xfId="0" applyFont="1" applyAlignment="1">
      <alignment horizontal="left" vertical="center" wrapText="1"/>
    </xf>
  </cellXfs>
  <cellStyles count="4">
    <cellStyle name="Lien hypertexte" xfId="2" builtinId="8"/>
    <cellStyle name="Monétaire" xfId="1" builtinId="4"/>
    <cellStyle name="Normal" xfId="0" builtinId="0"/>
    <cellStyle name="Normal 2" xfId="3" xr:uid="{72776A5E-E890-413C-BA3F-88083A184101}"/>
  </cellStyles>
  <dxfs count="16">
    <dxf>
      <numFmt numFmtId="165" formatCode="#,##0.00\ &quot;€&quot;"/>
      <alignment horizontal="righ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5.emf"/><Relationship Id="rId2" Type="http://schemas.openxmlformats.org/officeDocument/2006/relationships/image" Target="../media/image6.emf"/><Relationship Id="rId1" Type="http://schemas.openxmlformats.org/officeDocument/2006/relationships/image" Target="../media/image7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755650</xdr:colOff>
          <xdr:row>7</xdr:row>
          <xdr:rowOff>6350</xdr:rowOff>
        </xdr:from>
        <xdr:to>
          <xdr:col>12</xdr:col>
          <xdr:colOff>311150</xdr:colOff>
          <xdr:row>9</xdr:row>
          <xdr:rowOff>171450</xdr:rowOff>
        </xdr:to>
        <xdr:sp macro="" textlink="">
          <xdr:nvSpPr>
            <xdr:cNvPr id="1025" name="CommandButton6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755650</xdr:colOff>
          <xdr:row>3</xdr:row>
          <xdr:rowOff>120650</xdr:rowOff>
        </xdr:from>
        <xdr:to>
          <xdr:col>12</xdr:col>
          <xdr:colOff>298450</xdr:colOff>
          <xdr:row>6</xdr:row>
          <xdr:rowOff>57150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9</xdr:row>
          <xdr:rowOff>330200</xdr:rowOff>
        </xdr:from>
        <xdr:to>
          <xdr:col>12</xdr:col>
          <xdr:colOff>292100</xdr:colOff>
          <xdr:row>13</xdr:row>
          <xdr:rowOff>133350</xdr:rowOff>
        </xdr:to>
        <xdr:sp macro="" textlink="">
          <xdr:nvSpPr>
            <xdr:cNvPr id="1029" name="CommandButton9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absolute">
    <xdr:from>
      <xdr:col>5</xdr:col>
      <xdr:colOff>520700</xdr:colOff>
      <xdr:row>2</xdr:row>
      <xdr:rowOff>0</xdr:rowOff>
    </xdr:from>
    <xdr:to>
      <xdr:col>5</xdr:col>
      <xdr:colOff>1619250</xdr:colOff>
      <xdr:row>7</xdr:row>
      <xdr:rowOff>6350</xdr:rowOff>
    </xdr:to>
    <xdr:pic>
      <xdr:nvPicPr>
        <xdr:cNvPr id="3" name="Image 2" descr="http://les-pro-du-languedoc.com/sites/default/files/plomberie_narbonne.jpg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2350" y="565150"/>
          <a:ext cx="1098550" cy="9271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25400</xdr:colOff>
      <xdr:row>2</xdr:row>
      <xdr:rowOff>101600</xdr:rowOff>
    </xdr:from>
    <xdr:to>
      <xdr:col>5</xdr:col>
      <xdr:colOff>1123950</xdr:colOff>
      <xdr:row>7</xdr:row>
      <xdr:rowOff>107950</xdr:rowOff>
    </xdr:to>
    <xdr:pic>
      <xdr:nvPicPr>
        <xdr:cNvPr id="2" name="Image 1" descr="http://les-pro-du-languedoc.com/sites/default/files/plomberie_narbonne.jpg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5200" y="666750"/>
          <a:ext cx="1098550" cy="9271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7</xdr:row>
          <xdr:rowOff>6350</xdr:rowOff>
        </xdr:from>
        <xdr:to>
          <xdr:col>12</xdr:col>
          <xdr:colOff>311150</xdr:colOff>
          <xdr:row>9</xdr:row>
          <xdr:rowOff>88900</xdr:rowOff>
        </xdr:to>
        <xdr:sp macro="" textlink="">
          <xdr:nvSpPr>
            <xdr:cNvPr id="10241" name="CommandButton6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00000000-0008-0000-0100-00000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755650</xdr:colOff>
          <xdr:row>3</xdr:row>
          <xdr:rowOff>120650</xdr:rowOff>
        </xdr:from>
        <xdr:to>
          <xdr:col>12</xdr:col>
          <xdr:colOff>298450</xdr:colOff>
          <xdr:row>6</xdr:row>
          <xdr:rowOff>57150</xdr:rowOff>
        </xdr:to>
        <xdr:sp macro="" textlink="">
          <xdr:nvSpPr>
            <xdr:cNvPr id="10242" name="CommandButton2" hidden="1">
              <a:extLst>
                <a:ext uri="{63B3BB69-23CF-44E3-9099-C40C66FF867C}">
                  <a14:compatExt spid="_x0000_s10242"/>
                </a:ext>
                <a:ext uri="{FF2B5EF4-FFF2-40B4-BE49-F238E27FC236}">
                  <a16:creationId xmlns:a16="http://schemas.microsoft.com/office/drawing/2014/main" id="{00000000-0008-0000-0100-00000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9</xdr:row>
          <xdr:rowOff>330200</xdr:rowOff>
        </xdr:from>
        <xdr:to>
          <xdr:col>12</xdr:col>
          <xdr:colOff>292100</xdr:colOff>
          <xdr:row>13</xdr:row>
          <xdr:rowOff>133350</xdr:rowOff>
        </xdr:to>
        <xdr:sp macro="" textlink="">
          <xdr:nvSpPr>
            <xdr:cNvPr id="10243" name="CommandButton9" hidden="1">
              <a:extLst>
                <a:ext uri="{63B3BB69-23CF-44E3-9099-C40C66FF867C}">
                  <a14:compatExt spid="_x0000_s10243"/>
                </a:ext>
                <a:ext uri="{FF2B5EF4-FFF2-40B4-BE49-F238E27FC236}">
                  <a16:creationId xmlns:a16="http://schemas.microsoft.com/office/drawing/2014/main" id="{00000000-0008-0000-0100-000003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4B6439B-A18D-4114-9C90-EED43CE87B60}" name="Tableau2" displayName="Tableau2" ref="B2:J50" totalsRowShown="0" headerRowDxfId="15" dataDxfId="14">
  <autoFilter ref="B2:J50" xr:uid="{2B9A3527-2691-40F0-B614-442E5509A573}"/>
  <tableColumns count="9">
    <tableColumn id="1" xr3:uid="{4FEB7FE0-D6E6-4D8E-BB86-5CE05F0DD02B}" name="n° client" dataDxfId="13"/>
    <tableColumn id="2" xr3:uid="{7A78F070-ADB4-4A01-8A49-04A0E051CD04}" name="Nom" dataDxfId="12"/>
    <tableColumn id="3" xr3:uid="{4AFF4623-3B10-4C19-B0D3-7C5B42308AA4}" name="Adresse" dataDxfId="11"/>
    <tableColumn id="4" xr3:uid="{8EC8FC66-4918-4685-A6DB-F2EAB6E3EAE6}" name="Code Postal" dataDxfId="10"/>
    <tableColumn id="5" xr3:uid="{AC0A4564-11B8-45E0-A7FA-BA0D9504FFB8}" name="Ville" dataDxfId="9"/>
    <tableColumn id="6" xr3:uid="{B0DFEB11-AAEA-4B4D-A4A4-1620C206B684}" name="Mail" dataDxfId="8" dataCellStyle="Lien hypertexte"/>
    <tableColumn id="7" xr3:uid="{8F828399-82C2-483B-AB36-E05864D9FE3F}" name="Tél" dataDxfId="7"/>
    <tableColumn id="8" xr3:uid="{25741CC6-D132-4CA4-9AD2-CB4D7F9A5F14}" name="Info" dataDxfId="6">
      <calculatedColumnFormula>CONCATENATE(C3,CHAR(10),D3,CHAR(10),E3," - ",F3,CHAR(10),H3)</calculatedColumnFormula>
    </tableColumn>
    <tableColumn id="9" xr3:uid="{2F6EE8FA-403E-4DA3-BA6A-4A839EB25FAA}" name="Info2" dataDxfId="5">
      <calculatedColumnFormula>CONCATENATE(C3,CHAR(10),D3,CHAR(10),E3," - ",F3)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1BD8BED-B540-4D3A-9F70-4F2BD9343BAC}" name="Tableau1" displayName="Tableau1" ref="B2:D22" insertRowShift="1" totalsRowShown="0" headerRowDxfId="4" dataDxfId="3">
  <autoFilter ref="B2:D22" xr:uid="{F596CDE9-7967-49F5-ADDF-D95AA6F87973}"/>
  <tableColumns count="3">
    <tableColumn id="1" xr3:uid="{CA87AA07-D8B4-41E2-91C6-12C2AD28BF2A}" name="n° d'article" dataDxfId="2"/>
    <tableColumn id="2" xr3:uid="{D1BDEB7A-F7E0-4E31-8838-3EB7D1C786CE}" name="Description" dataDxfId="1"/>
    <tableColumn id="3" xr3:uid="{6730FAD9-D3A2-44CC-B46B-D4189EF489A7}" name="Prix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6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6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5.xml"/><Relationship Id="rId5" Type="http://schemas.openxmlformats.org/officeDocument/2006/relationships/image" Target="../media/image5.emf"/><Relationship Id="rId4" Type="http://schemas.openxmlformats.org/officeDocument/2006/relationships/control" Target="../activeX/activeX4.xml"/><Relationship Id="rId9" Type="http://schemas.openxmlformats.org/officeDocument/2006/relationships/image" Target="../media/image7.emf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hyperlink" Target="mailto:gl@gmail.com" TargetMode="External"/><Relationship Id="rId1" Type="http://schemas.openxmlformats.org/officeDocument/2006/relationships/hyperlink" Target="mailto:kc@gmail.com" TargetMode="External"/><Relationship Id="rId4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31956D-A5BF-4A35-8557-8DFD63923798}">
  <sheetPr codeName="Feuil1">
    <pageSetUpPr fitToPage="1"/>
  </sheetPr>
  <dimension ref="B1:I40"/>
  <sheetViews>
    <sheetView showGridLines="0" tabSelected="1" workbookViewId="0">
      <selection activeCell="N10" sqref="N10"/>
    </sheetView>
  </sheetViews>
  <sheetFormatPr baseColWidth="10" defaultRowHeight="14.5" x14ac:dyDescent="0.35"/>
  <cols>
    <col min="1" max="1" width="2.453125" customWidth="1"/>
    <col min="3" max="3" width="10.90625" customWidth="1"/>
    <col min="4" max="4" width="2.26953125" customWidth="1"/>
    <col min="5" max="5" width="17" customWidth="1"/>
    <col min="6" max="6" width="29.6328125" customWidth="1"/>
    <col min="7" max="7" width="12.1796875" customWidth="1"/>
    <col min="8" max="8" width="11.7265625" customWidth="1"/>
    <col min="9" max="9" width="16.7265625" customWidth="1"/>
    <col min="10" max="10" width="3.08984375" customWidth="1"/>
  </cols>
  <sheetData>
    <row r="1" spans="2:9" ht="30" customHeight="1" x14ac:dyDescent="0.35">
      <c r="B1" s="68" t="s">
        <v>69</v>
      </c>
      <c r="C1" s="68"/>
      <c r="D1" s="68"/>
      <c r="E1" s="68"/>
      <c r="F1" s="68"/>
      <c r="G1" s="24"/>
      <c r="H1" s="70" t="str">
        <f>VLOOKUP(C12,client!B3:J50,9,0)</f>
        <v>test 1
10 avenue Pompidou
33500 - Libourne</v>
      </c>
      <c r="I1" s="71"/>
    </row>
    <row r="2" spans="2:9" ht="14.5" customHeight="1" x14ac:dyDescent="0.35">
      <c r="B2" s="79" t="s">
        <v>68</v>
      </c>
      <c r="C2" s="74"/>
      <c r="D2" s="74"/>
      <c r="F2" s="2"/>
      <c r="G2" s="24"/>
      <c r="H2" s="71"/>
      <c r="I2" s="71"/>
    </row>
    <row r="3" spans="2:9" ht="14.5" customHeight="1" x14ac:dyDescent="0.35">
      <c r="B3" s="74"/>
      <c r="C3" s="74"/>
      <c r="D3" s="74"/>
      <c r="G3" s="24"/>
      <c r="H3" s="71"/>
      <c r="I3" s="71"/>
    </row>
    <row r="4" spans="2:9" ht="14.5" customHeight="1" x14ac:dyDescent="0.35">
      <c r="B4" s="74"/>
      <c r="C4" s="74"/>
      <c r="D4" s="74"/>
      <c r="G4" s="24"/>
      <c r="H4" s="71"/>
      <c r="I4" s="71"/>
    </row>
    <row r="5" spans="2:9" ht="14.5" customHeight="1" x14ac:dyDescent="0.35">
      <c r="B5" s="74"/>
      <c r="C5" s="74"/>
      <c r="D5" s="74"/>
      <c r="G5" s="24"/>
      <c r="H5" s="71"/>
      <c r="I5" s="71"/>
    </row>
    <row r="6" spans="2:9" ht="14.5" customHeight="1" x14ac:dyDescent="0.35">
      <c r="B6" s="74"/>
      <c r="C6" s="74"/>
      <c r="D6" s="74"/>
      <c r="G6" s="24"/>
      <c r="H6" s="71"/>
      <c r="I6" s="71"/>
    </row>
    <row r="7" spans="2:9" ht="14.5" customHeight="1" x14ac:dyDescent="0.35">
      <c r="B7" s="74"/>
      <c r="C7" s="74"/>
      <c r="D7" s="74"/>
      <c r="G7" s="24"/>
      <c r="H7" s="25"/>
      <c r="I7" s="25"/>
    </row>
    <row r="8" spans="2:9" ht="14.5" customHeight="1" x14ac:dyDescent="0.35">
      <c r="B8" s="74"/>
      <c r="C8" s="74"/>
      <c r="D8" s="74"/>
      <c r="G8" s="24"/>
      <c r="H8" s="25"/>
      <c r="I8" s="25"/>
    </row>
    <row r="9" spans="2:9" x14ac:dyDescent="0.35">
      <c r="B9" s="26"/>
      <c r="C9" s="26"/>
    </row>
    <row r="10" spans="2:9" ht="28.5" x14ac:dyDescent="0.65">
      <c r="B10" s="65">
        <f ca="1">TODAY()</f>
        <v>43396</v>
      </c>
      <c r="C10" s="65"/>
      <c r="E10" s="54" t="s">
        <v>12</v>
      </c>
      <c r="F10" s="37" t="str">
        <f ca="1">CONCATENATE("PC_F","_",YEAR(NOW()),".",MONTH(NOW()),".",DAY(NOW()),".",1)</f>
        <v>PC_F_2018.10.23.1</v>
      </c>
      <c r="G10" s="27"/>
      <c r="H10" s="66" t="s">
        <v>13</v>
      </c>
      <c r="I10" s="66"/>
    </row>
    <row r="11" spans="2:9" ht="5" customHeight="1" thickBot="1" x14ac:dyDescent="0.4">
      <c r="B11" s="67"/>
      <c r="C11" s="67"/>
      <c r="E11" s="5"/>
      <c r="F11" s="5"/>
      <c r="G11" s="5"/>
      <c r="H11" s="5"/>
      <c r="I11" s="5"/>
    </row>
    <row r="12" spans="2:9" ht="15" thickBot="1" x14ac:dyDescent="0.4">
      <c r="B12" t="s">
        <v>27</v>
      </c>
      <c r="C12" s="23">
        <v>69</v>
      </c>
    </row>
    <row r="13" spans="2:9" ht="7" customHeight="1" thickBot="1" x14ac:dyDescent="0.4">
      <c r="C13" s="1"/>
    </row>
    <row r="14" spans="2:9" ht="23" customHeight="1" thickBot="1" x14ac:dyDescent="0.4">
      <c r="B14" s="69" t="str">
        <f>VLOOKUP(C12,client!B3:I50,8,0)</f>
        <v>test 1
10 avenue Pompidou
33500 - Libourne
06.06.06.06.06</v>
      </c>
      <c r="C14" s="69"/>
      <c r="E14" s="16" t="s">
        <v>0</v>
      </c>
      <c r="F14" s="17" t="s">
        <v>1</v>
      </c>
      <c r="G14" s="17" t="s">
        <v>2</v>
      </c>
      <c r="H14" s="17" t="s">
        <v>3</v>
      </c>
      <c r="I14" s="18" t="s">
        <v>4</v>
      </c>
    </row>
    <row r="15" spans="2:9" ht="20" customHeight="1" x14ac:dyDescent="0.35">
      <c r="B15" s="69"/>
      <c r="C15" s="69"/>
      <c r="E15" s="47" t="s">
        <v>32</v>
      </c>
      <c r="F15" s="48" t="str">
        <f>IFERROR(VLOOKUP(E15,Tableau1[],2,0),"")</f>
        <v>Tarif Horaire</v>
      </c>
      <c r="G15" s="38">
        <f>IFERROR(VLOOKUP(E15,Tableau1[],3,0),"")</f>
        <v>50</v>
      </c>
      <c r="H15" s="39">
        <v>5</v>
      </c>
      <c r="I15" s="40">
        <f>IFERROR(G15*H15,"")</f>
        <v>250</v>
      </c>
    </row>
    <row r="16" spans="2:9" ht="30.5" customHeight="1" x14ac:dyDescent="0.35">
      <c r="B16" s="69"/>
      <c r="C16" s="69"/>
      <c r="E16" s="49" t="s">
        <v>33</v>
      </c>
      <c r="F16" s="50" t="str">
        <f>IFERROR(VLOOKUP(E16,Tableau1[],2,0),"")</f>
        <v>Grillage protection bleu ml</v>
      </c>
      <c r="G16" s="41">
        <f>IFERROR(VLOOKUP(E16,Tableau1[],3,0),"")</f>
        <v>0.7</v>
      </c>
      <c r="H16" s="42">
        <v>30</v>
      </c>
      <c r="I16" s="43">
        <f t="shared" ref="I16:I28" si="0">IFERROR(G16*H16,"")</f>
        <v>21</v>
      </c>
    </row>
    <row r="17" spans="2:9" ht="45.5" customHeight="1" x14ac:dyDescent="0.35">
      <c r="B17" s="69"/>
      <c r="C17" s="69"/>
      <c r="E17" s="49" t="s">
        <v>34</v>
      </c>
      <c r="F17" s="50" t="str">
        <f>IFERROR(VLOOKUP(E17,Tableau1[],2,0),"")</f>
        <v>Tuyau PE Eau bande bleu HD 19"25 158 ml</v>
      </c>
      <c r="G17" s="41">
        <f>IFERROR(VLOOKUP(E17,Tableau1[],3,0),"")</f>
        <v>2.5</v>
      </c>
      <c r="H17" s="42">
        <v>30</v>
      </c>
      <c r="I17" s="43">
        <f t="shared" si="0"/>
        <v>75</v>
      </c>
    </row>
    <row r="18" spans="2:9" ht="20" customHeight="1" x14ac:dyDescent="0.35">
      <c r="B18" s="36" t="str">
        <f>VLOOKUP(C12,client!B3:I50,6,0)</f>
        <v>kc@gmail.com</v>
      </c>
      <c r="C18" s="36"/>
      <c r="E18" s="49" t="s">
        <v>35</v>
      </c>
      <c r="F18" s="50" t="str">
        <f>IFERROR(VLOOKUP(E18,Tableau1[],2,0),"")</f>
        <v>Raccord PE 19"25 cuivre</v>
      </c>
      <c r="G18" s="41">
        <f>IFERROR(VLOOKUP(E18,Tableau1[],3,0),"")</f>
        <v>67</v>
      </c>
      <c r="H18" s="42">
        <v>1</v>
      </c>
      <c r="I18" s="43">
        <f t="shared" si="0"/>
        <v>67</v>
      </c>
    </row>
    <row r="19" spans="2:9" ht="20" customHeight="1" x14ac:dyDescent="0.35">
      <c r="B19" s="34"/>
      <c r="C19" s="34"/>
      <c r="E19" s="49"/>
      <c r="F19" s="50" t="str">
        <f>IFERROR(VLOOKUP(E19,Tableau1[],2,0),"")</f>
        <v/>
      </c>
      <c r="G19" s="41" t="str">
        <f>IFERROR(VLOOKUP(E19,Tableau1[],3,0),"")</f>
        <v/>
      </c>
      <c r="H19" s="42"/>
      <c r="I19" s="43" t="str">
        <f t="shared" si="0"/>
        <v/>
      </c>
    </row>
    <row r="20" spans="2:9" ht="20" customHeight="1" x14ac:dyDescent="0.35">
      <c r="E20" s="49"/>
      <c r="F20" s="50" t="str">
        <f>IFERROR(VLOOKUP(E20,Tableau1[],2,0),"")</f>
        <v/>
      </c>
      <c r="G20" s="41" t="str">
        <f>IFERROR(VLOOKUP(E20,Tableau1[],3,0),"")</f>
        <v/>
      </c>
      <c r="H20" s="42"/>
      <c r="I20" s="43" t="str">
        <f t="shared" si="0"/>
        <v/>
      </c>
    </row>
    <row r="21" spans="2:9" ht="20" customHeight="1" x14ac:dyDescent="0.35">
      <c r="E21" s="49"/>
      <c r="F21" s="50" t="str">
        <f>IFERROR(VLOOKUP(E21,Tableau1[],2,0),"")</f>
        <v/>
      </c>
      <c r="G21" s="41" t="str">
        <f>IFERROR(VLOOKUP(E21,Tableau1[],3,0),"")</f>
        <v/>
      </c>
      <c r="H21" s="42"/>
      <c r="I21" s="43" t="str">
        <f t="shared" si="0"/>
        <v/>
      </c>
    </row>
    <row r="22" spans="2:9" ht="20" customHeight="1" x14ac:dyDescent="0.35">
      <c r="E22" s="49"/>
      <c r="F22" s="50" t="str">
        <f>IFERROR(VLOOKUP(E22,Tableau1[],2,0),"")</f>
        <v/>
      </c>
      <c r="G22" s="41" t="str">
        <f>IFERROR(VLOOKUP(E22,Tableau1[],3,0),"")</f>
        <v/>
      </c>
      <c r="H22" s="42"/>
      <c r="I22" s="43" t="str">
        <f t="shared" si="0"/>
        <v/>
      </c>
    </row>
    <row r="23" spans="2:9" ht="20" customHeight="1" x14ac:dyDescent="0.35">
      <c r="E23" s="49"/>
      <c r="F23" s="50" t="str">
        <f>IFERROR(VLOOKUP(E23,Tableau1[],2,0),"")</f>
        <v/>
      </c>
      <c r="G23" s="41" t="str">
        <f>IFERROR(VLOOKUP(E23,Tableau1[],3,0),"")</f>
        <v/>
      </c>
      <c r="H23" s="42"/>
      <c r="I23" s="43" t="str">
        <f t="shared" si="0"/>
        <v/>
      </c>
    </row>
    <row r="24" spans="2:9" ht="20" customHeight="1" x14ac:dyDescent="0.35">
      <c r="E24" s="49"/>
      <c r="F24" s="50" t="str">
        <f>IFERROR(VLOOKUP(E24,Tableau1[],2,0),"")</f>
        <v/>
      </c>
      <c r="G24" s="41" t="str">
        <f>IFERROR(VLOOKUP(E24,Tableau1[],3,0),"")</f>
        <v/>
      </c>
      <c r="H24" s="42"/>
      <c r="I24" s="43" t="str">
        <f t="shared" si="0"/>
        <v/>
      </c>
    </row>
    <row r="25" spans="2:9" ht="20" customHeight="1" x14ac:dyDescent="0.35">
      <c r="E25" s="49"/>
      <c r="F25" s="50" t="str">
        <f>IFERROR(VLOOKUP(E25,Tableau1[],2,0),"")</f>
        <v/>
      </c>
      <c r="G25" s="41" t="str">
        <f>IFERROR(VLOOKUP(E25,Tableau1[],3,0),"")</f>
        <v/>
      </c>
      <c r="H25" s="42"/>
      <c r="I25" s="43" t="str">
        <f t="shared" si="0"/>
        <v/>
      </c>
    </row>
    <row r="26" spans="2:9" ht="20" customHeight="1" x14ac:dyDescent="0.35">
      <c r="E26" s="49"/>
      <c r="F26" s="50" t="str">
        <f>IFERROR(VLOOKUP(E26,Tableau1[],2,0),"")</f>
        <v/>
      </c>
      <c r="G26" s="41" t="str">
        <f>IFERROR(VLOOKUP(E26,Tableau1[],3,0),"")</f>
        <v/>
      </c>
      <c r="H26" s="42"/>
      <c r="I26" s="43" t="str">
        <f t="shared" si="0"/>
        <v/>
      </c>
    </row>
    <row r="27" spans="2:9" ht="20" customHeight="1" x14ac:dyDescent="0.35">
      <c r="E27" s="49"/>
      <c r="F27" s="50" t="str">
        <f>IFERROR(VLOOKUP(E27,Tableau1[],2,0),"")</f>
        <v/>
      </c>
      <c r="G27" s="41" t="str">
        <f>IFERROR(VLOOKUP(E27,Tableau1[],3,0),"")</f>
        <v/>
      </c>
      <c r="H27" s="42"/>
      <c r="I27" s="43" t="str">
        <f t="shared" si="0"/>
        <v/>
      </c>
    </row>
    <row r="28" spans="2:9" ht="20" customHeight="1" thickBot="1" x14ac:dyDescent="0.4">
      <c r="E28" s="51"/>
      <c r="F28" s="52" t="str">
        <f>IFERROR(VLOOKUP(E28,Tableau1[],2,0),"")</f>
        <v/>
      </c>
      <c r="G28" s="44" t="str">
        <f>IFERROR(VLOOKUP(E28,Tableau1[],3,0),"")</f>
        <v/>
      </c>
      <c r="H28" s="45"/>
      <c r="I28" s="46" t="str">
        <f t="shared" si="0"/>
        <v/>
      </c>
    </row>
    <row r="29" spans="2:9" ht="21.5" thickBot="1" x14ac:dyDescent="0.55000000000000004">
      <c r="E29" s="3" t="s">
        <v>5</v>
      </c>
      <c r="I29" s="13">
        <f>SUM(I15:I28)</f>
        <v>413</v>
      </c>
    </row>
    <row r="30" spans="2:9" ht="5" customHeight="1" thickBot="1" x14ac:dyDescent="0.55000000000000004">
      <c r="E30" s="4"/>
      <c r="F30" s="5"/>
      <c r="G30" s="5"/>
      <c r="H30" s="5"/>
      <c r="I30" s="6"/>
    </row>
    <row r="31" spans="2:9" x14ac:dyDescent="0.35">
      <c r="E31" t="s">
        <v>37</v>
      </c>
      <c r="G31" s="2"/>
      <c r="H31" s="7" t="s">
        <v>6</v>
      </c>
      <c r="I31" s="8">
        <f>I29*0%</f>
        <v>0</v>
      </c>
    </row>
    <row r="32" spans="2:9" x14ac:dyDescent="0.35">
      <c r="E32" s="27" t="s">
        <v>38</v>
      </c>
      <c r="F32" s="35"/>
      <c r="G32" s="35"/>
      <c r="H32" s="9" t="s">
        <v>7</v>
      </c>
      <c r="I32" s="10"/>
    </row>
    <row r="33" spans="5:9" ht="23.5" x14ac:dyDescent="0.55000000000000004">
      <c r="E33" s="72" t="s">
        <v>30</v>
      </c>
      <c r="F33" s="72"/>
      <c r="G33" s="73"/>
      <c r="H33" s="11" t="s">
        <v>8</v>
      </c>
      <c r="I33" s="14">
        <f>I29+I31-I32</f>
        <v>413</v>
      </c>
    </row>
    <row r="34" spans="5:9" x14ac:dyDescent="0.35">
      <c r="E34" s="72"/>
      <c r="F34" s="72"/>
      <c r="G34" s="73"/>
      <c r="H34" s="9" t="s">
        <v>9</v>
      </c>
      <c r="I34" s="10"/>
    </row>
    <row r="35" spans="5:9" ht="19" thickBot="1" x14ac:dyDescent="0.5">
      <c r="E35" s="72"/>
      <c r="F35" s="72"/>
      <c r="G35" s="73"/>
      <c r="H35" s="12" t="s">
        <v>10</v>
      </c>
      <c r="I35" s="15">
        <f>I33-I34</f>
        <v>413</v>
      </c>
    </row>
    <row r="36" spans="5:9" ht="8" customHeight="1" x14ac:dyDescent="0.45">
      <c r="H36" s="21"/>
      <c r="I36" s="22"/>
    </row>
    <row r="37" spans="5:9" x14ac:dyDescent="0.35">
      <c r="H37" s="64" t="s">
        <v>11</v>
      </c>
      <c r="I37" s="64"/>
    </row>
    <row r="40" spans="5:9" x14ac:dyDescent="0.35">
      <c r="E40" s="27"/>
      <c r="F40" s="27"/>
      <c r="G40" s="27"/>
    </row>
  </sheetData>
  <mergeCells count="9">
    <mergeCell ref="H37:I37"/>
    <mergeCell ref="B10:C10"/>
    <mergeCell ref="H10:I10"/>
    <mergeCell ref="B11:C11"/>
    <mergeCell ref="B1:F1"/>
    <mergeCell ref="B14:C17"/>
    <mergeCell ref="H1:I6"/>
    <mergeCell ref="E33:G35"/>
    <mergeCell ref="B2:D8"/>
  </mergeCells>
  <dataValidations count="2">
    <dataValidation type="list" allowBlank="1" showInputMessage="1" showErrorMessage="1" sqref="E15:E28" xr:uid="{079C48B1-DDC6-486A-815C-9E606A4D19C1}">
      <formula1>article</formula1>
    </dataValidation>
    <dataValidation type="list" allowBlank="1" showInputMessage="1" showErrorMessage="1" sqref="C12:C13" xr:uid="{085C31B8-2EDE-4A4F-AA06-1266CD156BC2}">
      <formula1>client</formula1>
    </dataValidation>
  </dataValidations>
  <pageMargins left="0.7" right="0.7" top="0.75" bottom="0.75" header="0.3" footer="0.3"/>
  <pageSetup paperSize="9" scale="77" orientation="portrait" horizontalDpi="1200" verticalDpi="1200" r:id="rId1"/>
  <drawing r:id="rId2"/>
  <legacyDrawing r:id="rId3"/>
  <controls>
    <mc:AlternateContent xmlns:mc="http://schemas.openxmlformats.org/markup-compatibility/2006">
      <mc:Choice Requires="x14">
        <control shapeId="1029" r:id="rId4" name="CommandButton9">
          <controlPr defaultSize="0" autoLine="0" r:id="rId5">
            <anchor moveWithCells="1" sizeWithCells="1">
              <from>
                <xdr:col>10</xdr:col>
                <xdr:colOff>0</xdr:colOff>
                <xdr:row>9</xdr:row>
                <xdr:rowOff>330200</xdr:rowOff>
              </from>
              <to>
                <xdr:col>12</xdr:col>
                <xdr:colOff>292100</xdr:colOff>
                <xdr:row>13</xdr:row>
                <xdr:rowOff>133350</xdr:rowOff>
              </to>
            </anchor>
          </controlPr>
        </control>
      </mc:Choice>
      <mc:Fallback>
        <control shapeId="1029" r:id="rId4" name="CommandButton9"/>
      </mc:Fallback>
    </mc:AlternateContent>
    <mc:AlternateContent xmlns:mc="http://schemas.openxmlformats.org/markup-compatibility/2006">
      <mc:Choice Requires="x14">
        <control shapeId="1026" r:id="rId6" name="CommandButton2">
          <controlPr defaultSize="0" autoLine="0" autoPict="0" r:id="rId7">
            <anchor moveWithCells="1" sizeWithCells="1">
              <from>
                <xdr:col>9</xdr:col>
                <xdr:colOff>755650</xdr:colOff>
                <xdr:row>3</xdr:row>
                <xdr:rowOff>120650</xdr:rowOff>
              </from>
              <to>
                <xdr:col>12</xdr:col>
                <xdr:colOff>298450</xdr:colOff>
                <xdr:row>6</xdr:row>
                <xdr:rowOff>57150</xdr:rowOff>
              </to>
            </anchor>
          </controlPr>
        </control>
      </mc:Choice>
      <mc:Fallback>
        <control shapeId="1026" r:id="rId6" name="CommandButton2"/>
      </mc:Fallback>
    </mc:AlternateContent>
    <mc:AlternateContent xmlns:mc="http://schemas.openxmlformats.org/markup-compatibility/2006">
      <mc:Choice Requires="x14">
        <control shapeId="1025" r:id="rId8" name="CommandButton6">
          <controlPr defaultSize="0" autoLine="0" autoPict="0" r:id="rId9">
            <anchor moveWithCells="1">
              <from>
                <xdr:col>9</xdr:col>
                <xdr:colOff>755650</xdr:colOff>
                <xdr:row>7</xdr:row>
                <xdr:rowOff>6350</xdr:rowOff>
              </from>
              <to>
                <xdr:col>12</xdr:col>
                <xdr:colOff>311150</xdr:colOff>
                <xdr:row>9</xdr:row>
                <xdr:rowOff>171450</xdr:rowOff>
              </to>
            </anchor>
          </controlPr>
        </control>
      </mc:Choice>
      <mc:Fallback>
        <control shapeId="1025" r:id="rId8" name="CommandButton6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BCB1AD-EDB9-4796-B003-E884E6A75A32}">
  <sheetPr codeName="Feuil4">
    <pageSetUpPr fitToPage="1"/>
  </sheetPr>
  <dimension ref="B1:P40"/>
  <sheetViews>
    <sheetView showGridLines="0" workbookViewId="0">
      <selection activeCell="B2" sqref="B2:D8"/>
    </sheetView>
  </sheetViews>
  <sheetFormatPr baseColWidth="10" defaultRowHeight="14.5" x14ac:dyDescent="0.35"/>
  <cols>
    <col min="1" max="1" width="2.453125" customWidth="1"/>
    <col min="4" max="4" width="2.26953125" customWidth="1"/>
    <col min="5" max="5" width="15.26953125" customWidth="1"/>
    <col min="6" max="6" width="29.26953125" customWidth="1"/>
    <col min="7" max="7" width="12.1796875" customWidth="1"/>
    <col min="8" max="8" width="11.90625" customWidth="1"/>
    <col min="9" max="9" width="16.1796875" customWidth="1"/>
    <col min="10" max="10" width="4.7265625" customWidth="1"/>
  </cols>
  <sheetData>
    <row r="1" spans="2:16" ht="30" customHeight="1" x14ac:dyDescent="0.35">
      <c r="B1" s="68" t="s">
        <v>66</v>
      </c>
      <c r="C1" s="68"/>
      <c r="D1" s="68"/>
      <c r="E1" s="68"/>
      <c r="F1" s="68"/>
      <c r="G1" s="24"/>
      <c r="H1" s="70" t="str">
        <f>VLOOKUP(C12,client!B3:J50,9,0)</f>
        <v>test 1
10 avenue Pompidou
33500 - Libourne</v>
      </c>
      <c r="I1" s="71"/>
    </row>
    <row r="2" spans="2:16" ht="14.5" customHeight="1" x14ac:dyDescent="0.35">
      <c r="B2" s="74" t="s">
        <v>67</v>
      </c>
      <c r="C2" s="74"/>
      <c r="D2" s="74"/>
      <c r="F2" s="2"/>
      <c r="G2" s="24"/>
      <c r="H2" s="71"/>
      <c r="I2" s="71"/>
    </row>
    <row r="3" spans="2:16" ht="14.5" customHeight="1" x14ac:dyDescent="0.35">
      <c r="B3" s="74"/>
      <c r="C3" s="74"/>
      <c r="D3" s="74"/>
      <c r="G3" s="24"/>
      <c r="H3" s="71"/>
      <c r="I3" s="71"/>
    </row>
    <row r="4" spans="2:16" ht="14.5" customHeight="1" x14ac:dyDescent="0.35">
      <c r="B4" s="74"/>
      <c r="C4" s="74"/>
      <c r="D4" s="74"/>
      <c r="G4" s="24"/>
      <c r="H4" s="71"/>
      <c r="I4" s="71"/>
    </row>
    <row r="5" spans="2:16" ht="14.5" customHeight="1" x14ac:dyDescent="0.35">
      <c r="B5" s="74"/>
      <c r="C5" s="74"/>
      <c r="D5" s="74"/>
      <c r="G5" s="24"/>
      <c r="H5" s="71"/>
      <c r="I5" s="71"/>
    </row>
    <row r="6" spans="2:16" ht="14.5" customHeight="1" x14ac:dyDescent="0.35">
      <c r="B6" s="74"/>
      <c r="C6" s="74"/>
      <c r="D6" s="74"/>
      <c r="G6" s="24"/>
      <c r="H6" s="71"/>
      <c r="I6" s="71"/>
    </row>
    <row r="7" spans="2:16" ht="14.5" customHeight="1" x14ac:dyDescent="0.35">
      <c r="B7" s="74"/>
      <c r="C7" s="74"/>
      <c r="D7" s="74"/>
      <c r="G7" s="24"/>
      <c r="H7" s="28"/>
      <c r="I7" s="28"/>
    </row>
    <row r="8" spans="2:16" ht="14.5" customHeight="1" x14ac:dyDescent="0.35">
      <c r="B8" s="74"/>
      <c r="C8" s="74"/>
      <c r="D8" s="74"/>
      <c r="G8" s="24"/>
      <c r="H8" s="28"/>
      <c r="I8" s="28"/>
    </row>
    <row r="9" spans="2:16" ht="21" x14ac:dyDescent="0.35">
      <c r="B9" s="26"/>
      <c r="C9" s="26"/>
      <c r="G9" s="59" t="s">
        <v>60</v>
      </c>
      <c r="H9" s="60"/>
      <c r="I9" s="61"/>
      <c r="O9" s="35"/>
      <c r="P9" s="35"/>
    </row>
    <row r="10" spans="2:16" ht="28.5" customHeight="1" x14ac:dyDescent="0.45">
      <c r="B10" s="65">
        <f ca="1">TODAY()</f>
        <v>43396</v>
      </c>
      <c r="C10" s="65"/>
      <c r="E10" s="54" t="s">
        <v>36</v>
      </c>
      <c r="F10" s="37" t="str">
        <f ca="1">CONCATENATE("  ","PC_D","_",YEAR(NOW()),".",MONTH(NOW()),".",DAY(NOW()),".",1)</f>
        <v xml:space="preserve">  PC_D_2018.10.23.1</v>
      </c>
      <c r="G10" s="76" t="s">
        <v>59</v>
      </c>
      <c r="H10" s="77"/>
      <c r="I10" s="78"/>
    </row>
    <row r="11" spans="2:16" ht="5" customHeight="1" x14ac:dyDescent="0.35">
      <c r="B11" s="67"/>
      <c r="C11" s="67"/>
      <c r="E11" s="5"/>
      <c r="F11" s="5"/>
      <c r="G11" s="5"/>
      <c r="H11" s="5"/>
      <c r="I11" s="5"/>
    </row>
    <row r="12" spans="2:16" x14ac:dyDescent="0.35">
      <c r="B12" t="s">
        <v>27</v>
      </c>
      <c r="C12" s="63">
        <v>69</v>
      </c>
    </row>
    <row r="13" spans="2:16" ht="7" customHeight="1" thickBot="1" x14ac:dyDescent="0.4">
      <c r="C13" s="1"/>
    </row>
    <row r="14" spans="2:16" ht="23" customHeight="1" thickBot="1" x14ac:dyDescent="0.4">
      <c r="B14" s="69" t="str">
        <f>VLOOKUP(C12,client!B3:I50,8,0)</f>
        <v>test 1
10 avenue Pompidou
33500 - Libourne
06.06.06.06.06</v>
      </c>
      <c r="C14" s="69"/>
      <c r="E14" s="55" t="s">
        <v>0</v>
      </c>
      <c r="F14" s="56" t="s">
        <v>1</v>
      </c>
      <c r="G14" s="56" t="s">
        <v>2</v>
      </c>
      <c r="H14" s="56" t="s">
        <v>3</v>
      </c>
      <c r="I14" s="57" t="s">
        <v>4</v>
      </c>
    </row>
    <row r="15" spans="2:16" ht="20" customHeight="1" x14ac:dyDescent="0.35">
      <c r="B15" s="69"/>
      <c r="C15" s="69"/>
      <c r="E15" s="47" t="s">
        <v>32</v>
      </c>
      <c r="F15" s="48" t="str">
        <f>IFERROR(VLOOKUP(E15,Tableau1[],2,0),"")</f>
        <v>Tarif Horaire</v>
      </c>
      <c r="G15" s="38">
        <f>IFERROR(VLOOKUP(E15,Tableau1[],3,0),"")</f>
        <v>50</v>
      </c>
      <c r="H15" s="39">
        <v>5</v>
      </c>
      <c r="I15" s="40">
        <f>IFERROR(G15*H15,"")</f>
        <v>250</v>
      </c>
    </row>
    <row r="16" spans="2:16" ht="20" customHeight="1" x14ac:dyDescent="0.35">
      <c r="B16" s="69"/>
      <c r="C16" s="69"/>
      <c r="E16" s="49" t="s">
        <v>33</v>
      </c>
      <c r="F16" s="50" t="str">
        <f>IFERROR(VLOOKUP(E16,Tableau1[],2,0),"")</f>
        <v>Grillage protection bleu ml</v>
      </c>
      <c r="G16" s="41">
        <f>IFERROR(VLOOKUP(E16,Tableau1[],3,0),"")</f>
        <v>0.7</v>
      </c>
      <c r="H16" s="42">
        <v>30</v>
      </c>
      <c r="I16" s="43">
        <f t="shared" ref="I16:I28" si="0">IFERROR(G16*H16,"")</f>
        <v>21</v>
      </c>
    </row>
    <row r="17" spans="2:9" ht="33.5" customHeight="1" x14ac:dyDescent="0.35">
      <c r="B17" s="69"/>
      <c r="C17" s="69"/>
      <c r="E17" s="49" t="s">
        <v>34</v>
      </c>
      <c r="F17" s="50" t="str">
        <f>IFERROR(VLOOKUP(E17,Tableau1[],2,0),"")</f>
        <v>Tuyau PE Eau bande bleu HD 19"25 158 ml</v>
      </c>
      <c r="G17" s="41">
        <f>IFERROR(VLOOKUP(E17,Tableau1[],3,0),"")</f>
        <v>2.5</v>
      </c>
      <c r="H17" s="42">
        <v>30</v>
      </c>
      <c r="I17" s="43">
        <f t="shared" si="0"/>
        <v>75</v>
      </c>
    </row>
    <row r="18" spans="2:9" ht="20" customHeight="1" x14ac:dyDescent="0.35">
      <c r="B18" s="36" t="str">
        <f>VLOOKUP(C12,client!B3:I50,6,0)</f>
        <v>kc@gmail.com</v>
      </c>
      <c r="C18" s="36"/>
      <c r="E18" s="49" t="s">
        <v>35</v>
      </c>
      <c r="F18" s="50" t="str">
        <f>IFERROR(VLOOKUP(E18,Tableau1[],2,0),"")</f>
        <v>Raccord PE 19"25 cuivre</v>
      </c>
      <c r="G18" s="41">
        <f>IFERROR(VLOOKUP(E18,Tableau1[],3,0),"")</f>
        <v>67</v>
      </c>
      <c r="H18" s="42">
        <v>1</v>
      </c>
      <c r="I18" s="43">
        <f t="shared" si="0"/>
        <v>67</v>
      </c>
    </row>
    <row r="19" spans="2:9" ht="20" customHeight="1" x14ac:dyDescent="0.35">
      <c r="B19" s="34"/>
      <c r="C19" s="34"/>
      <c r="E19" s="49"/>
      <c r="F19" s="50" t="str">
        <f>IFERROR(VLOOKUP(E19,Tableau1[],2,0),"")</f>
        <v/>
      </c>
      <c r="G19" s="41" t="str">
        <f>IFERROR(VLOOKUP(E19,Tableau1[],3,0),"")</f>
        <v/>
      </c>
      <c r="H19" s="42"/>
      <c r="I19" s="43" t="str">
        <f t="shared" si="0"/>
        <v/>
      </c>
    </row>
    <row r="20" spans="2:9" ht="20" customHeight="1" x14ac:dyDescent="0.35">
      <c r="E20" s="49"/>
      <c r="F20" s="50" t="str">
        <f>IFERROR(VLOOKUP(E20,Tableau1[],2,0),"")</f>
        <v/>
      </c>
      <c r="G20" s="41" t="str">
        <f>IFERROR(VLOOKUP(E20,Tableau1[],3,0),"")</f>
        <v/>
      </c>
      <c r="H20" s="42"/>
      <c r="I20" s="43" t="str">
        <f t="shared" si="0"/>
        <v/>
      </c>
    </row>
    <row r="21" spans="2:9" ht="20" customHeight="1" x14ac:dyDescent="0.35">
      <c r="E21" s="49"/>
      <c r="F21" s="50" t="str">
        <f>IFERROR(VLOOKUP(E21,Tableau1[],2,0),"")</f>
        <v/>
      </c>
      <c r="G21" s="41" t="str">
        <f>IFERROR(VLOOKUP(E21,Tableau1[],3,0),"")</f>
        <v/>
      </c>
      <c r="H21" s="42"/>
      <c r="I21" s="43" t="str">
        <f t="shared" si="0"/>
        <v/>
      </c>
    </row>
    <row r="22" spans="2:9" ht="20" customHeight="1" x14ac:dyDescent="0.35">
      <c r="E22" s="49"/>
      <c r="F22" s="50" t="str">
        <f>IFERROR(VLOOKUP(E22,Tableau1[],2,0),"")</f>
        <v/>
      </c>
      <c r="G22" s="41" t="str">
        <f>IFERROR(VLOOKUP(E22,Tableau1[],3,0),"")</f>
        <v/>
      </c>
      <c r="H22" s="42"/>
      <c r="I22" s="43" t="str">
        <f t="shared" si="0"/>
        <v/>
      </c>
    </row>
    <row r="23" spans="2:9" ht="20" customHeight="1" x14ac:dyDescent="0.35">
      <c r="E23" s="49"/>
      <c r="F23" s="50" t="str">
        <f>IFERROR(VLOOKUP(E23,Tableau1[],2,0),"")</f>
        <v/>
      </c>
      <c r="G23" s="41" t="str">
        <f>IFERROR(VLOOKUP(E23,Tableau1[],3,0),"")</f>
        <v/>
      </c>
      <c r="H23" s="42"/>
      <c r="I23" s="43" t="str">
        <f t="shared" si="0"/>
        <v/>
      </c>
    </row>
    <row r="24" spans="2:9" ht="20" customHeight="1" x14ac:dyDescent="0.35">
      <c r="E24" s="49"/>
      <c r="F24" s="50" t="str">
        <f>IFERROR(VLOOKUP(E24,Tableau1[],2,0),"")</f>
        <v/>
      </c>
      <c r="G24" s="41" t="str">
        <f>IFERROR(VLOOKUP(E24,Tableau1[],3,0),"")</f>
        <v/>
      </c>
      <c r="H24" s="42"/>
      <c r="I24" s="43" t="str">
        <f t="shared" si="0"/>
        <v/>
      </c>
    </row>
    <row r="25" spans="2:9" ht="20" customHeight="1" x14ac:dyDescent="0.35">
      <c r="E25" s="49"/>
      <c r="F25" s="50" t="str">
        <f>IFERROR(VLOOKUP(E25,Tableau1[],2,0),"")</f>
        <v/>
      </c>
      <c r="G25" s="41" t="str">
        <f>IFERROR(VLOOKUP(E25,Tableau1[],3,0),"")</f>
        <v/>
      </c>
      <c r="H25" s="42"/>
      <c r="I25" s="43" t="str">
        <f t="shared" si="0"/>
        <v/>
      </c>
    </row>
    <row r="26" spans="2:9" ht="20" customHeight="1" x14ac:dyDescent="0.35">
      <c r="E26" s="49"/>
      <c r="F26" s="50" t="str">
        <f>IFERROR(VLOOKUP(E26,Tableau1[],2,0),"")</f>
        <v/>
      </c>
      <c r="G26" s="41" t="str">
        <f>IFERROR(VLOOKUP(E26,Tableau1[],3,0),"")</f>
        <v/>
      </c>
      <c r="H26" s="42"/>
      <c r="I26" s="43" t="str">
        <f t="shared" si="0"/>
        <v/>
      </c>
    </row>
    <row r="27" spans="2:9" ht="20" customHeight="1" x14ac:dyDescent="0.35">
      <c r="E27" s="49"/>
      <c r="F27" s="50" t="str">
        <f>IFERROR(VLOOKUP(E27,Tableau1[],2,0),"")</f>
        <v/>
      </c>
      <c r="G27" s="41" t="str">
        <f>IFERROR(VLOOKUP(E27,Tableau1[],3,0),"")</f>
        <v/>
      </c>
      <c r="H27" s="42"/>
      <c r="I27" s="43" t="str">
        <f t="shared" si="0"/>
        <v/>
      </c>
    </row>
    <row r="28" spans="2:9" ht="20" customHeight="1" thickBot="1" x14ac:dyDescent="0.4">
      <c r="E28" s="51"/>
      <c r="F28" s="52" t="str">
        <f>IFERROR(VLOOKUP(E28,Tableau1[],2,0),"")</f>
        <v/>
      </c>
      <c r="G28" s="44" t="str">
        <f>IFERROR(VLOOKUP(E28,Tableau1[],3,0),"")</f>
        <v/>
      </c>
      <c r="H28" s="45"/>
      <c r="I28" s="46" t="str">
        <f t="shared" si="0"/>
        <v/>
      </c>
    </row>
    <row r="29" spans="2:9" ht="21.5" thickBot="1" x14ac:dyDescent="0.55000000000000004">
      <c r="E29" s="3" t="s">
        <v>5</v>
      </c>
      <c r="I29" s="13">
        <f>SUM(I15:I28)</f>
        <v>413</v>
      </c>
    </row>
    <row r="30" spans="2:9" ht="5" customHeight="1" thickBot="1" x14ac:dyDescent="0.55000000000000004">
      <c r="E30" s="4"/>
      <c r="F30" s="5"/>
      <c r="G30" s="5"/>
      <c r="H30" s="5"/>
      <c r="I30" s="6"/>
    </row>
    <row r="31" spans="2:9" x14ac:dyDescent="0.35">
      <c r="E31" t="s">
        <v>37</v>
      </c>
      <c r="G31" s="2"/>
      <c r="H31" s="7" t="s">
        <v>6</v>
      </c>
      <c r="I31" s="8">
        <f>I29*0%</f>
        <v>0</v>
      </c>
    </row>
    <row r="32" spans="2:9" x14ac:dyDescent="0.35">
      <c r="E32" t="s">
        <v>38</v>
      </c>
      <c r="H32" s="9" t="s">
        <v>7</v>
      </c>
      <c r="I32" s="10"/>
    </row>
    <row r="33" spans="5:9" ht="21" x14ac:dyDescent="0.5">
      <c r="E33" s="72" t="s">
        <v>30</v>
      </c>
      <c r="F33" s="72"/>
      <c r="G33" s="73"/>
      <c r="H33" s="11" t="s">
        <v>8</v>
      </c>
      <c r="I33" s="53">
        <f>I29+I31-I32</f>
        <v>413</v>
      </c>
    </row>
    <row r="34" spans="5:9" x14ac:dyDescent="0.35">
      <c r="E34" s="72"/>
      <c r="F34" s="72"/>
      <c r="G34" s="73"/>
      <c r="H34" s="9" t="s">
        <v>9</v>
      </c>
      <c r="I34" s="10"/>
    </row>
    <row r="35" spans="5:9" ht="19" thickBot="1" x14ac:dyDescent="0.5">
      <c r="E35" s="72"/>
      <c r="F35" s="72"/>
      <c r="G35" s="73"/>
      <c r="H35" s="12" t="s">
        <v>10</v>
      </c>
      <c r="I35" s="15">
        <f>I33-I34</f>
        <v>413</v>
      </c>
    </row>
    <row r="36" spans="5:9" ht="8" customHeight="1" x14ac:dyDescent="0.45">
      <c r="H36" s="21"/>
      <c r="I36" s="22"/>
    </row>
    <row r="37" spans="5:9" x14ac:dyDescent="0.35">
      <c r="H37" s="75" t="s">
        <v>11</v>
      </c>
      <c r="I37" s="75"/>
    </row>
    <row r="40" spans="5:9" x14ac:dyDescent="0.35">
      <c r="E40" s="27" t="s">
        <v>39</v>
      </c>
      <c r="F40" s="35"/>
      <c r="G40" s="35"/>
    </row>
  </sheetData>
  <mergeCells count="9">
    <mergeCell ref="B14:C17"/>
    <mergeCell ref="E33:G35"/>
    <mergeCell ref="H37:I37"/>
    <mergeCell ref="B1:F1"/>
    <mergeCell ref="H1:I6"/>
    <mergeCell ref="B2:D8"/>
    <mergeCell ref="B10:C10"/>
    <mergeCell ref="B11:C11"/>
    <mergeCell ref="G10:I10"/>
  </mergeCells>
  <dataValidations count="2">
    <dataValidation type="list" allowBlank="1" showInputMessage="1" showErrorMessage="1" sqref="C12:C13" xr:uid="{15BE0366-99D3-4C43-BDCF-C425236934F6}">
      <formula1>client</formula1>
    </dataValidation>
    <dataValidation type="list" allowBlank="1" showInputMessage="1" showErrorMessage="1" sqref="E15:E28" xr:uid="{21A10D30-4661-42F5-A32A-EF4682D40570}">
      <formula1>article</formula1>
    </dataValidation>
  </dataValidations>
  <pageMargins left="0.7" right="0.7" top="0.75" bottom="0.75" header="0.3" footer="0.3"/>
  <pageSetup paperSize="9" scale="79" orientation="portrait" horizontalDpi="1200" verticalDpi="1200" r:id="rId1"/>
  <drawing r:id="rId2"/>
  <legacyDrawing r:id="rId3"/>
  <controls>
    <mc:AlternateContent xmlns:mc="http://schemas.openxmlformats.org/markup-compatibility/2006">
      <mc:Choice Requires="x14">
        <control shapeId="10243" r:id="rId4" name="CommandButton9">
          <controlPr defaultSize="0" autoLine="0" r:id="rId5">
            <anchor moveWithCells="1" sizeWithCells="1">
              <from>
                <xdr:col>10</xdr:col>
                <xdr:colOff>0</xdr:colOff>
                <xdr:row>9</xdr:row>
                <xdr:rowOff>330200</xdr:rowOff>
              </from>
              <to>
                <xdr:col>12</xdr:col>
                <xdr:colOff>292100</xdr:colOff>
                <xdr:row>13</xdr:row>
                <xdr:rowOff>133350</xdr:rowOff>
              </to>
            </anchor>
          </controlPr>
        </control>
      </mc:Choice>
      <mc:Fallback>
        <control shapeId="10243" r:id="rId4" name="CommandButton9"/>
      </mc:Fallback>
    </mc:AlternateContent>
    <mc:AlternateContent xmlns:mc="http://schemas.openxmlformats.org/markup-compatibility/2006">
      <mc:Choice Requires="x14">
        <control shapeId="10242" r:id="rId6" name="CommandButton2">
          <controlPr defaultSize="0" autoLine="0" r:id="rId7">
            <anchor moveWithCells="1" sizeWithCells="1">
              <from>
                <xdr:col>9</xdr:col>
                <xdr:colOff>755650</xdr:colOff>
                <xdr:row>3</xdr:row>
                <xdr:rowOff>120650</xdr:rowOff>
              </from>
              <to>
                <xdr:col>12</xdr:col>
                <xdr:colOff>298450</xdr:colOff>
                <xdr:row>6</xdr:row>
                <xdr:rowOff>57150</xdr:rowOff>
              </to>
            </anchor>
          </controlPr>
        </control>
      </mc:Choice>
      <mc:Fallback>
        <control shapeId="10242" r:id="rId6" name="CommandButton2"/>
      </mc:Fallback>
    </mc:AlternateContent>
    <mc:AlternateContent xmlns:mc="http://schemas.openxmlformats.org/markup-compatibility/2006">
      <mc:Choice Requires="x14">
        <control shapeId="10241" r:id="rId8" name="CommandButton6">
          <controlPr defaultSize="0" autoLine="0" r:id="rId9">
            <anchor moveWithCells="1">
              <from>
                <xdr:col>10</xdr:col>
                <xdr:colOff>0</xdr:colOff>
                <xdr:row>7</xdr:row>
                <xdr:rowOff>6350</xdr:rowOff>
              </from>
              <to>
                <xdr:col>12</xdr:col>
                <xdr:colOff>311150</xdr:colOff>
                <xdr:row>9</xdr:row>
                <xdr:rowOff>88900</xdr:rowOff>
              </to>
            </anchor>
          </controlPr>
        </control>
      </mc:Choice>
      <mc:Fallback>
        <control shapeId="10241" r:id="rId8" name="CommandButton6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8B799C-696A-4E13-B3DC-8A39811D77FC}">
  <sheetPr codeName="Feuil2"/>
  <dimension ref="B2:J50"/>
  <sheetViews>
    <sheetView workbookViewId="0">
      <selection activeCell="N15" sqref="N15"/>
    </sheetView>
  </sheetViews>
  <sheetFormatPr baseColWidth="10" defaultRowHeight="14.5" x14ac:dyDescent="0.35"/>
  <cols>
    <col min="1" max="1" width="4.6328125" customWidth="1"/>
    <col min="2" max="2" width="11.81640625" style="20" customWidth="1"/>
    <col min="3" max="3" width="29.36328125" style="20" customWidth="1"/>
    <col min="4" max="4" width="21" style="20" customWidth="1"/>
    <col min="5" max="5" width="17.54296875" style="20" customWidth="1"/>
    <col min="6" max="6" width="14.6328125" style="20" customWidth="1"/>
    <col min="7" max="7" width="21.08984375" style="20" customWidth="1"/>
    <col min="8" max="8" width="16.453125" style="20" customWidth="1"/>
    <col min="9" max="9" width="67.6328125" style="20" customWidth="1"/>
    <col min="10" max="10" width="42.90625" style="20" customWidth="1"/>
  </cols>
  <sheetData>
    <row r="2" spans="2:10" x14ac:dyDescent="0.35">
      <c r="B2" s="20" t="s">
        <v>16</v>
      </c>
      <c r="C2" s="20" t="s">
        <v>17</v>
      </c>
      <c r="D2" s="20" t="s">
        <v>18</v>
      </c>
      <c r="E2" s="20" t="s">
        <v>19</v>
      </c>
      <c r="F2" s="20" t="s">
        <v>20</v>
      </c>
      <c r="G2" s="20" t="s">
        <v>21</v>
      </c>
      <c r="H2" s="20" t="s">
        <v>22</v>
      </c>
      <c r="I2" s="20" t="s">
        <v>23</v>
      </c>
      <c r="J2" s="20" t="s">
        <v>29</v>
      </c>
    </row>
    <row r="3" spans="2:10" ht="29" x14ac:dyDescent="0.35">
      <c r="B3" s="20">
        <v>69</v>
      </c>
      <c r="C3" s="29" t="s">
        <v>61</v>
      </c>
      <c r="D3" s="29" t="s">
        <v>63</v>
      </c>
      <c r="E3" s="20">
        <v>33500</v>
      </c>
      <c r="F3" s="20" t="s">
        <v>24</v>
      </c>
      <c r="G3" s="33" t="s">
        <v>25</v>
      </c>
      <c r="H3" s="20" t="s">
        <v>26</v>
      </c>
      <c r="I3" s="20" t="str">
        <f t="shared" ref="I3:I4" si="0">CONCATENATE(C3,CHAR(10),D3,CHAR(10),E3," - ",F3,CHAR(10),H3)</f>
        <v>test 1
10 avenue Pompidou
33500 - Libourne
06.06.06.06.06</v>
      </c>
      <c r="J3" s="20" t="str">
        <f t="shared" ref="J3:J4" si="1">CONCATENATE(C3,CHAR(10),D3,CHAR(10),E3," - ",F3)</f>
        <v>test 1
10 avenue Pompidou
33500 - Libourne</v>
      </c>
    </row>
    <row r="4" spans="2:10" ht="29" x14ac:dyDescent="0.35">
      <c r="B4" s="20">
        <v>666</v>
      </c>
      <c r="C4" s="29" t="s">
        <v>62</v>
      </c>
      <c r="D4" s="58" t="s">
        <v>64</v>
      </c>
      <c r="E4" s="20">
        <v>33500</v>
      </c>
      <c r="F4" s="20" t="s">
        <v>24</v>
      </c>
      <c r="G4" s="33" t="s">
        <v>28</v>
      </c>
      <c r="H4" s="20" t="s">
        <v>65</v>
      </c>
      <c r="I4" s="20" t="str">
        <f t="shared" si="0"/>
        <v>test2
11 avenue Pompidou
33500 - Libourne
06.666.666.66</v>
      </c>
      <c r="J4" s="20" t="str">
        <f t="shared" si="1"/>
        <v>test2
11 avenue Pompidou
33500 - Libourne</v>
      </c>
    </row>
    <row r="5" spans="2:10" x14ac:dyDescent="0.35">
      <c r="C5" s="29"/>
      <c r="D5" s="29"/>
      <c r="G5" s="33"/>
      <c r="I5" s="62" t="str">
        <f t="shared" ref="I5:I50" si="2">CONCATENATE(C5,CHAR(10),D5,CHAR(10),E5," - ",F5,CHAR(10),H5)</f>
        <v xml:space="preserve">
 - 
</v>
      </c>
      <c r="J5" s="62" t="str">
        <f t="shared" ref="J5:J50" si="3">CONCATENATE(C5,CHAR(10),D5,CHAR(10),E5," - ",F5)</f>
        <v xml:space="preserve">
 - </v>
      </c>
    </row>
    <row r="6" spans="2:10" x14ac:dyDescent="0.35">
      <c r="C6" s="29"/>
      <c r="D6" s="29"/>
      <c r="G6" s="33"/>
      <c r="I6" s="62" t="str">
        <f t="shared" si="2"/>
        <v xml:space="preserve">
 - 
</v>
      </c>
      <c r="J6" s="62" t="str">
        <f t="shared" si="3"/>
        <v xml:space="preserve">
 - </v>
      </c>
    </row>
    <row r="7" spans="2:10" x14ac:dyDescent="0.35">
      <c r="C7" s="29"/>
      <c r="D7" s="29"/>
      <c r="G7" s="33"/>
      <c r="I7" s="62" t="str">
        <f t="shared" si="2"/>
        <v xml:space="preserve">
 - 
</v>
      </c>
      <c r="J7" s="62" t="str">
        <f t="shared" si="3"/>
        <v xml:space="preserve">
 - </v>
      </c>
    </row>
    <row r="8" spans="2:10" x14ac:dyDescent="0.35">
      <c r="C8" s="29"/>
      <c r="D8" s="29"/>
      <c r="G8" s="33"/>
      <c r="I8" s="62" t="str">
        <f t="shared" si="2"/>
        <v xml:space="preserve">
 - 
</v>
      </c>
      <c r="J8" s="62" t="str">
        <f t="shared" si="3"/>
        <v xml:space="preserve">
 - </v>
      </c>
    </row>
    <row r="9" spans="2:10" x14ac:dyDescent="0.35">
      <c r="C9" s="29"/>
      <c r="D9" s="29"/>
      <c r="G9" s="33"/>
      <c r="I9" s="62" t="str">
        <f t="shared" si="2"/>
        <v xml:space="preserve">
 - 
</v>
      </c>
      <c r="J9" s="62" t="str">
        <f t="shared" si="3"/>
        <v xml:space="preserve">
 - </v>
      </c>
    </row>
    <row r="10" spans="2:10" x14ac:dyDescent="0.35">
      <c r="C10" s="29"/>
      <c r="D10" s="29"/>
      <c r="G10" s="33"/>
      <c r="I10" s="62" t="str">
        <f t="shared" si="2"/>
        <v xml:space="preserve">
 - 
</v>
      </c>
      <c r="J10" s="62" t="str">
        <f t="shared" si="3"/>
        <v xml:space="preserve">
 - </v>
      </c>
    </row>
    <row r="11" spans="2:10" x14ac:dyDescent="0.35">
      <c r="C11" s="29"/>
      <c r="D11" s="29"/>
      <c r="G11" s="33"/>
      <c r="I11" s="62" t="str">
        <f t="shared" si="2"/>
        <v xml:space="preserve">
 - 
</v>
      </c>
      <c r="J11" s="62" t="str">
        <f t="shared" si="3"/>
        <v xml:space="preserve">
 - </v>
      </c>
    </row>
    <row r="12" spans="2:10" x14ac:dyDescent="0.35">
      <c r="C12" s="29"/>
      <c r="D12" s="29"/>
      <c r="G12" s="33"/>
      <c r="I12" s="62" t="str">
        <f t="shared" si="2"/>
        <v xml:space="preserve">
 - 
</v>
      </c>
      <c r="J12" s="62" t="str">
        <f t="shared" si="3"/>
        <v xml:space="preserve">
 - </v>
      </c>
    </row>
    <row r="13" spans="2:10" x14ac:dyDescent="0.35">
      <c r="C13" s="29"/>
      <c r="D13" s="29"/>
      <c r="G13" s="33"/>
      <c r="I13" s="62" t="str">
        <f t="shared" si="2"/>
        <v xml:space="preserve">
 - 
</v>
      </c>
      <c r="J13" s="62" t="str">
        <f t="shared" si="3"/>
        <v xml:space="preserve">
 - </v>
      </c>
    </row>
    <row r="14" spans="2:10" x14ac:dyDescent="0.35">
      <c r="C14" s="29"/>
      <c r="D14" s="29"/>
      <c r="G14" s="33"/>
      <c r="I14" s="62" t="str">
        <f t="shared" si="2"/>
        <v xml:space="preserve">
 - 
</v>
      </c>
      <c r="J14" s="62" t="str">
        <f t="shared" si="3"/>
        <v xml:space="preserve">
 - </v>
      </c>
    </row>
    <row r="15" spans="2:10" x14ac:dyDescent="0.35">
      <c r="C15" s="29"/>
      <c r="D15" s="29"/>
      <c r="G15" s="33"/>
      <c r="I15" s="62" t="str">
        <f t="shared" si="2"/>
        <v xml:space="preserve">
 - 
</v>
      </c>
      <c r="J15" s="62" t="str">
        <f t="shared" si="3"/>
        <v xml:space="preserve">
 - </v>
      </c>
    </row>
    <row r="16" spans="2:10" x14ac:dyDescent="0.35">
      <c r="C16" s="29"/>
      <c r="D16" s="29"/>
      <c r="G16" s="33"/>
      <c r="I16" s="62" t="str">
        <f t="shared" si="2"/>
        <v xml:space="preserve">
 - 
</v>
      </c>
      <c r="J16" s="62" t="str">
        <f t="shared" si="3"/>
        <v xml:space="preserve">
 - </v>
      </c>
    </row>
    <row r="17" spans="3:10" x14ac:dyDescent="0.35">
      <c r="C17" s="29"/>
      <c r="D17" s="29"/>
      <c r="G17" s="33"/>
      <c r="I17" s="62" t="str">
        <f t="shared" si="2"/>
        <v xml:space="preserve">
 - 
</v>
      </c>
      <c r="J17" s="62" t="str">
        <f t="shared" si="3"/>
        <v xml:space="preserve">
 - </v>
      </c>
    </row>
    <row r="18" spans="3:10" x14ac:dyDescent="0.35">
      <c r="C18" s="29"/>
      <c r="D18" s="29"/>
      <c r="G18" s="33"/>
      <c r="I18" s="62" t="str">
        <f t="shared" si="2"/>
        <v xml:space="preserve">
 - 
</v>
      </c>
      <c r="J18" s="62" t="str">
        <f t="shared" si="3"/>
        <v xml:space="preserve">
 - </v>
      </c>
    </row>
    <row r="19" spans="3:10" x14ac:dyDescent="0.35">
      <c r="C19" s="29"/>
      <c r="D19" s="29"/>
      <c r="G19" s="33"/>
      <c r="I19" s="62" t="str">
        <f t="shared" si="2"/>
        <v xml:space="preserve">
 - 
</v>
      </c>
      <c r="J19" s="62" t="str">
        <f t="shared" si="3"/>
        <v xml:space="preserve">
 - </v>
      </c>
    </row>
    <row r="20" spans="3:10" x14ac:dyDescent="0.35">
      <c r="C20" s="29"/>
      <c r="D20" s="29"/>
      <c r="G20" s="33"/>
      <c r="I20" s="62" t="str">
        <f t="shared" si="2"/>
        <v xml:space="preserve">
 - 
</v>
      </c>
      <c r="J20" s="62" t="str">
        <f t="shared" si="3"/>
        <v xml:space="preserve">
 - </v>
      </c>
    </row>
    <row r="21" spans="3:10" x14ac:dyDescent="0.35">
      <c r="C21" s="29"/>
      <c r="D21" s="29"/>
      <c r="G21" s="33"/>
      <c r="I21" s="62" t="str">
        <f t="shared" si="2"/>
        <v xml:space="preserve">
 - 
</v>
      </c>
      <c r="J21" s="62" t="str">
        <f t="shared" si="3"/>
        <v xml:space="preserve">
 - </v>
      </c>
    </row>
    <row r="22" spans="3:10" x14ac:dyDescent="0.35">
      <c r="C22" s="29"/>
      <c r="D22" s="29"/>
      <c r="G22" s="33"/>
      <c r="I22" s="62" t="str">
        <f t="shared" si="2"/>
        <v xml:space="preserve">
 - 
</v>
      </c>
      <c r="J22" s="62" t="str">
        <f t="shared" si="3"/>
        <v xml:space="preserve">
 - </v>
      </c>
    </row>
    <row r="23" spans="3:10" x14ac:dyDescent="0.35">
      <c r="C23" s="29"/>
      <c r="D23" s="29"/>
      <c r="G23" s="33"/>
      <c r="I23" s="62" t="str">
        <f t="shared" si="2"/>
        <v xml:space="preserve">
 - 
</v>
      </c>
      <c r="J23" s="62" t="str">
        <f t="shared" si="3"/>
        <v xml:space="preserve">
 - </v>
      </c>
    </row>
    <row r="24" spans="3:10" x14ac:dyDescent="0.35">
      <c r="C24" s="29"/>
      <c r="D24" s="29"/>
      <c r="G24" s="33"/>
      <c r="I24" s="62" t="str">
        <f t="shared" si="2"/>
        <v xml:space="preserve">
 - 
</v>
      </c>
      <c r="J24" s="62" t="str">
        <f t="shared" si="3"/>
        <v xml:space="preserve">
 - </v>
      </c>
    </row>
    <row r="25" spans="3:10" x14ac:dyDescent="0.35">
      <c r="C25" s="29"/>
      <c r="D25" s="29"/>
      <c r="G25" s="33"/>
      <c r="I25" s="62" t="str">
        <f t="shared" si="2"/>
        <v xml:space="preserve">
 - 
</v>
      </c>
      <c r="J25" s="62" t="str">
        <f t="shared" si="3"/>
        <v xml:space="preserve">
 - </v>
      </c>
    </row>
    <row r="26" spans="3:10" x14ac:dyDescent="0.35">
      <c r="C26" s="29"/>
      <c r="D26" s="29"/>
      <c r="G26" s="33"/>
      <c r="I26" s="62" t="str">
        <f t="shared" si="2"/>
        <v xml:space="preserve">
 - 
</v>
      </c>
      <c r="J26" s="62" t="str">
        <f t="shared" si="3"/>
        <v xml:space="preserve">
 - </v>
      </c>
    </row>
    <row r="27" spans="3:10" x14ac:dyDescent="0.35">
      <c r="C27" s="29"/>
      <c r="D27" s="29"/>
      <c r="G27" s="33"/>
      <c r="I27" s="62" t="str">
        <f t="shared" si="2"/>
        <v xml:space="preserve">
 - 
</v>
      </c>
      <c r="J27" s="62" t="str">
        <f t="shared" si="3"/>
        <v xml:space="preserve">
 - </v>
      </c>
    </row>
    <row r="28" spans="3:10" x14ac:dyDescent="0.35">
      <c r="C28" s="29"/>
      <c r="D28" s="29"/>
      <c r="G28" s="33"/>
      <c r="I28" s="62" t="str">
        <f t="shared" si="2"/>
        <v xml:space="preserve">
 - 
</v>
      </c>
      <c r="J28" s="62" t="str">
        <f t="shared" si="3"/>
        <v xml:space="preserve">
 - </v>
      </c>
    </row>
    <row r="29" spans="3:10" x14ac:dyDescent="0.35">
      <c r="C29" s="29"/>
      <c r="D29" s="29"/>
      <c r="G29" s="33"/>
      <c r="I29" s="62" t="str">
        <f t="shared" si="2"/>
        <v xml:space="preserve">
 - 
</v>
      </c>
      <c r="J29" s="62" t="str">
        <f t="shared" si="3"/>
        <v xml:space="preserve">
 - </v>
      </c>
    </row>
    <row r="30" spans="3:10" x14ac:dyDescent="0.35">
      <c r="C30" s="29"/>
      <c r="D30" s="29"/>
      <c r="G30" s="33"/>
      <c r="I30" s="62" t="str">
        <f t="shared" si="2"/>
        <v xml:space="preserve">
 - 
</v>
      </c>
      <c r="J30" s="62" t="str">
        <f t="shared" si="3"/>
        <v xml:space="preserve">
 - </v>
      </c>
    </row>
    <row r="31" spans="3:10" x14ac:dyDescent="0.35">
      <c r="C31" s="29"/>
      <c r="D31" s="29"/>
      <c r="G31" s="33"/>
      <c r="I31" s="62" t="str">
        <f t="shared" si="2"/>
        <v xml:space="preserve">
 - 
</v>
      </c>
      <c r="J31" s="62" t="str">
        <f t="shared" si="3"/>
        <v xml:space="preserve">
 - </v>
      </c>
    </row>
    <row r="32" spans="3:10" x14ac:dyDescent="0.35">
      <c r="C32" s="29"/>
      <c r="D32" s="29"/>
      <c r="G32" s="33"/>
      <c r="I32" s="62" t="str">
        <f t="shared" si="2"/>
        <v xml:space="preserve">
 - 
</v>
      </c>
      <c r="J32" s="62" t="str">
        <f t="shared" si="3"/>
        <v xml:space="preserve">
 - </v>
      </c>
    </row>
    <row r="33" spans="3:10" x14ac:dyDescent="0.35">
      <c r="C33" s="29"/>
      <c r="D33" s="29"/>
      <c r="G33" s="33"/>
      <c r="I33" s="62" t="str">
        <f t="shared" si="2"/>
        <v xml:space="preserve">
 - 
</v>
      </c>
      <c r="J33" s="62" t="str">
        <f t="shared" si="3"/>
        <v xml:space="preserve">
 - </v>
      </c>
    </row>
    <row r="34" spans="3:10" x14ac:dyDescent="0.35">
      <c r="C34" s="29"/>
      <c r="D34" s="29"/>
      <c r="G34" s="33"/>
      <c r="I34" s="62" t="str">
        <f t="shared" si="2"/>
        <v xml:space="preserve">
 - 
</v>
      </c>
      <c r="J34" s="62" t="str">
        <f t="shared" si="3"/>
        <v xml:space="preserve">
 - </v>
      </c>
    </row>
    <row r="35" spans="3:10" x14ac:dyDescent="0.35">
      <c r="C35" s="29"/>
      <c r="D35" s="29"/>
      <c r="G35" s="33"/>
      <c r="I35" s="62" t="str">
        <f t="shared" si="2"/>
        <v xml:space="preserve">
 - 
</v>
      </c>
      <c r="J35" s="62" t="str">
        <f t="shared" si="3"/>
        <v xml:space="preserve">
 - </v>
      </c>
    </row>
    <row r="36" spans="3:10" x14ac:dyDescent="0.35">
      <c r="C36" s="29"/>
      <c r="D36" s="29"/>
      <c r="G36" s="33"/>
      <c r="I36" s="62" t="str">
        <f t="shared" si="2"/>
        <v xml:space="preserve">
 - 
</v>
      </c>
      <c r="J36" s="62" t="str">
        <f t="shared" si="3"/>
        <v xml:space="preserve">
 - </v>
      </c>
    </row>
    <row r="37" spans="3:10" x14ac:dyDescent="0.35">
      <c r="C37" s="29"/>
      <c r="D37" s="29"/>
      <c r="G37" s="33"/>
      <c r="I37" s="62" t="str">
        <f t="shared" si="2"/>
        <v xml:space="preserve">
 - 
</v>
      </c>
      <c r="J37" s="62" t="str">
        <f t="shared" si="3"/>
        <v xml:space="preserve">
 - </v>
      </c>
    </row>
    <row r="38" spans="3:10" x14ac:dyDescent="0.35">
      <c r="C38" s="29"/>
      <c r="D38" s="29"/>
      <c r="G38" s="33"/>
      <c r="I38" s="62" t="str">
        <f t="shared" si="2"/>
        <v xml:space="preserve">
 - 
</v>
      </c>
      <c r="J38" s="62" t="str">
        <f t="shared" si="3"/>
        <v xml:space="preserve">
 - </v>
      </c>
    </row>
    <row r="39" spans="3:10" x14ac:dyDescent="0.35">
      <c r="C39" s="29"/>
      <c r="D39" s="29"/>
      <c r="G39" s="33"/>
      <c r="I39" s="62" t="str">
        <f t="shared" si="2"/>
        <v xml:space="preserve">
 - 
</v>
      </c>
      <c r="J39" s="62" t="str">
        <f t="shared" si="3"/>
        <v xml:space="preserve">
 - </v>
      </c>
    </row>
    <row r="40" spans="3:10" x14ac:dyDescent="0.35">
      <c r="C40" s="29"/>
      <c r="D40" s="29"/>
      <c r="G40" s="33"/>
      <c r="I40" s="62" t="str">
        <f t="shared" si="2"/>
        <v xml:space="preserve">
 - 
</v>
      </c>
      <c r="J40" s="62" t="str">
        <f t="shared" si="3"/>
        <v xml:space="preserve">
 - </v>
      </c>
    </row>
    <row r="41" spans="3:10" x14ac:dyDescent="0.35">
      <c r="C41" s="29"/>
      <c r="D41" s="29"/>
      <c r="G41" s="33"/>
      <c r="I41" s="62" t="str">
        <f t="shared" si="2"/>
        <v xml:space="preserve">
 - 
</v>
      </c>
      <c r="J41" s="62" t="str">
        <f t="shared" si="3"/>
        <v xml:space="preserve">
 - </v>
      </c>
    </row>
    <row r="42" spans="3:10" x14ac:dyDescent="0.35">
      <c r="C42" s="29"/>
      <c r="D42" s="29"/>
      <c r="G42" s="33"/>
      <c r="I42" s="62" t="str">
        <f t="shared" si="2"/>
        <v xml:space="preserve">
 - 
</v>
      </c>
      <c r="J42" s="62" t="str">
        <f t="shared" si="3"/>
        <v xml:space="preserve">
 - </v>
      </c>
    </row>
    <row r="43" spans="3:10" x14ac:dyDescent="0.35">
      <c r="C43" s="29"/>
      <c r="D43" s="29"/>
      <c r="G43" s="33"/>
      <c r="I43" s="62" t="str">
        <f t="shared" si="2"/>
        <v xml:space="preserve">
 - 
</v>
      </c>
      <c r="J43" s="62" t="str">
        <f t="shared" si="3"/>
        <v xml:space="preserve">
 - </v>
      </c>
    </row>
    <row r="44" spans="3:10" x14ac:dyDescent="0.35">
      <c r="C44" s="29"/>
      <c r="D44" s="29"/>
      <c r="G44" s="33"/>
      <c r="I44" s="62" t="str">
        <f t="shared" si="2"/>
        <v xml:space="preserve">
 - 
</v>
      </c>
      <c r="J44" s="62" t="str">
        <f t="shared" si="3"/>
        <v xml:space="preserve">
 - </v>
      </c>
    </row>
    <row r="45" spans="3:10" x14ac:dyDescent="0.35">
      <c r="C45" s="29"/>
      <c r="D45" s="29"/>
      <c r="G45" s="33"/>
      <c r="I45" s="62" t="str">
        <f t="shared" si="2"/>
        <v xml:space="preserve">
 - 
</v>
      </c>
      <c r="J45" s="62" t="str">
        <f t="shared" si="3"/>
        <v xml:space="preserve">
 - </v>
      </c>
    </row>
    <row r="46" spans="3:10" x14ac:dyDescent="0.35">
      <c r="C46" s="29"/>
      <c r="D46" s="29"/>
      <c r="G46" s="33"/>
      <c r="I46" s="62" t="str">
        <f t="shared" si="2"/>
        <v xml:space="preserve">
 - 
</v>
      </c>
      <c r="J46" s="62" t="str">
        <f t="shared" si="3"/>
        <v xml:space="preserve">
 - </v>
      </c>
    </row>
    <row r="47" spans="3:10" x14ac:dyDescent="0.35">
      <c r="C47" s="29"/>
      <c r="D47" s="29"/>
      <c r="G47" s="33"/>
      <c r="I47" s="62" t="str">
        <f t="shared" si="2"/>
        <v xml:space="preserve">
 - 
</v>
      </c>
      <c r="J47" s="62" t="str">
        <f t="shared" si="3"/>
        <v xml:space="preserve">
 - </v>
      </c>
    </row>
    <row r="48" spans="3:10" x14ac:dyDescent="0.35">
      <c r="C48" s="29"/>
      <c r="D48" s="29"/>
      <c r="G48" s="33"/>
      <c r="I48" s="62" t="str">
        <f t="shared" si="2"/>
        <v xml:space="preserve">
 - 
</v>
      </c>
      <c r="J48" s="62" t="str">
        <f t="shared" si="3"/>
        <v xml:space="preserve">
 - </v>
      </c>
    </row>
    <row r="49" spans="3:10" x14ac:dyDescent="0.35">
      <c r="C49" s="29"/>
      <c r="D49" s="29"/>
      <c r="G49" s="33"/>
      <c r="I49" s="62" t="str">
        <f t="shared" si="2"/>
        <v xml:space="preserve">
 - 
</v>
      </c>
      <c r="J49" s="62" t="str">
        <f t="shared" si="3"/>
        <v xml:space="preserve">
 - </v>
      </c>
    </row>
    <row r="50" spans="3:10" x14ac:dyDescent="0.35">
      <c r="C50" s="29"/>
      <c r="D50" s="29"/>
      <c r="G50" s="33"/>
      <c r="I50" s="62" t="str">
        <f t="shared" si="2"/>
        <v xml:space="preserve">
 - 
</v>
      </c>
      <c r="J50" s="62" t="str">
        <f t="shared" si="3"/>
        <v xml:space="preserve">
 - </v>
      </c>
    </row>
  </sheetData>
  <hyperlinks>
    <hyperlink ref="G3" r:id="rId1" xr:uid="{4D6FE343-97E2-4E45-A022-0ADE00E480CD}"/>
    <hyperlink ref="G4" r:id="rId2" xr:uid="{DDBEBE92-24DE-4A94-96EE-2A9F52D12E1C}"/>
  </hyperlinks>
  <pageMargins left="0.7" right="0.7" top="0.75" bottom="0.75" header="0.3" footer="0.3"/>
  <pageSetup paperSize="9" orientation="portrait" r:id="rId3"/>
  <tableParts count="1"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B449F5-C20B-42DA-8FAD-981BD9FD0D1D}">
  <sheetPr codeName="Feuil3"/>
  <dimension ref="B2:D22"/>
  <sheetViews>
    <sheetView workbookViewId="0">
      <selection activeCell="F10" sqref="F10"/>
    </sheetView>
  </sheetViews>
  <sheetFormatPr baseColWidth="10" defaultRowHeight="14.5" x14ac:dyDescent="0.35"/>
  <cols>
    <col min="2" max="2" width="17.08984375" customWidth="1"/>
    <col min="3" max="3" width="41.36328125" style="19" customWidth="1"/>
    <col min="4" max="4" width="16.36328125" style="31" customWidth="1"/>
  </cols>
  <sheetData>
    <row r="2" spans="2:4" x14ac:dyDescent="0.35">
      <c r="B2" s="1" t="s">
        <v>15</v>
      </c>
      <c r="C2" s="1" t="s">
        <v>1</v>
      </c>
      <c r="D2" s="30" t="s">
        <v>14</v>
      </c>
    </row>
    <row r="3" spans="2:4" x14ac:dyDescent="0.35">
      <c r="B3" s="19" t="s">
        <v>32</v>
      </c>
      <c r="C3" s="1" t="s">
        <v>31</v>
      </c>
      <c r="D3" s="32">
        <v>50</v>
      </c>
    </row>
    <row r="4" spans="2:4" x14ac:dyDescent="0.35">
      <c r="B4" s="27" t="s">
        <v>33</v>
      </c>
      <c r="C4" s="1" t="s">
        <v>40</v>
      </c>
      <c r="D4" s="32">
        <v>0.7</v>
      </c>
    </row>
    <row r="5" spans="2:4" x14ac:dyDescent="0.35">
      <c r="B5" s="27" t="s">
        <v>34</v>
      </c>
      <c r="C5" s="1" t="s">
        <v>41</v>
      </c>
      <c r="D5" s="32">
        <v>2.5</v>
      </c>
    </row>
    <row r="6" spans="2:4" x14ac:dyDescent="0.35">
      <c r="B6" s="27" t="s">
        <v>35</v>
      </c>
      <c r="C6" s="1" t="s">
        <v>42</v>
      </c>
      <c r="D6" s="31">
        <v>67</v>
      </c>
    </row>
    <row r="7" spans="2:4" x14ac:dyDescent="0.35">
      <c r="B7" s="27" t="s">
        <v>43</v>
      </c>
      <c r="C7" s="1"/>
    </row>
    <row r="8" spans="2:4" x14ac:dyDescent="0.35">
      <c r="B8" s="27" t="s">
        <v>44</v>
      </c>
      <c r="C8" s="1"/>
    </row>
    <row r="9" spans="2:4" x14ac:dyDescent="0.35">
      <c r="B9" s="27" t="s">
        <v>45</v>
      </c>
      <c r="C9" s="1"/>
    </row>
    <row r="10" spans="2:4" x14ac:dyDescent="0.35">
      <c r="B10" s="27" t="s">
        <v>46</v>
      </c>
      <c r="C10" s="1"/>
    </row>
    <row r="11" spans="2:4" x14ac:dyDescent="0.35">
      <c r="B11" s="27" t="s">
        <v>47</v>
      </c>
      <c r="C11" s="1"/>
    </row>
    <row r="12" spans="2:4" x14ac:dyDescent="0.35">
      <c r="B12" s="27" t="s">
        <v>48</v>
      </c>
      <c r="C12" s="1"/>
    </row>
    <row r="13" spans="2:4" x14ac:dyDescent="0.35">
      <c r="B13" s="27" t="s">
        <v>49</v>
      </c>
      <c r="C13" s="1"/>
    </row>
    <row r="14" spans="2:4" x14ac:dyDescent="0.35">
      <c r="B14" s="27" t="s">
        <v>50</v>
      </c>
      <c r="C14" s="1"/>
    </row>
    <row r="15" spans="2:4" x14ac:dyDescent="0.35">
      <c r="B15" s="27" t="s">
        <v>51</v>
      </c>
      <c r="C15" s="1"/>
    </row>
    <row r="16" spans="2:4" x14ac:dyDescent="0.35">
      <c r="B16" s="27" t="s">
        <v>52</v>
      </c>
      <c r="C16" s="1"/>
    </row>
    <row r="17" spans="2:3" x14ac:dyDescent="0.35">
      <c r="B17" s="27" t="s">
        <v>53</v>
      </c>
      <c r="C17" s="1"/>
    </row>
    <row r="18" spans="2:3" x14ac:dyDescent="0.35">
      <c r="B18" s="27" t="s">
        <v>54</v>
      </c>
      <c r="C18" s="1"/>
    </row>
    <row r="19" spans="2:3" x14ac:dyDescent="0.35">
      <c r="B19" s="27" t="s">
        <v>55</v>
      </c>
      <c r="C19" s="1"/>
    </row>
    <row r="20" spans="2:3" x14ac:dyDescent="0.35">
      <c r="B20" s="27" t="s">
        <v>56</v>
      </c>
      <c r="C20" s="1"/>
    </row>
    <row r="21" spans="2:3" x14ac:dyDescent="0.35">
      <c r="B21" s="27" t="s">
        <v>57</v>
      </c>
      <c r="C21" s="1"/>
    </row>
    <row r="22" spans="2:3" x14ac:dyDescent="0.35">
      <c r="B22" s="27" t="s">
        <v>58</v>
      </c>
      <c r="C22" s="1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14</vt:i4>
      </vt:variant>
    </vt:vector>
  </HeadingPairs>
  <TitlesOfParts>
    <vt:vector size="18" baseType="lpstr">
      <vt:lpstr>Facture</vt:lpstr>
      <vt:lpstr>Devis</vt:lpstr>
      <vt:lpstr>client</vt:lpstr>
      <vt:lpstr>article</vt:lpstr>
      <vt:lpstr>Devis!article</vt:lpstr>
      <vt:lpstr>article</vt:lpstr>
      <vt:lpstr>Devis!client</vt:lpstr>
      <vt:lpstr>client</vt:lpstr>
      <vt:lpstr>Devis!o</vt:lpstr>
      <vt:lpstr>o</vt:lpstr>
      <vt:lpstr>Devis!re</vt:lpstr>
      <vt:lpstr>re</vt:lpstr>
      <vt:lpstr>Devis!res</vt:lpstr>
      <vt:lpstr>res</vt:lpstr>
      <vt:lpstr>Devis!test</vt:lpstr>
      <vt:lpstr>test</vt:lpstr>
      <vt:lpstr>Devis!Zone_d_impression</vt:lpstr>
      <vt:lpstr>Facture!Zone_d_impression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Hijack</dc:creator>
  <cp:lastModifiedBy>Hijack</cp:lastModifiedBy>
  <cp:lastPrinted>2018-10-23T16:34:54Z</cp:lastPrinted>
  <dcterms:created xsi:type="dcterms:W3CDTF">2018-10-14T11:50:32Z</dcterms:created>
  <dcterms:modified xsi:type="dcterms:W3CDTF">2018-10-23T16:39:22Z</dcterms:modified>
</cp:coreProperties>
</file>