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e3e604af791f087a/Excel/"/>
    </mc:Choice>
  </mc:AlternateContent>
  <xr:revisionPtr revIDLastSave="24" documentId="13_ncr:1_{FEEC47F9-4D33-4DE8-845F-55C0F95B4AB5}" xr6:coauthVersionLast="47" xr6:coauthVersionMax="47" xr10:uidLastSave="{A05EB7C4-910A-460D-A716-F3AA89E3F1F7}"/>
  <bookViews>
    <workbookView xWindow="-110" yWindow="-110" windowWidth="38620" windowHeight="21100" activeTab="1" xr2:uid="{00000000-000D-0000-FFFF-FFFF00000000}"/>
  </bookViews>
  <sheets>
    <sheet name="Accueil" sheetId="1" r:id="rId1"/>
    <sheet name="Article" sheetId="2" r:id="rId2"/>
    <sheet name="Order" sheetId="3" r:id="rId3"/>
    <sheet name="Achat" sheetId="4" r:id="rId4"/>
    <sheet name="Réservation" sheetId="5" r:id="rId5"/>
    <sheet name="Fournisseur" sheetId="6" r:id="rId6"/>
    <sheet name="Agents" sheetId="7" r:id="rId7"/>
    <sheet name="Config" sheetId="8" r:id="rId8"/>
  </sheets>
  <definedNames>
    <definedName name="agent">Tableau2[Nom]</definedName>
    <definedName name="article">Tableau3[Nr Article]</definedName>
    <definedName name="fournisseur">Tableau1[Nom]</definedName>
    <definedName name="Fournisseurs">Tableau1[Nom]</definedName>
    <definedName name="_xlnm.Print_Area" localSheetId="3">Achat!$B$1:$G$50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2" l="1"/>
  <c r="I11" i="2"/>
  <c r="G10" i="2"/>
  <c r="I10" i="2"/>
  <c r="F16" i="4"/>
  <c r="F19" i="4" s="1"/>
  <c r="I23" i="6"/>
  <c r="G11" i="4"/>
  <c r="C18" i="4"/>
  <c r="C19" i="4"/>
  <c r="C17" i="4"/>
  <c r="C16" i="4"/>
  <c r="E31" i="4" a="1"/>
  <c r="E31" i="4" s="1"/>
  <c r="F24" i="4" a="1"/>
  <c r="F24" i="4" s="1"/>
  <c r="F25" i="4" a="1"/>
  <c r="F25" i="4" s="1"/>
  <c r="F26" i="4" a="1"/>
  <c r="F26" i="4" s="1"/>
  <c r="F27" i="4" a="1"/>
  <c r="F27" i="4" s="1"/>
  <c r="F28" i="4" a="1"/>
  <c r="F28" i="4" s="1"/>
  <c r="F29" i="4" a="1"/>
  <c r="F29" i="4" s="1"/>
  <c r="F30" i="4" a="1"/>
  <c r="F30" i="4" s="1"/>
  <c r="F31" i="4" a="1"/>
  <c r="F31" i="4" s="1"/>
  <c r="F32" i="4" a="1"/>
  <c r="F32" i="4" s="1"/>
  <c r="F33" i="4" a="1"/>
  <c r="F33" i="4" s="1"/>
  <c r="F34" i="4" a="1"/>
  <c r="F34" i="4" s="1"/>
  <c r="F35" i="4" a="1"/>
  <c r="F35" i="4" s="1"/>
  <c r="F36" i="4" a="1"/>
  <c r="F36" i="4" s="1"/>
  <c r="F37" i="4" a="1"/>
  <c r="F37" i="4" s="1"/>
  <c r="F38" i="4" a="1"/>
  <c r="F38" i="4" s="1"/>
  <c r="F39" i="4" a="1"/>
  <c r="F39" i="4" s="1"/>
  <c r="F40" i="4" a="1"/>
  <c r="F40" i="4" s="1"/>
  <c r="F41" i="4" a="1"/>
  <c r="F41" i="4" s="1"/>
  <c r="F42" i="4" a="1"/>
  <c r="F42" i="4" s="1"/>
  <c r="F43" i="4" a="1"/>
  <c r="F43" i="4" s="1"/>
  <c r="F23" i="4" a="1"/>
  <c r="F23" i="4" s="1"/>
  <c r="E24" i="4" a="1"/>
  <c r="E24" i="4" s="1"/>
  <c r="E25" i="4" a="1"/>
  <c r="E25" i="4" s="1"/>
  <c r="E26" i="4" a="1"/>
  <c r="E26" i="4" s="1"/>
  <c r="E27" i="4" a="1"/>
  <c r="E27" i="4" s="1"/>
  <c r="E28" i="4" a="1"/>
  <c r="E28" i="4" s="1"/>
  <c r="E29" i="4" a="1"/>
  <c r="E29" i="4" s="1"/>
  <c r="E30" i="4" a="1"/>
  <c r="E30" i="4" s="1"/>
  <c r="E32" i="4" a="1"/>
  <c r="E32" i="4" s="1"/>
  <c r="E33" i="4" a="1"/>
  <c r="E33" i="4" s="1"/>
  <c r="E34" i="4" a="1"/>
  <c r="E34" i="4" s="1"/>
  <c r="E35" i="4" a="1"/>
  <c r="E35" i="4" s="1"/>
  <c r="E36" i="4" a="1"/>
  <c r="E36" i="4" s="1"/>
  <c r="E37" i="4" a="1"/>
  <c r="E37" i="4" s="1"/>
  <c r="E38" i="4" a="1"/>
  <c r="E38" i="4" s="1"/>
  <c r="E39" i="4" a="1"/>
  <c r="E39" i="4" s="1"/>
  <c r="E40" i="4" a="1"/>
  <c r="E40" i="4" s="1"/>
  <c r="E41" i="4" a="1"/>
  <c r="E41" i="4" s="1"/>
  <c r="E42" i="4" a="1"/>
  <c r="E42" i="4" s="1"/>
  <c r="E43" i="4" a="1"/>
  <c r="E43" i="4" s="1"/>
  <c r="E23" i="4" a="1"/>
  <c r="E23" i="4" s="1"/>
  <c r="D24" i="4" a="1"/>
  <c r="D24" i="4" s="1"/>
  <c r="D25" i="4" a="1"/>
  <c r="D25" i="4" s="1"/>
  <c r="D26" i="4" a="1"/>
  <c r="D26" i="4" s="1"/>
  <c r="D27" i="4" a="1"/>
  <c r="D27" i="4" s="1"/>
  <c r="D28" i="4" a="1"/>
  <c r="D28" i="4" s="1"/>
  <c r="D29" i="4" a="1"/>
  <c r="D29" i="4" s="1"/>
  <c r="D30" i="4" a="1"/>
  <c r="D30" i="4" s="1"/>
  <c r="D31" i="4" a="1"/>
  <c r="D31" i="4" s="1"/>
  <c r="D32" i="4" a="1"/>
  <c r="D32" i="4" s="1"/>
  <c r="D33" i="4" a="1"/>
  <c r="D33" i="4" s="1"/>
  <c r="D34" i="4" a="1"/>
  <c r="D34" i="4" s="1"/>
  <c r="D35" i="4" a="1"/>
  <c r="D35" i="4" s="1"/>
  <c r="D36" i="4" a="1"/>
  <c r="D36" i="4" s="1"/>
  <c r="D37" i="4" a="1"/>
  <c r="D37" i="4" s="1"/>
  <c r="D38" i="4" a="1"/>
  <c r="D38" i="4"/>
  <c r="D39" i="4" a="1"/>
  <c r="D39" i="4" s="1"/>
  <c r="D40" i="4" a="1"/>
  <c r="D40" i="4" s="1"/>
  <c r="D41" i="4" a="1"/>
  <c r="D41" i="4" s="1"/>
  <c r="D42" i="4" a="1"/>
  <c r="D42" i="4" s="1"/>
  <c r="D43" i="4" a="1"/>
  <c r="D43" i="4" s="1"/>
  <c r="D23" i="4" a="1"/>
  <c r="D23" i="4" s="1"/>
  <c r="C27" i="4" a="1"/>
  <c r="C27" i="4" s="1"/>
  <c r="B27" i="4" s="1"/>
  <c r="C28" i="4" a="1"/>
  <c r="C28" i="4" s="1"/>
  <c r="B28" i="4" s="1"/>
  <c r="C29" i="4" a="1"/>
  <c r="C29" i="4" s="1"/>
  <c r="B29" i="4" s="1"/>
  <c r="C30" i="4" a="1"/>
  <c r="C30" i="4" s="1"/>
  <c r="B30" i="4" s="1"/>
  <c r="C31" i="4" a="1"/>
  <c r="C31" i="4" s="1"/>
  <c r="B31" i="4" s="1"/>
  <c r="C32" i="4" a="1"/>
  <c r="C32" i="4" s="1"/>
  <c r="B32" i="4" s="1"/>
  <c r="C33" i="4" a="1"/>
  <c r="C33" i="4" s="1"/>
  <c r="B33" i="4" s="1"/>
  <c r="C34" i="4" a="1"/>
  <c r="C34" i="4" s="1"/>
  <c r="B34" i="4" s="1"/>
  <c r="C35" i="4" a="1"/>
  <c r="C35" i="4" s="1"/>
  <c r="B35" i="4" s="1"/>
  <c r="C36" i="4" a="1"/>
  <c r="C36" i="4" s="1"/>
  <c r="B36" i="4" s="1"/>
  <c r="C37" i="4" a="1"/>
  <c r="C37" i="4" s="1"/>
  <c r="B37" i="4" s="1"/>
  <c r="C38" i="4" a="1"/>
  <c r="C38" i="4" s="1"/>
  <c r="B38" i="4" s="1"/>
  <c r="C39" i="4" a="1"/>
  <c r="C39" i="4" s="1"/>
  <c r="B39" i="4" s="1"/>
  <c r="C40" i="4" a="1"/>
  <c r="C40" i="4" s="1"/>
  <c r="B40" i="4" s="1"/>
  <c r="C41" i="4" a="1"/>
  <c r="C41" i="4" s="1"/>
  <c r="B41" i="4" s="1"/>
  <c r="C42" i="4" a="1"/>
  <c r="C42" i="4" s="1"/>
  <c r="B42" i="4" s="1"/>
  <c r="C43" i="4" a="1"/>
  <c r="C43" i="4" s="1"/>
  <c r="B43" i="4" s="1"/>
  <c r="C26" i="4" a="1"/>
  <c r="C26" i="4" s="1"/>
  <c r="B26" i="4" s="1"/>
  <c r="C23" i="4" a="1"/>
  <c r="C23" i="4" s="1"/>
  <c r="G32" i="4" l="1"/>
  <c r="G23" i="4"/>
  <c r="G31" i="4"/>
  <c r="G24" i="4"/>
  <c r="G28" i="4"/>
  <c r="G43" i="4"/>
  <c r="G36" i="4"/>
  <c r="G25" i="4"/>
  <c r="G42" i="4"/>
  <c r="G39" i="4"/>
  <c r="G34" i="4"/>
  <c r="G38" i="4"/>
  <c r="G33" i="4"/>
  <c r="G37" i="4"/>
  <c r="G27" i="4"/>
  <c r="G41" i="4"/>
  <c r="G40" i="4"/>
  <c r="G35" i="4"/>
  <c r="G30" i="4"/>
  <c r="G29" i="4"/>
  <c r="G26" i="4"/>
  <c r="F20" i="4"/>
  <c r="F17" i="4"/>
  <c r="C25" i="4"/>
  <c r="B25" i="4" s="1"/>
  <c r="C24" i="4"/>
  <c r="B24" i="4" s="1"/>
  <c r="H6" i="3"/>
  <c r="B23" i="4"/>
  <c r="G46" i="4" l="1"/>
  <c r="G47" i="4" s="1"/>
  <c r="G48" i="4" s="1"/>
  <c r="G9" i="2"/>
  <c r="I9" i="2"/>
  <c r="G8" i="2"/>
  <c r="I8" i="2"/>
  <c r="E20" i="8"/>
  <c r="G7" i="2"/>
  <c r="I7" i="2"/>
  <c r="G6" i="2"/>
  <c r="I6" i="2"/>
  <c r="E19" i="8" l="1"/>
  <c r="I7" i="7" l="1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6" i="7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6" i="6"/>
  <c r="F18" i="4" s="1"/>
</calcChain>
</file>

<file path=xl/sharedStrings.xml><?xml version="1.0" encoding="utf-8"?>
<sst xmlns="http://schemas.openxmlformats.org/spreadsheetml/2006/main" count="393" uniqueCount="208">
  <si>
    <t>Nom</t>
  </si>
  <si>
    <t>Adresse</t>
  </si>
  <si>
    <t>CP</t>
  </si>
  <si>
    <t>Ville</t>
  </si>
  <si>
    <t>Pays</t>
  </si>
  <si>
    <t>Téléphone</t>
  </si>
  <si>
    <t>Mail</t>
  </si>
  <si>
    <t>Groupe</t>
  </si>
  <si>
    <t>sup1</t>
  </si>
  <si>
    <t>adresse1</t>
  </si>
  <si>
    <t>France</t>
  </si>
  <si>
    <t>sup2</t>
  </si>
  <si>
    <t>adresse2</t>
  </si>
  <si>
    <t>sup3</t>
  </si>
  <si>
    <t>adresse3</t>
  </si>
  <si>
    <t>sup4</t>
  </si>
  <si>
    <t>adresse4</t>
  </si>
  <si>
    <t>sup5</t>
  </si>
  <si>
    <t>adresse5</t>
  </si>
  <si>
    <t>sup6</t>
  </si>
  <si>
    <t>adresse6</t>
  </si>
  <si>
    <t>sup7</t>
  </si>
  <si>
    <t>adresse7</t>
  </si>
  <si>
    <t>sup8</t>
  </si>
  <si>
    <t>adresse8</t>
  </si>
  <si>
    <t>sup9</t>
  </si>
  <si>
    <t>adresse9</t>
  </si>
  <si>
    <t>sup10</t>
  </si>
  <si>
    <t>adresse10</t>
  </si>
  <si>
    <t>sup11</t>
  </si>
  <si>
    <t>adresse11</t>
  </si>
  <si>
    <t>sup12</t>
  </si>
  <si>
    <t>adresse12</t>
  </si>
  <si>
    <t>sup13</t>
  </si>
  <si>
    <t>adresse13</t>
  </si>
  <si>
    <t>sup14</t>
  </si>
  <si>
    <t>adresse14</t>
  </si>
  <si>
    <t>sup15</t>
  </si>
  <si>
    <t>adresse15</t>
  </si>
  <si>
    <t>sup16</t>
  </si>
  <si>
    <t>adresse16</t>
  </si>
  <si>
    <t>sup17</t>
  </si>
  <si>
    <t>adresse17</t>
  </si>
  <si>
    <t>05.57.55.33.49</t>
  </si>
  <si>
    <t>05.57.55.33.50</t>
  </si>
  <si>
    <t>05.57.55.33.51</t>
  </si>
  <si>
    <t>05.57.55.33.52</t>
  </si>
  <si>
    <t>05.57.55.33.53</t>
  </si>
  <si>
    <t>05.57.55.33.54</t>
  </si>
  <si>
    <t>05.57.55.33.55</t>
  </si>
  <si>
    <t>05.57.55.33.56</t>
  </si>
  <si>
    <t>05.57.55.33.57</t>
  </si>
  <si>
    <t>05.57.55.33.58</t>
  </si>
  <si>
    <t>05.57.55.33.59</t>
  </si>
  <si>
    <t>05.57.55.33.60</t>
  </si>
  <si>
    <t>05.57.55.33.61</t>
  </si>
  <si>
    <t>05.57.55.33.62</t>
  </si>
  <si>
    <t>05.57.55.33.63</t>
  </si>
  <si>
    <t>05.57.55.33.64</t>
  </si>
  <si>
    <t>05.57.55.33.65</t>
  </si>
  <si>
    <t>Agents 1</t>
  </si>
  <si>
    <t>Agents 2</t>
  </si>
  <si>
    <t>Agents 3</t>
  </si>
  <si>
    <t>Agents 4</t>
  </si>
  <si>
    <t>Agents 5</t>
  </si>
  <si>
    <t>Agents 6</t>
  </si>
  <si>
    <t>Agents 7</t>
  </si>
  <si>
    <t>Agents 8</t>
  </si>
  <si>
    <t>Agents 9</t>
  </si>
  <si>
    <t>Agents 10</t>
  </si>
  <si>
    <t>Agents 11</t>
  </si>
  <si>
    <t>Agents 12</t>
  </si>
  <si>
    <t>Agents 13</t>
  </si>
  <si>
    <t>Agents 14</t>
  </si>
  <si>
    <t>Agents 15</t>
  </si>
  <si>
    <t>Agents 16</t>
  </si>
  <si>
    <t>Agents 17</t>
  </si>
  <si>
    <t>Agents 18</t>
  </si>
  <si>
    <t>adresse18</t>
  </si>
  <si>
    <t>05.57.55.33.66</t>
  </si>
  <si>
    <t>Agents 19</t>
  </si>
  <si>
    <t>adresse19</t>
  </si>
  <si>
    <t>05.57.55.33.67</t>
  </si>
  <si>
    <t>Agents 20</t>
  </si>
  <si>
    <t>adresse20</t>
  </si>
  <si>
    <t>05.57.55.33.68</t>
  </si>
  <si>
    <t>Agents 21</t>
  </si>
  <si>
    <t>adresse21</t>
  </si>
  <si>
    <t>05.57.55.33.69</t>
  </si>
  <si>
    <t>Agents 22</t>
  </si>
  <si>
    <t>adresse22</t>
  </si>
  <si>
    <t>05.57.55.33.70</t>
  </si>
  <si>
    <t>Agents 23</t>
  </si>
  <si>
    <t>adresse23</t>
  </si>
  <si>
    <t>05.57.55.33.71</t>
  </si>
  <si>
    <t>Agents 24</t>
  </si>
  <si>
    <t>adresse24</t>
  </si>
  <si>
    <t>05.57.55.33.72</t>
  </si>
  <si>
    <t>Agents 25</t>
  </si>
  <si>
    <t>adresse25</t>
  </si>
  <si>
    <t>05.57.55.33.73</t>
  </si>
  <si>
    <t>Agents 26</t>
  </si>
  <si>
    <t>adresse26</t>
  </si>
  <si>
    <t>05.57.55.33.74</t>
  </si>
  <si>
    <t>Agents 27</t>
  </si>
  <si>
    <t>adresse27</t>
  </si>
  <si>
    <t>05.57.55.33.75</t>
  </si>
  <si>
    <t>Agents 28</t>
  </si>
  <si>
    <t>adresse28</t>
  </si>
  <si>
    <t>05.57.55.33.76</t>
  </si>
  <si>
    <t>Agents 29</t>
  </si>
  <si>
    <t>adresse29</t>
  </si>
  <si>
    <t>05.57.55.33.77</t>
  </si>
  <si>
    <t>Agents 30</t>
  </si>
  <si>
    <t>adresse30</t>
  </si>
  <si>
    <t>05.57.55.33.78</t>
  </si>
  <si>
    <t>Nr Article</t>
  </si>
  <si>
    <t>Description</t>
  </si>
  <si>
    <t>Prix unité</t>
  </si>
  <si>
    <t>Stock</t>
  </si>
  <si>
    <t>Valeur Stock</t>
  </si>
  <si>
    <t>Stock Mini</t>
  </si>
  <si>
    <t>Flag</t>
  </si>
  <si>
    <t>Vide</t>
  </si>
  <si>
    <t>&gt;10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</si>
  <si>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</si>
  <si>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</si>
  <si>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</si>
  <si>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</si>
  <si>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</si>
  <si>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</si>
  <si>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</si>
  <si>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</si>
  <si>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</si>
  <si>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</si>
  <si>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Suffixe</t>
  </si>
  <si>
    <t>Article</t>
  </si>
  <si>
    <t>Art-</t>
  </si>
  <si>
    <t>Statuts</t>
  </si>
  <si>
    <t>Art-00001</t>
  </si>
  <si>
    <t>ACTIVE</t>
  </si>
  <si>
    <t>Nr commande</t>
  </si>
  <si>
    <t>Date</t>
  </si>
  <si>
    <t>Nr article</t>
  </si>
  <si>
    <t>Nombre</t>
  </si>
  <si>
    <t>Prix</t>
  </si>
  <si>
    <t>Prix total</t>
  </si>
  <si>
    <t>Fournisseur</t>
  </si>
  <si>
    <t>Order</t>
  </si>
  <si>
    <t>Ord-</t>
  </si>
  <si>
    <t>Art-00002</t>
  </si>
  <si>
    <t>Art-00003</t>
  </si>
  <si>
    <t>Art-00004</t>
  </si>
  <si>
    <t>Agraffe</t>
  </si>
  <si>
    <t>agraffe</t>
  </si>
  <si>
    <t>punaises</t>
  </si>
  <si>
    <t>test1</t>
  </si>
  <si>
    <t>tes1</t>
  </si>
  <si>
    <t>test3</t>
  </si>
  <si>
    <t>Nr.</t>
  </si>
  <si>
    <t>Nr. Article</t>
  </si>
  <si>
    <t>Prix Unité</t>
  </si>
  <si>
    <t>Total</t>
  </si>
  <si>
    <t>Tél</t>
  </si>
  <si>
    <t>Postal</t>
  </si>
  <si>
    <t>Rue</t>
  </si>
  <si>
    <t>Adresse de Livraison :</t>
  </si>
  <si>
    <t>Fournisseur :</t>
  </si>
  <si>
    <t>Nr. Commande</t>
  </si>
  <si>
    <t>Date :</t>
  </si>
  <si>
    <t>Le numéro suivant doit apparaitre sur toute la correspondance annexe, les papiers de livraison et les factures</t>
  </si>
  <si>
    <t>BON DE COMMANDE</t>
  </si>
  <si>
    <t>Total :</t>
  </si>
  <si>
    <t>TVA 20% :</t>
  </si>
  <si>
    <t>Total TTC :</t>
  </si>
  <si>
    <t>Bon de commande</t>
  </si>
  <si>
    <t>Entreprise</t>
  </si>
  <si>
    <t>Code postal</t>
  </si>
  <si>
    <t>Condition</t>
  </si>
  <si>
    <t>1. Veuillez envoyer deux copies de votre facture
2. Entrez cette commande conformément aux tarifs, aux conditions, à la méthode de livraison et aux spécifications répertoriés ci-dessus.
3. Veuillez nous informer immédiatement si vous n'êtes pas en mesure d'expédier la commande telle que spécifiée</t>
  </si>
  <si>
    <t>ord-00001</t>
  </si>
  <si>
    <t>Inc</t>
  </si>
  <si>
    <t>45, allées des fous</t>
  </si>
  <si>
    <t>Bordeaux</t>
  </si>
  <si>
    <t>05.57.00.00.00</t>
  </si>
  <si>
    <t>inc@trifouillis.fr</t>
  </si>
  <si>
    <t>1@trifouillis.fr</t>
  </si>
  <si>
    <t>Trifouillis</t>
  </si>
  <si>
    <t>05.57.00.00.01</t>
  </si>
  <si>
    <t>05.57.00.00.02</t>
  </si>
  <si>
    <t>05.57.00.00.03</t>
  </si>
  <si>
    <t>05.57.00.00.04</t>
  </si>
  <si>
    <t>05.57.00.00.05</t>
  </si>
  <si>
    <t>05.57.00.00.06</t>
  </si>
  <si>
    <t>05.57.00.00.07</t>
  </si>
  <si>
    <t>05.57.00.00.08</t>
  </si>
  <si>
    <t>05.57.00.00.09</t>
  </si>
  <si>
    <t>05.57.00.00.10</t>
  </si>
  <si>
    <t>05.57.00.00.11</t>
  </si>
  <si>
    <t>05.57.00.00.12</t>
  </si>
  <si>
    <t>05.57.00.00.13</t>
  </si>
  <si>
    <t>05.57.00.00.14</t>
  </si>
  <si>
    <t>05.57.00.00.15</t>
  </si>
  <si>
    <t>05.57.00.00.16</t>
  </si>
  <si>
    <t>abc@trifouillis.fr</t>
  </si>
  <si>
    <t>Art-00005</t>
  </si>
  <si>
    <t>Art-00006</t>
  </si>
  <si>
    <t>Punaise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</si>
</sst>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&quot;Besoin&quot;"/>
    <numFmt numFmtId="165" formatCode="_-* #,##0.00\ [$€-40C]_-;\-* #,##0.00\ [$€-40C]_-;_-* &quot;-&quot;??\ [$€-40C]_-;_-@_-"/>
  </numFmts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entury Gothic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Arial Black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6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49" fontId="0" fillId="3" borderId="2" xfId="0" applyNumberForma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0" borderId="3" xfId="0" applyBorder="1"/>
    <xf numFmtId="0" fontId="3" fillId="5" borderId="5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44" fontId="3" fillId="0" borderId="0" xfId="2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7" fillId="0" borderId="7" xfId="0" applyFont="1" applyBorder="1"/>
    <xf numFmtId="0" fontId="0" fillId="0" borderId="7" xfId="0" applyBorder="1"/>
    <xf numFmtId="0" fontId="3" fillId="0" borderId="0" xfId="0" applyFont="1" applyAlignment="1">
      <alignment horizontal="right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4" fontId="0" fillId="0" borderId="0" xfId="2" applyFont="1" applyBorder="1" applyAlignment="1">
      <alignment horizontal="center" vertical="center"/>
    </xf>
    <xf numFmtId="44" fontId="0" fillId="0" borderId="11" xfId="0" applyNumberFormat="1" applyBorder="1"/>
    <xf numFmtId="44" fontId="0" fillId="0" borderId="4" xfId="0" applyNumberFormat="1" applyBorder="1"/>
    <xf numFmtId="44" fontId="0" fillId="0" borderId="12" xfId="0" applyNumberFormat="1" applyBorder="1"/>
    <xf numFmtId="44" fontId="0" fillId="0" borderId="20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4" fontId="0" fillId="0" borderId="10" xfId="2" applyFont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5" borderId="8" xfId="0" applyFont="1" applyFill="1" applyBorder="1"/>
    <xf numFmtId="0" fontId="0" fillId="0" borderId="0" xfId="0" applyAlignment="1">
      <alignment horizontal="left"/>
    </xf>
    <xf numFmtId="0" fontId="1" fillId="0" borderId="0" xfId="1"/>
    <xf numFmtId="0" fontId="3" fillId="0" borderId="4" xfId="0" applyFont="1" applyBorder="1"/>
    <xf numFmtId="0" fontId="3" fillId="0" borderId="3" xfId="0" applyFont="1" applyBorder="1"/>
    <xf numFmtId="14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3" fillId="6" borderId="16" xfId="0" applyFont="1" applyFill="1" applyBorder="1" applyAlignment="1">
      <alignment horizontal="left" vertical="center" wrapText="1"/>
    </xf>
    <xf numFmtId="0" fontId="3" fillId="6" borderId="17" xfId="0" applyFont="1" applyFill="1" applyBorder="1" applyAlignment="1">
      <alignment horizontal="left" vertical="center"/>
    </xf>
    <xf numFmtId="0" fontId="3" fillId="6" borderId="18" xfId="0" applyFont="1" applyFill="1" applyBorder="1" applyAlignment="1">
      <alignment horizontal="left" vertical="center"/>
    </xf>
    <xf numFmtId="0" fontId="3" fillId="6" borderId="19" xfId="0" applyFont="1" applyFill="1" applyBorder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3" fillId="6" borderId="20" xfId="0" applyFont="1" applyFill="1" applyBorder="1" applyAlignment="1">
      <alignment horizontal="left" vertical="center"/>
    </xf>
    <xf numFmtId="0" fontId="3" fillId="6" borderId="21" xfId="0" applyFont="1" applyFill="1" applyBorder="1" applyAlignment="1">
      <alignment horizontal="left" vertical="center"/>
    </xf>
    <xf numFmtId="0" fontId="3" fillId="6" borderId="22" xfId="0" applyFont="1" applyFill="1" applyBorder="1" applyAlignment="1">
      <alignment horizontal="left" vertical="center"/>
    </xf>
    <xf numFmtId="0" fontId="3" fillId="6" borderId="23" xfId="0" applyFont="1" applyFill="1" applyBorder="1" applyAlignment="1">
      <alignment horizontal="left" vertical="center"/>
    </xf>
  </cellXfs>
  <cellStyles count="3">
    <cellStyle name="Lien hypertexte" xfId="1" builtinId="8"/>
    <cellStyle name="Monétaire" xfId="2" builtinId="4"/>
    <cellStyle name="Normal" xfId="0" builtinId="0"/>
  </cellStyles>
  <dxfs count="6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&quot;Besoin&quot;"/>
      <alignment horizontal="center" vertical="center" textRotation="0" wrapText="0" indent="0" justifyLastLine="0" shrinkToFit="0" readingOrder="0"/>
    </dxf>
    <dxf>
      <numFmt numFmtId="164" formatCode="&quot;Besoin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12700</xdr:rowOff>
        </xdr:from>
        <xdr:to>
          <xdr:col>1</xdr:col>
          <xdr:colOff>768350</xdr:colOff>
          <xdr:row>4</xdr:row>
          <xdr:rowOff>25400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6BCA26D-1CE4-4E1F-ABD5-F0A5E84B5491}" name="Tableau3" displayName="Tableau3" ref="B5:V11" totalsRowShown="0" headerRowDxfId="62" dataDxfId="61">
  <autoFilter ref="B5:V11" xr:uid="{CA09DA1C-B68A-47F4-82D2-E7CEA8A89FD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1">
    <tableColumn id="1" xr3:uid="{515A6B21-3858-4490-AB38-B635E8143E05}" name="Nr Article" dataDxfId="60"/>
    <tableColumn id="2" xr3:uid="{60CFDA7B-8EBB-4910-B16A-A5FA9E904D42}" name="Nom" dataDxfId="59"/>
    <tableColumn id="3" xr3:uid="{B6A2B225-30D3-421A-89FE-F46AA991CA13}" name="Description" dataDxfId="58"/>
    <tableColumn id="4" xr3:uid="{170220D7-5C81-4179-9E13-A8EEDCE3D246}" name="Prix unité" dataDxfId="57"/>
    <tableColumn id="5" xr3:uid="{83B79782-B709-4B25-AFEB-434E33658F8C}" name="Stock" dataDxfId="56"/>
    <tableColumn id="6" xr3:uid="{3C6C3C77-8950-498A-BA47-95D233E4846A}" name="Valeur Stock" dataDxfId="55" dataCellStyle="Monétaire">
      <calculatedColumnFormula>E6*F6</calculatedColumnFormula>
    </tableColumn>
    <tableColumn id="7" xr3:uid="{2CE5D15B-CBB4-4AF2-83F6-2879DEEE346A}" name="Stock Mini" dataDxfId="54"/>
    <tableColumn id="8" xr3:uid="{4670DE8C-2580-433A-88A4-07472EA470B5}" name="Flag" dataDxfId="53">
      <calculatedColumnFormula>IF(F6&lt;H6,1,"")</calculatedColumnFormula>
    </tableColumn>
    <tableColumn id="21" xr3:uid="{4976400B-AC31-428A-89B5-CAD493AA36A9}" name="Statuts" dataDxfId="52"/>
    <tableColumn id="9" xr3:uid="{B96185D4-F53D-4ED3-B52F-7BAC7AD09F01}" name="Vide" dataDxfId="51"/>
    <tableColumn id="10" xr3:uid="{83DE6C0F-7627-4EF5-A2E6-BE1B3CAC08D7}" name="1" dataDxfId="50"/>
    <tableColumn id="11" xr3:uid="{E9316CF9-9038-4337-838D-C8F73A4E2FA5}" name="2" dataDxfId="49"/>
    <tableColumn id="12" xr3:uid="{8198E596-45F7-4430-BC8D-835FC93AC1A8}" name="3" dataDxfId="48"/>
    <tableColumn id="13" xr3:uid="{6A6557F7-2356-488A-8B01-F8C1B110CB04}" name="4" dataDxfId="47"/>
    <tableColumn id="14" xr3:uid="{CB2DD46E-C267-47F1-96D7-7D0E1E2E56A3}" name="5" dataDxfId="46"/>
    <tableColumn id="15" xr3:uid="{1810CF41-D43E-4B7C-A38D-87E535A010D7}" name="6" dataDxfId="45"/>
    <tableColumn id="16" xr3:uid="{A78CFEA9-B7CA-4B14-8732-3EA8D84D71B3}" name="7" dataDxfId="44"/>
    <tableColumn id="17" xr3:uid="{4C1C9BD3-F0A2-4E3A-B46C-FC0A2CFB1D85}" name="8" dataDxfId="43"/>
    <tableColumn id="18" xr3:uid="{B27D3A02-77C8-4ED1-82EA-A6386DF450CB}" name="9" dataDxfId="42"/>
    <tableColumn id="19" xr3:uid="{363C5C82-4E63-4F06-8E1C-EA6189480C38}" name="10" dataDxfId="41"/>
    <tableColumn id="20" xr3:uid="{9BFC2F30-EFFB-44F4-A2CF-BE8E4E601A84}" name="&gt;10" dataDxfId="4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CC1B38C-784A-4810-8DB5-7F3FDE679F26}" name="Tableau4" displayName="Tableau4" ref="B5:I6" totalsRowShown="0" headerRowDxfId="39" dataDxfId="38">
  <autoFilter ref="B5:I6" xr:uid="{A4FFBD18-55D2-46F2-90ED-64C33BD9576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18C17D68-9914-4AE8-A6AD-6B1F894E7E85}" name="Nr commande" dataDxfId="37"/>
    <tableColumn id="2" xr3:uid="{A02624F3-6036-4CCA-95D1-2FEBC7C06E66}" name="Date" dataDxfId="36"/>
    <tableColumn id="3" xr3:uid="{927C4F47-7E92-4B9F-B495-CB8D20161CE1}" name="Nr article" dataDxfId="35"/>
    <tableColumn id="4" xr3:uid="{03E722AC-03A9-4371-89FF-4D922225C0C9}" name="Nom" dataDxfId="34"/>
    <tableColumn id="5" xr3:uid="{3E21B88B-0775-41CB-B4CC-D742FB9F7880}" name="Nombre" dataDxfId="33"/>
    <tableColumn id="6" xr3:uid="{A722E595-7FD2-4CF3-AE9E-C25AEA29E6BC}" name="Prix" dataDxfId="32"/>
    <tableColumn id="7" xr3:uid="{CAF63C13-14C4-4EB5-9051-F71A2837E0B3}" name="Prix total" dataDxfId="31">
      <calculatedColumnFormula>F6*G6</calculatedColumnFormula>
    </tableColumn>
    <tableColumn id="8" xr3:uid="{8763AE8F-773A-447F-A773-F0C938EA7DC8}" name="Fournisseur" dataDxfId="3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A140F1-B9A6-4591-9F94-5314B7F417B8}" name="Tableau1" displayName="Tableau1" ref="B5:I23" totalsRowShown="0" headerRowDxfId="29" dataDxfId="28">
  <autoFilter ref="B5:I23" xr:uid="{F9610A88-60CD-4C49-9470-0007F1EAB0DF}"/>
  <tableColumns count="8">
    <tableColumn id="1" xr3:uid="{64EE3CFD-EC0E-407C-9E74-CDAEEC9AA729}" name="Nom" dataDxfId="27"/>
    <tableColumn id="2" xr3:uid="{BF8A0020-19D0-48B9-A4F5-472A58EDC84C}" name="Adresse" dataDxfId="26"/>
    <tableColumn id="3" xr3:uid="{15AE0710-246A-474E-8284-B60B6F22CF6D}" name="CP" dataDxfId="25"/>
    <tableColumn id="4" xr3:uid="{08642169-EE22-45D3-ABA7-04190AA6B778}" name="Ville" dataDxfId="24"/>
    <tableColumn id="5" xr3:uid="{B87FC895-190A-446B-88E6-8663AB26D8C2}" name="Pays" dataDxfId="23"/>
    <tableColumn id="6" xr3:uid="{3FFD7CE6-B8A9-4B9A-A2B3-BF29D400D1CC}" name="Téléphone" dataDxfId="22"/>
    <tableColumn id="7" xr3:uid="{EB7F87BD-BA5A-4A19-8ACC-F4F713874847}" name="Mail" dataDxfId="21" dataCellStyle="Lien hypertexte"/>
    <tableColumn id="8" xr3:uid="{AA4DF615-7A1E-4C6C-ABD6-E949E7CAC0EE}" name="Groupe" dataDxfId="20">
      <calculatedColumnFormula>CONCATENATE(LEFT(F6,2),"-",D6,", ",E6)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F620A6-7B2B-47B7-A723-B132F2DC67E0}" name="Tableau2" displayName="Tableau2" ref="B5:I35" totalsRowShown="0" headerRowDxfId="19" dataDxfId="17" headerRowBorderDxfId="18" tableBorderDxfId="16" totalsRowBorderDxfId="15">
  <autoFilter ref="B5:I35" xr:uid="{61C91B21-DFFC-45A2-AC91-A59E091DD159}"/>
  <tableColumns count="8">
    <tableColumn id="1" xr3:uid="{DE526B2B-7C9A-4CBA-ACC5-98102BC07F77}" name="Nom" dataDxfId="14"/>
    <tableColumn id="2" xr3:uid="{219093BD-0728-4CF0-BA33-ABC20D24F3C1}" name="Adresse" dataDxfId="13"/>
    <tableColumn id="3" xr3:uid="{938E638D-08A8-4997-B9C7-98864DD38535}" name="CP" dataDxfId="12"/>
    <tableColumn id="4" xr3:uid="{4DF0757F-43CC-4992-B176-4C67D911CF58}" name="Ville" dataDxfId="11"/>
    <tableColumn id="5" xr3:uid="{EF144C86-386A-451C-8BEC-A67ADD5A8D2A}" name="Pays" dataDxfId="10"/>
    <tableColumn id="6" xr3:uid="{88467B89-DB9D-4BEA-8E51-A0B1A5BCBA58}" name="Téléphone" dataDxfId="9"/>
    <tableColumn id="7" xr3:uid="{7A4D7C46-3BC4-4C18-9442-25B81A4A912F}" name="Mail" dataDxfId="8" dataCellStyle="Lien hypertexte"/>
    <tableColumn id="8" xr3:uid="{F1FD851B-BFCD-4153-AF7C-24CF220AC226}" name="Groupe" dataDxfId="7">
      <calculatedColumnFormula>CONCATENATE(LEFT(F6,2),"-",D6,", ",E6)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abc@trifouillis.fr" TargetMode="External"/><Relationship Id="rId1" Type="http://schemas.openxmlformats.org/officeDocument/2006/relationships/hyperlink" Target="mailto:abc@trifouillis.fr" TargetMode="External"/><Relationship Id="rId4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hyperlink" Target="mailto:1@trifouillis.fr" TargetMode="External"/><Relationship Id="rId1" Type="http://schemas.openxmlformats.org/officeDocument/2006/relationships/hyperlink" Target="mailto:1@trifouillis.fr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mailto:inc@trifouillis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D38" sqref="D38"/>
    </sheetView>
  </sheetViews>
  <sheetFormatPr baseColWidth="10" defaultColWidth="9.1796875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B852F-D011-4315-B108-1484EF0B2342}">
  <sheetPr codeName="Feuil2"/>
  <dimension ref="B4:V11"/>
  <sheetViews>
    <sheetView showGridLines="0" tabSelected="1" workbookViewId="0">
      <selection activeCell="G22" sqref="G22"/>
    </sheetView>
  </sheetViews>
  <sheetFormatPr baseColWidth="10" defaultRowHeight="14.5" x14ac:dyDescent="0.35"/>
  <cols>
    <col min="1" max="1" width="6.26953125" customWidth="1"/>
    <col min="2" max="2" width="11.54296875" customWidth="1"/>
    <col min="4" max="4" width="14" customWidth="1"/>
    <col min="5" max="5" width="11.7265625" customWidth="1"/>
    <col min="7" max="7" width="14.1796875" customWidth="1"/>
    <col min="8" max="8" width="12.7265625" customWidth="1"/>
    <col min="9" max="9" width="17.81640625" customWidth="1"/>
    <col min="10" max="10" width="13.26953125" customWidth="1"/>
    <col min="11" max="11" width="1.81640625" customWidth="1"/>
    <col min="12" max="20" width="4.7265625" customWidth="1"/>
    <col min="21" max="21" width="5.1796875" customWidth="1"/>
    <col min="22" max="22" width="6.1796875" customWidth="1"/>
  </cols>
  <sheetData>
    <row r="4" spans="2:22" x14ac:dyDescent="0.35">
      <c r="L4" s="1">
        <v>1</v>
      </c>
      <c r="M4" s="1">
        <v>2</v>
      </c>
      <c r="N4" s="1">
        <v>3</v>
      </c>
      <c r="O4" s="1">
        <v>4</v>
      </c>
      <c r="P4" s="1">
        <v>5</v>
      </c>
      <c r="Q4" s="1">
        <v>6</v>
      </c>
      <c r="R4" s="1">
        <v>7</v>
      </c>
      <c r="S4" s="1">
        <v>8</v>
      </c>
      <c r="T4" s="1">
        <v>9</v>
      </c>
      <c r="U4" s="1">
        <v>10</v>
      </c>
    </row>
    <row r="5" spans="2:22" x14ac:dyDescent="0.35">
      <c r="B5" s="8" t="s">
        <v>116</v>
      </c>
      <c r="C5" s="8" t="s">
        <v>0</v>
      </c>
      <c r="D5" s="8" t="s">
        <v>117</v>
      </c>
      <c r="E5" s="8" t="s">
        <v>118</v>
      </c>
      <c r="F5" s="8" t="s">
        <v>119</v>
      </c>
      <c r="G5" s="8" t="s">
        <v>120</v>
      </c>
      <c r="H5" s="8" t="s">
        <v>121</v>
      </c>
      <c r="I5" s="8" t="s">
        <v>122</v>
      </c>
      <c r="J5" s="8" t="s">
        <v>138</v>
      </c>
      <c r="K5" s="9" t="s">
        <v>123</v>
      </c>
      <c r="L5" s="8" t="s">
        <v>125</v>
      </c>
      <c r="M5" s="8" t="s">
        <v>126</v>
      </c>
      <c r="N5" s="8" t="s">
        <v>127</v>
      </c>
      <c r="O5" s="8" t="s">
        <v>128</v>
      </c>
      <c r="P5" s="8" t="s">
        <v>129</v>
      </c>
      <c r="Q5" s="8" t="s">
        <v>130</v>
      </c>
      <c r="R5" s="8" t="s">
        <v>131</v>
      </c>
      <c r="S5" s="8" t="s">
        <v>132</v>
      </c>
      <c r="T5" s="8" t="s">
        <v>133</v>
      </c>
      <c r="U5" s="8" t="s">
        <v>134</v>
      </c>
      <c r="V5" s="8" t="s">
        <v>124</v>
      </c>
    </row>
    <row r="6" spans="2:22" x14ac:dyDescent="0.35">
      <c r="B6" s="8" t="s">
        <v>139</v>
      </c>
      <c r="C6" s="8" t="s">
        <v>153</v>
      </c>
      <c r="D6" s="8" t="s">
        <v>154</v>
      </c>
      <c r="E6" s="17">
        <v>2</v>
      </c>
      <c r="F6" s="8"/>
      <c r="G6" s="18">
        <f>E6*F6</f>
        <v>0</v>
      </c>
      <c r="H6" s="8">
        <v>100</v>
      </c>
      <c r="I6" s="19">
        <f>IF(F6&lt;H6,1,"")</f>
        <v>1</v>
      </c>
      <c r="J6" s="19" t="s">
        <v>140</v>
      </c>
      <c r="K6" s="9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2:22" x14ac:dyDescent="0.35">
      <c r="B7" s="8" t="s">
        <v>150</v>
      </c>
      <c r="C7" s="8" t="s">
        <v>155</v>
      </c>
      <c r="D7" s="8" t="s">
        <v>155</v>
      </c>
      <c r="E7" s="17">
        <v>5</v>
      </c>
      <c r="F7" s="8"/>
      <c r="G7" s="18">
        <f>E7*F7</f>
        <v>0</v>
      </c>
      <c r="H7" s="8">
        <v>150</v>
      </c>
      <c r="I7" s="19">
        <f>IF(F7&lt;H7,1,"")</f>
        <v>1</v>
      </c>
      <c r="J7" s="19" t="s">
        <v>140</v>
      </c>
      <c r="K7" s="9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2:22" x14ac:dyDescent="0.35">
      <c r="B8" s="8" t="s">
        <v>151</v>
      </c>
      <c r="C8" s="8" t="s">
        <v>156</v>
      </c>
      <c r="D8" s="8" t="s">
        <v>157</v>
      </c>
      <c r="E8" s="17">
        <v>1</v>
      </c>
      <c r="F8" s="8"/>
      <c r="G8" s="18">
        <f>E8*F8</f>
        <v>0</v>
      </c>
      <c r="H8" s="8">
        <v>5</v>
      </c>
      <c r="I8" s="19">
        <f>IF(F8&lt;H8,1,"")</f>
        <v>1</v>
      </c>
      <c r="J8" s="19" t="s">
        <v>140</v>
      </c>
      <c r="K8" s="9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2:22" x14ac:dyDescent="0.35">
      <c r="B9" s="8" t="s">
        <v>152</v>
      </c>
      <c r="C9" s="8" t="s">
        <v>158</v>
      </c>
      <c r="D9" s="8" t="s">
        <v>127</v>
      </c>
      <c r="E9" s="17">
        <v>10</v>
      </c>
      <c r="F9" s="8">
        <v>100</v>
      </c>
      <c r="G9" s="18">
        <f>E9*F9</f>
        <v>1000</v>
      </c>
      <c r="H9" s="8">
        <v>50</v>
      </c>
      <c r="I9" s="19" t="str">
        <f>IF(F9&lt;H9,1,"")</f>
        <v/>
      </c>
      <c r="J9" s="19" t="s">
        <v>140</v>
      </c>
      <c r="K9" s="9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2:22" x14ac:dyDescent="0.35">
      <c r="B10" s="8" t="s">
        <v>205</v>
      </c>
      <c r="C10" s="8" t="s">
        <v>153</v>
      </c>
      <c r="D10" s="8" t="s">
        <v>154</v>
      </c>
      <c r="E10" s="17">
        <v>5</v>
      </c>
      <c r="F10" s="8"/>
      <c r="G10" s="18">
        <f>E10*F10</f>
        <v>0</v>
      </c>
      <c r="H10" s="8">
        <v>2</v>
      </c>
      <c r="I10" s="19">
        <f>IF(F10&lt;H10,1,"")</f>
        <v>1</v>
      </c>
      <c r="J10" s="19" t="s">
        <v>140</v>
      </c>
      <c r="K10" s="9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2:22" x14ac:dyDescent="0.35">
      <c r="B11" s="8" t="s">
        <v>206</v>
      </c>
      <c r="C11" s="8" t="s">
        <v>207</v>
      </c>
      <c r="D11" s="8" t="s">
        <v>207</v>
      </c>
      <c r="E11" s="17">
        <v>4</v>
      </c>
      <c r="F11" s="8"/>
      <c r="G11" s="18">
        <f>E11*F11</f>
        <v>0</v>
      </c>
      <c r="H11" s="8">
        <v>10</v>
      </c>
      <c r="I11" s="19">
        <f>IF(F11&lt;H11,1,"")</f>
        <v>1</v>
      </c>
      <c r="J11" s="19" t="s">
        <v>140</v>
      </c>
      <c r="K11" s="9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</sheetData>
  <conditionalFormatting sqref="L6:U11">
    <cfRule type="expression" dxfId="6" priority="5">
      <formula>AND($B6&lt;&gt;"",$F6&lt;$H6,$F6&gt;=L$4)</formula>
    </cfRule>
    <cfRule type="expression" dxfId="5" priority="6">
      <formula>AND($B6&lt;&gt;"",$F6&gt;=$H6,$F6&gt;=L$4)</formula>
    </cfRule>
  </conditionalFormatting>
  <conditionalFormatting sqref="V6:V11">
    <cfRule type="expression" dxfId="4" priority="2">
      <formula>AND($B6&lt;&gt;"",$F6&lt;$H6,$F6&gt;$U$4)</formula>
    </cfRule>
    <cfRule type="expression" dxfId="3" priority="4">
      <formula>AND($B6&lt;&gt;"""",$F6&gt;=$H6,$F6&gt;$U$4)</formula>
    </cfRule>
  </conditionalFormatting>
  <conditionalFormatting sqref="K6:K11">
    <cfRule type="expression" dxfId="2" priority="1">
      <formula>$B6&lt;&gt;""</formula>
    </cfRule>
  </conditionalFormatting>
  <conditionalFormatting sqref="L6:V11">
    <cfRule type="expression" dxfId="1" priority="28">
      <formula>#REF!&lt;&gt;""</formula>
    </cfRule>
  </conditionalFormatting>
  <dataValidations count="1">
    <dataValidation type="list" allowBlank="1" showInputMessage="1" showErrorMessage="1" sqref="J6:J11" xr:uid="{6A21143A-82B2-458E-AD22-8B7DEED62658}">
      <formula1>"Active,Inactive"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</xdr:col>
                <xdr:colOff>0</xdr:colOff>
                <xdr:row>2</xdr:row>
                <xdr:rowOff>12700</xdr:rowOff>
              </from>
              <to>
                <xdr:col>1</xdr:col>
                <xdr:colOff>768350</xdr:colOff>
                <xdr:row>4</xdr:row>
                <xdr:rowOff>25400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9" id="{2B78445F-B484-40A3-9B19-9E6DF7D0828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I6:J11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3D164-6C84-4F54-A1A0-D8FBA85AD5B2}">
  <sheetPr codeName="Feuil3"/>
  <dimension ref="B5:I6"/>
  <sheetViews>
    <sheetView workbookViewId="0">
      <selection activeCell="D11" sqref="D11"/>
    </sheetView>
  </sheetViews>
  <sheetFormatPr baseColWidth="10" defaultRowHeight="14.5" x14ac:dyDescent="0.35"/>
  <cols>
    <col min="2" max="2" width="18.26953125" customWidth="1"/>
    <col min="4" max="4" width="14.81640625" customWidth="1"/>
    <col min="5" max="5" width="23.81640625" customWidth="1"/>
    <col min="6" max="6" width="17.54296875" customWidth="1"/>
    <col min="7" max="7" width="15" customWidth="1"/>
    <col min="8" max="8" width="17.1796875" customWidth="1"/>
    <col min="9" max="9" width="33.81640625" customWidth="1"/>
  </cols>
  <sheetData>
    <row r="5" spans="2:9" x14ac:dyDescent="0.35">
      <c r="B5" s="8" t="s">
        <v>141</v>
      </c>
      <c r="C5" s="8" t="s">
        <v>142</v>
      </c>
      <c r="D5" s="8" t="s">
        <v>143</v>
      </c>
      <c r="E5" s="8" t="s">
        <v>0</v>
      </c>
      <c r="F5" s="8" t="s">
        <v>144</v>
      </c>
      <c r="G5" s="8" t="s">
        <v>145</v>
      </c>
      <c r="H5" s="8" t="s">
        <v>146</v>
      </c>
      <c r="I5" s="8" t="s">
        <v>147</v>
      </c>
    </row>
    <row r="6" spans="2:9" x14ac:dyDescent="0.35">
      <c r="B6" s="1"/>
      <c r="C6" s="1"/>
      <c r="D6" s="1"/>
      <c r="E6" s="1"/>
      <c r="F6" s="1"/>
      <c r="G6" s="16"/>
      <c r="H6" s="16">
        <f>F6*G6</f>
        <v>0</v>
      </c>
      <c r="I6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6EBE6-26F1-45DF-B078-DB66AAEC7C59}">
  <sheetPr codeName="Feuil4">
    <pageSetUpPr fitToPage="1"/>
  </sheetPr>
  <dimension ref="B2:G48"/>
  <sheetViews>
    <sheetView workbookViewId="0">
      <selection activeCell="C11" sqref="C11"/>
    </sheetView>
  </sheetViews>
  <sheetFormatPr baseColWidth="10" defaultRowHeight="14.5" x14ac:dyDescent="0.35"/>
  <cols>
    <col min="2" max="2" width="17.26953125" customWidth="1"/>
    <col min="3" max="3" width="28.453125" customWidth="1"/>
    <col min="4" max="4" width="22.453125" customWidth="1"/>
    <col min="5" max="5" width="11.7265625" customWidth="1"/>
    <col min="6" max="6" width="12.54296875" customWidth="1"/>
    <col min="7" max="7" width="13.7265625" customWidth="1"/>
  </cols>
  <sheetData>
    <row r="2" spans="2:7" x14ac:dyDescent="0.35">
      <c r="B2" s="43"/>
      <c r="C2" s="43"/>
    </row>
    <row r="3" spans="2:7" x14ac:dyDescent="0.35">
      <c r="B3" s="43"/>
      <c r="C3" s="43"/>
    </row>
    <row r="4" spans="2:7" x14ac:dyDescent="0.35">
      <c r="B4" s="43"/>
      <c r="C4" s="43"/>
      <c r="E4" s="44" t="s">
        <v>171</v>
      </c>
      <c r="F4" s="44"/>
      <c r="G4" s="44"/>
    </row>
    <row r="5" spans="2:7" x14ac:dyDescent="0.35">
      <c r="B5" s="43"/>
      <c r="C5" s="43"/>
      <c r="E5" s="44"/>
      <c r="F5" s="44"/>
      <c r="G5" s="44"/>
    </row>
    <row r="6" spans="2:7" x14ac:dyDescent="0.35">
      <c r="B6" s="43"/>
      <c r="C6" s="43"/>
      <c r="E6" s="44"/>
      <c r="F6" s="44"/>
      <c r="G6" s="44"/>
    </row>
    <row r="7" spans="2:7" ht="23.5" customHeight="1" x14ac:dyDescent="0.35">
      <c r="B7" s="43"/>
      <c r="C7" s="43"/>
      <c r="E7" s="44"/>
      <c r="F7" s="44"/>
      <c r="G7" s="44"/>
    </row>
    <row r="8" spans="2:7" x14ac:dyDescent="0.35">
      <c r="B8" s="43"/>
      <c r="C8" s="43"/>
    </row>
    <row r="10" spans="2:7" ht="15" thickBot="1" x14ac:dyDescent="0.4"/>
    <row r="11" spans="2:7" ht="16" thickBot="1" x14ac:dyDescent="0.4">
      <c r="B11" s="20" t="s">
        <v>168</v>
      </c>
      <c r="C11" s="21" t="s">
        <v>180</v>
      </c>
      <c r="F11" s="39" t="s">
        <v>169</v>
      </c>
      <c r="G11" s="41" t="str">
        <f>IFERROR(INDEX(Tableau4[Date],MATCH(Achat!C11,Tableau4[Nr commande],0)),"")</f>
        <v/>
      </c>
    </row>
    <row r="12" spans="2:7" x14ac:dyDescent="0.35">
      <c r="B12" s="42" t="s">
        <v>170</v>
      </c>
      <c r="C12" s="42"/>
      <c r="D12" s="42"/>
    </row>
    <row r="13" spans="2:7" x14ac:dyDescent="0.35">
      <c r="B13" s="42"/>
      <c r="C13" s="42"/>
      <c r="D13" s="42"/>
    </row>
    <row r="15" spans="2:7" x14ac:dyDescent="0.35">
      <c r="B15" s="40" t="s">
        <v>166</v>
      </c>
      <c r="C15" s="11"/>
      <c r="F15" s="40" t="s">
        <v>167</v>
      </c>
      <c r="G15" s="11"/>
    </row>
    <row r="16" spans="2:7" x14ac:dyDescent="0.35">
      <c r="B16" t="s">
        <v>0</v>
      </c>
      <c r="C16" t="str">
        <f>Config!C27</f>
        <v>Inc</v>
      </c>
      <c r="F16" s="45" t="str">
        <f>IFERROR(INDEX(Tableau4[Fournisseur],MATCH(Achat!C11,Tableau4[Nr commande],0)),"")</f>
        <v/>
      </c>
      <c r="G16" s="45"/>
    </row>
    <row r="17" spans="2:7" x14ac:dyDescent="0.35">
      <c r="B17" t="s">
        <v>165</v>
      </c>
      <c r="C17" t="str">
        <f>Config!C28</f>
        <v>45, allées des fous</v>
      </c>
      <c r="F17" s="45" t="str">
        <f>IFERROR(INDEX(Tableau1[Adresse],MATCH($F$16,Tableau1[Nom],0)),"")</f>
        <v/>
      </c>
      <c r="G17" s="45"/>
    </row>
    <row r="18" spans="2:7" x14ac:dyDescent="0.35">
      <c r="B18" t="s">
        <v>164</v>
      </c>
      <c r="C18" t="str">
        <f>CONCATENATE(Config!C29,"  ",Config!C30,"   ",Config!C31)</f>
        <v>33500  Bordeaux   France</v>
      </c>
      <c r="F18" s="45" t="str">
        <f>IFERROR(INDEX(Tableau1[Groupe],MATCH($F$16,Tableau1[Nom],0)),"")</f>
        <v/>
      </c>
      <c r="G18" s="45"/>
    </row>
    <row r="19" spans="2:7" x14ac:dyDescent="0.35">
      <c r="B19" t="s">
        <v>163</v>
      </c>
      <c r="C19" t="str">
        <f>Config!C32</f>
        <v>05.57.00.00.00</v>
      </c>
      <c r="F19" s="45" t="str">
        <f>IFERROR(INDEX(Tableau1[Téléphone],MATCH(Achat!$F$16,Tableau1[Nom],0)),"")</f>
        <v/>
      </c>
      <c r="G19" s="45"/>
    </row>
    <row r="20" spans="2:7" x14ac:dyDescent="0.35">
      <c r="B20" t="s">
        <v>6</v>
      </c>
      <c r="F20" s="45" t="str">
        <f>IFERROR(INDEX(Tableau1[Mail],MATCH($F$16,Tableau1[Nom],0)),"")</f>
        <v/>
      </c>
      <c r="G20" s="45"/>
    </row>
    <row r="21" spans="2:7" ht="15" thickBot="1" x14ac:dyDescent="0.4"/>
    <row r="22" spans="2:7" ht="15" thickBot="1" x14ac:dyDescent="0.4">
      <c r="B22" s="23" t="s">
        <v>159</v>
      </c>
      <c r="C22" s="24" t="s">
        <v>160</v>
      </c>
      <c r="D22" s="24" t="s">
        <v>0</v>
      </c>
      <c r="E22" s="24" t="s">
        <v>144</v>
      </c>
      <c r="F22" s="24" t="s">
        <v>161</v>
      </c>
      <c r="G22" s="25" t="s">
        <v>162</v>
      </c>
    </row>
    <row r="23" spans="2:7" x14ac:dyDescent="0.35">
      <c r="B23" s="32">
        <f>IF(C23&lt;&gt;"",ROW()-22,"")</f>
        <v>1</v>
      </c>
      <c r="C23" s="33">
        <f t="array" ref="C23:C25">IFERROR(INDEX(Tableau4[Nr article],SMALL(IF(Tableau4[Nr commande]=Achat!$C$11,ROW(Tableau4[Nr article])-5),ROW()-22)),"")</f>
        <v>0</v>
      </c>
      <c r="D23" s="33">
        <f t="array" ref="D23">IFERROR(INDEX(Tableau4[Nom],SMALL(IF(Tableau4[Nr commande]=Achat!$C$11,ROW(Tableau4[Nr article])-5),ROW()-22)),"")</f>
        <v>0</v>
      </c>
      <c r="E23" s="33">
        <f t="array" ref="E23">IFERROR(INDEX(Tableau4[Nombre],SMALL(IF(Tableau4[Nr commande]=Achat!$C$11,ROW(Tableau4[Nr article])-5),ROW()-22)),"")</f>
        <v>0</v>
      </c>
      <c r="F23" s="33">
        <f t="array" ref="F23">IFERROR(INDEX(Tableau4[Prix],SMALL(IF(Tableau4[Nr commande]=Achat!$C$11,ROW(Tableau4[Nr article])-5),ROW()-22)),"")</f>
        <v>0</v>
      </c>
      <c r="G23" s="34">
        <f>IFERROR(F23*E23,"")</f>
        <v>0</v>
      </c>
    </row>
    <row r="24" spans="2:7" x14ac:dyDescent="0.35">
      <c r="B24" s="26" t="str">
        <f t="shared" ref="B24:B43" si="0">IF(C24&lt;&gt;"",ROW()-22,"")</f>
        <v/>
      </c>
      <c r="C24" s="1" t="str">
        <v/>
      </c>
      <c r="D24" s="1" t="str">
        <f t="array" ref="D24">IFERROR(INDEX(Tableau4[Nom],SMALL(IF(Tableau4[Nr commande]=Achat!$C$11,ROW(Tableau4[Nr article])-5),ROW()-22)),"")</f>
        <v/>
      </c>
      <c r="E24" s="1" t="str">
        <f t="array" ref="E24">IFERROR(INDEX(Tableau4[Nombre],SMALL(IF(Tableau4[Nr commande]=Achat!$C$11,ROW(Tableau4[Nr article])-5),ROW()-22)),"")</f>
        <v/>
      </c>
      <c r="F24" s="1" t="str">
        <f t="array" ref="F24">IFERROR(INDEX(Tableau4[Prix],SMALL(IF(Tableau4[Nr commande]=Achat!$C$11,ROW(Tableau4[Nr article])-5),ROW()-22)),"")</f>
        <v/>
      </c>
      <c r="G24" s="31" t="str">
        <f t="shared" ref="G24:G43" si="1">IFERROR(F24*E24,"")</f>
        <v/>
      </c>
    </row>
    <row r="25" spans="2:7" x14ac:dyDescent="0.35">
      <c r="B25" s="1" t="str">
        <f t="shared" si="0"/>
        <v/>
      </c>
      <c r="C25" s="1" t="str">
        <v/>
      </c>
      <c r="D25" s="1" t="str">
        <f t="array" ref="D25">IFERROR(INDEX(Tableau4[Nom],SMALL(IF(Tableau4[Nr commande]=Achat!$C$11,ROW(Tableau4[Nr article])-5),ROW()-22)),"")</f>
        <v/>
      </c>
      <c r="E25" s="1" t="str">
        <f t="array" ref="E25">IFERROR(INDEX(Tableau4[Nombre],SMALL(IF(Tableau4[Nr commande]=Achat!$C$11,ROW(Tableau4[Nr article])-5),ROW()-22)),"")</f>
        <v/>
      </c>
      <c r="F25" s="1" t="str">
        <f t="array" ref="F25">IFERROR(INDEX(Tableau4[Prix],SMALL(IF(Tableau4[Nr commande]=Achat!$C$11,ROW(Tableau4[Nr article])-5),ROW()-22)),"")</f>
        <v/>
      </c>
      <c r="G25" s="27" t="str">
        <f t="shared" si="1"/>
        <v/>
      </c>
    </row>
    <row r="26" spans="2:7" x14ac:dyDescent="0.35">
      <c r="B26" s="1" t="str">
        <f t="shared" si="0"/>
        <v/>
      </c>
      <c r="C26" s="1" t="str">
        <f t="array" ref="C26">IFERROR(INDEX(Tableau4[Nr article],SMALL(IF(Tableau4[Nr commande]=Achat!$C$11,ROW(Tableau4[Nr article])-5),ROW()-22)),"")</f>
        <v/>
      </c>
      <c r="D26" s="1" t="str">
        <f t="array" ref="D26">IFERROR(INDEX(Tableau4[Nom],SMALL(IF(Tableau4[Nr commande]=Achat!$C$11,ROW(Tableau4[Nr article])-5),ROW()-22)),"")</f>
        <v/>
      </c>
      <c r="E26" s="1" t="str">
        <f t="array" ref="E26">IFERROR(INDEX(Tableau4[Nombre],SMALL(IF(Tableau4[Nr commande]=Achat!$C$11,ROW(Tableau4[Nr article])-5),ROW()-22)),"")</f>
        <v/>
      </c>
      <c r="F26" s="1" t="str">
        <f t="array" ref="F26">IFERROR(INDEX(Tableau4[Prix],SMALL(IF(Tableau4[Nr commande]=Achat!$C$11,ROW(Tableau4[Nr article])-5),ROW()-22)),"")</f>
        <v/>
      </c>
      <c r="G26" s="27" t="str">
        <f t="shared" si="1"/>
        <v/>
      </c>
    </row>
    <row r="27" spans="2:7" x14ac:dyDescent="0.35">
      <c r="B27" s="1" t="str">
        <f t="shared" si="0"/>
        <v/>
      </c>
      <c r="C27" s="1" t="str">
        <f t="array" ref="C27">IFERROR(INDEX(Tableau4[Nr article],SMALL(IF(Tableau4[Nr commande]=Achat!$C$11,ROW(Tableau4[Nr article])-5),ROW()-22)),"")</f>
        <v/>
      </c>
      <c r="D27" s="1" t="str">
        <f t="array" ref="D27">IFERROR(INDEX(Tableau4[Nom],SMALL(IF(Tableau4[Nr commande]=Achat!$C$11,ROW(Tableau4[Nr article])-5),ROW()-22)),"")</f>
        <v/>
      </c>
      <c r="E27" s="1" t="str">
        <f t="array" ref="E27">IFERROR(INDEX(Tableau4[Nombre],SMALL(IF(Tableau4[Nr commande]=Achat!$C$11,ROW(Tableau4[Nr article])-5),ROW()-22)),"")</f>
        <v/>
      </c>
      <c r="F27" s="1" t="str">
        <f t="array" ref="F27">IFERROR(INDEX(Tableau4[Prix],SMALL(IF(Tableau4[Nr commande]=Achat!$C$11,ROW(Tableau4[Nr article])-5),ROW()-22)),"")</f>
        <v/>
      </c>
      <c r="G27" s="27" t="str">
        <f t="shared" si="1"/>
        <v/>
      </c>
    </row>
    <row r="28" spans="2:7" x14ac:dyDescent="0.35">
      <c r="B28" s="1" t="str">
        <f t="shared" si="0"/>
        <v/>
      </c>
      <c r="C28" s="1" t="str">
        <f t="array" ref="C28">IFERROR(INDEX(Tableau4[Nr article],SMALL(IF(Tableau4[Nr commande]=Achat!$C$11,ROW(Tableau4[Nr article])-5),ROW()-22)),"")</f>
        <v/>
      </c>
      <c r="D28" s="1" t="str">
        <f t="array" ref="D28">IFERROR(INDEX(Tableau4[Nom],SMALL(IF(Tableau4[Nr commande]=Achat!$C$11,ROW(Tableau4[Nr article])-5),ROW()-22)),"")</f>
        <v/>
      </c>
      <c r="E28" s="1" t="str">
        <f t="array" ref="E28">IFERROR(INDEX(Tableau4[Nombre],SMALL(IF(Tableau4[Nr commande]=Achat!$C$11,ROW(Tableau4[Nr article])-5),ROW()-22)),"")</f>
        <v/>
      </c>
      <c r="F28" s="1" t="str">
        <f t="array" ref="F28">IFERROR(INDEX(Tableau4[Prix],SMALL(IF(Tableau4[Nr commande]=Achat!$C$11,ROW(Tableau4[Nr article])-5),ROW()-22)),"")</f>
        <v/>
      </c>
      <c r="G28" s="27" t="str">
        <f t="shared" si="1"/>
        <v/>
      </c>
    </row>
    <row r="29" spans="2:7" x14ac:dyDescent="0.35">
      <c r="B29" s="1" t="str">
        <f t="shared" si="0"/>
        <v/>
      </c>
      <c r="C29" s="1" t="str">
        <f t="array" ref="C29">IFERROR(INDEX(Tableau4[Nr article],SMALL(IF(Tableau4[Nr commande]=Achat!$C$11,ROW(Tableau4[Nr article])-5),ROW()-22)),"")</f>
        <v/>
      </c>
      <c r="D29" s="1" t="str">
        <f t="array" ref="D29">IFERROR(INDEX(Tableau4[Nom],SMALL(IF(Tableau4[Nr commande]=Achat!$C$11,ROW(Tableau4[Nr article])-5),ROW()-22)),"")</f>
        <v/>
      </c>
      <c r="E29" s="1" t="str">
        <f t="array" ref="E29">IFERROR(INDEX(Tableau4[Nombre],SMALL(IF(Tableau4[Nr commande]=Achat!$C$11,ROW(Tableau4[Nr article])-5),ROW()-22)),"")</f>
        <v/>
      </c>
      <c r="F29" s="1" t="str">
        <f t="array" ref="F29">IFERROR(INDEX(Tableau4[Prix],SMALL(IF(Tableau4[Nr commande]=Achat!$C$11,ROW(Tableau4[Nr article])-5),ROW()-22)),"")</f>
        <v/>
      </c>
      <c r="G29" s="27" t="str">
        <f t="shared" si="1"/>
        <v/>
      </c>
    </row>
    <row r="30" spans="2:7" x14ac:dyDescent="0.35">
      <c r="B30" s="1" t="str">
        <f t="shared" si="0"/>
        <v/>
      </c>
      <c r="C30" s="1" t="str">
        <f t="array" ref="C30">IFERROR(INDEX(Tableau4[Nr article],SMALL(IF(Tableau4[Nr commande]=Achat!$C$11,ROW(Tableau4[Nr article])-5),ROW()-22)),"")</f>
        <v/>
      </c>
      <c r="D30" s="1" t="str">
        <f t="array" ref="D30">IFERROR(INDEX(Tableau4[Nom],SMALL(IF(Tableau4[Nr commande]=Achat!$C$11,ROW(Tableau4[Nr article])-5),ROW()-22)),"")</f>
        <v/>
      </c>
      <c r="E30" s="1" t="str">
        <f t="array" ref="E30">IFERROR(INDEX(Tableau4[Nombre],SMALL(IF(Tableau4[Nr commande]=Achat!$C$11,ROW(Tableau4[Nr article])-5),ROW()-22)),"")</f>
        <v/>
      </c>
      <c r="F30" s="1" t="str">
        <f t="array" ref="F30">IFERROR(INDEX(Tableau4[Prix],SMALL(IF(Tableau4[Nr commande]=Achat!$C$11,ROW(Tableau4[Nr article])-5),ROW()-22)),"")</f>
        <v/>
      </c>
      <c r="G30" s="27" t="str">
        <f t="shared" si="1"/>
        <v/>
      </c>
    </row>
    <row r="31" spans="2:7" x14ac:dyDescent="0.35">
      <c r="B31" s="1" t="str">
        <f t="shared" si="0"/>
        <v/>
      </c>
      <c r="C31" s="1" t="str">
        <f t="array" ref="C31">IFERROR(INDEX(Tableau4[Nr article],SMALL(IF(Tableau4[Nr commande]=Achat!$C$11,ROW(Tableau4[Nr article])-5),ROW()-22)),"")</f>
        <v/>
      </c>
      <c r="D31" s="1" t="str">
        <f t="array" ref="D31">IFERROR(INDEX(Tableau4[Nom],SMALL(IF(Tableau4[Nr commande]=Achat!$C$11,ROW(Tableau4[Nr article])-5),ROW()-22)),"")</f>
        <v/>
      </c>
      <c r="E31" s="1" t="str">
        <f t="array" ref="E31">IFERROR(INDEX(Tableau4[Nombre],SMALL(IF(Tableau4[Nr commande]=Achat!$C$11,ROW(Tableau4[Nr article])-5),ROW()-22)),"")</f>
        <v/>
      </c>
      <c r="F31" s="1" t="str">
        <f t="array" ref="F31">IFERROR(INDEX(Tableau4[Prix],SMALL(IF(Tableau4[Nr commande]=Achat!$C$11,ROW(Tableau4[Nr article])-5),ROW()-22)),"")</f>
        <v/>
      </c>
      <c r="G31" s="27" t="str">
        <f t="shared" si="1"/>
        <v/>
      </c>
    </row>
    <row r="32" spans="2:7" x14ac:dyDescent="0.35">
      <c r="B32" s="1" t="str">
        <f t="shared" si="0"/>
        <v/>
      </c>
      <c r="C32" s="1" t="str">
        <f t="array" ref="C32">IFERROR(INDEX(Tableau4[Nr article],SMALL(IF(Tableau4[Nr commande]=Achat!$C$11,ROW(Tableau4[Nr article])-5),ROW()-22)),"")</f>
        <v/>
      </c>
      <c r="D32" s="1" t="str">
        <f t="array" ref="D32">IFERROR(INDEX(Tableau4[Nom],SMALL(IF(Tableau4[Nr commande]=Achat!$C$11,ROW(Tableau4[Nr article])-5),ROW()-22)),"")</f>
        <v/>
      </c>
      <c r="E32" s="1" t="str">
        <f t="array" ref="E32">IFERROR(INDEX(Tableau4[Nombre],SMALL(IF(Tableau4[Nr commande]=Achat!$C$11,ROW(Tableau4[Nr article])-5),ROW()-22)),"")</f>
        <v/>
      </c>
      <c r="F32" s="1" t="str">
        <f t="array" ref="F32">IFERROR(INDEX(Tableau4[Prix],SMALL(IF(Tableau4[Nr commande]=Achat!$C$11,ROW(Tableau4[Nr article])-5),ROW()-22)),"")</f>
        <v/>
      </c>
      <c r="G32" s="27" t="str">
        <f t="shared" si="1"/>
        <v/>
      </c>
    </row>
    <row r="33" spans="2:7" x14ac:dyDescent="0.35">
      <c r="B33" s="1" t="str">
        <f t="shared" si="0"/>
        <v/>
      </c>
      <c r="C33" s="1" t="str">
        <f t="array" ref="C33">IFERROR(INDEX(Tableau4[Nr article],SMALL(IF(Tableau4[Nr commande]=Achat!$C$11,ROW(Tableau4[Nr article])-5),ROW()-22)),"")</f>
        <v/>
      </c>
      <c r="D33" s="1" t="str">
        <f t="array" ref="D33">IFERROR(INDEX(Tableau4[Nom],SMALL(IF(Tableau4[Nr commande]=Achat!$C$11,ROW(Tableau4[Nr article])-5),ROW()-22)),"")</f>
        <v/>
      </c>
      <c r="E33" s="1" t="str">
        <f t="array" ref="E33">IFERROR(INDEX(Tableau4[Nombre],SMALL(IF(Tableau4[Nr commande]=Achat!$C$11,ROW(Tableau4[Nr article])-5),ROW()-22)),"")</f>
        <v/>
      </c>
      <c r="F33" s="1" t="str">
        <f t="array" ref="F33">IFERROR(INDEX(Tableau4[Prix],SMALL(IF(Tableau4[Nr commande]=Achat!$C$11,ROW(Tableau4[Nr article])-5),ROW()-22)),"")</f>
        <v/>
      </c>
      <c r="G33" s="27" t="str">
        <f t="shared" si="1"/>
        <v/>
      </c>
    </row>
    <row r="34" spans="2:7" x14ac:dyDescent="0.35">
      <c r="B34" s="1" t="str">
        <f t="shared" si="0"/>
        <v/>
      </c>
      <c r="C34" s="1" t="str">
        <f t="array" ref="C34">IFERROR(INDEX(Tableau4[Nr article],SMALL(IF(Tableau4[Nr commande]=Achat!$C$11,ROW(Tableau4[Nr article])-5),ROW()-22)),"")</f>
        <v/>
      </c>
      <c r="D34" s="1" t="str">
        <f t="array" ref="D34">IFERROR(INDEX(Tableau4[Nom],SMALL(IF(Tableau4[Nr commande]=Achat!$C$11,ROW(Tableau4[Nr article])-5),ROW()-22)),"")</f>
        <v/>
      </c>
      <c r="E34" s="1" t="str">
        <f t="array" ref="E34">IFERROR(INDEX(Tableau4[Nombre],SMALL(IF(Tableau4[Nr commande]=Achat!$C$11,ROW(Tableau4[Nr article])-5),ROW()-22)),"")</f>
        <v/>
      </c>
      <c r="F34" s="1" t="str">
        <f t="array" ref="F34">IFERROR(INDEX(Tableau4[Prix],SMALL(IF(Tableau4[Nr commande]=Achat!$C$11,ROW(Tableau4[Nr article])-5),ROW()-22)),"")</f>
        <v/>
      </c>
      <c r="G34" s="27" t="str">
        <f t="shared" si="1"/>
        <v/>
      </c>
    </row>
    <row r="35" spans="2:7" x14ac:dyDescent="0.35">
      <c r="B35" s="1" t="str">
        <f t="shared" si="0"/>
        <v/>
      </c>
      <c r="C35" s="1" t="str">
        <f t="array" ref="C35">IFERROR(INDEX(Tableau4[Nr article],SMALL(IF(Tableau4[Nr commande]=Achat!$C$11,ROW(Tableau4[Nr article])-5),ROW()-22)),"")</f>
        <v/>
      </c>
      <c r="D35" s="1" t="str">
        <f t="array" ref="D35">IFERROR(INDEX(Tableau4[Nom],SMALL(IF(Tableau4[Nr commande]=Achat!$C$11,ROW(Tableau4[Nr article])-5),ROW()-22)),"")</f>
        <v/>
      </c>
      <c r="E35" s="1" t="str">
        <f t="array" ref="E35">IFERROR(INDEX(Tableau4[Nombre],SMALL(IF(Tableau4[Nr commande]=Achat!$C$11,ROW(Tableau4[Nr article])-5),ROW()-22)),"")</f>
        <v/>
      </c>
      <c r="F35" s="1" t="str">
        <f t="array" ref="F35">IFERROR(INDEX(Tableau4[Prix],SMALL(IF(Tableau4[Nr commande]=Achat!$C$11,ROW(Tableau4[Nr article])-5),ROW()-22)),"")</f>
        <v/>
      </c>
      <c r="G35" s="27" t="str">
        <f t="shared" si="1"/>
        <v/>
      </c>
    </row>
    <row r="36" spans="2:7" x14ac:dyDescent="0.35">
      <c r="B36" s="1" t="str">
        <f t="shared" si="0"/>
        <v/>
      </c>
      <c r="C36" s="1" t="str">
        <f t="array" ref="C36">IFERROR(INDEX(Tableau4[Nr article],SMALL(IF(Tableau4[Nr commande]=Achat!$C$11,ROW(Tableau4[Nr article])-5),ROW()-22)),"")</f>
        <v/>
      </c>
      <c r="D36" s="1" t="str">
        <f t="array" ref="D36">IFERROR(INDEX(Tableau4[Nom],SMALL(IF(Tableau4[Nr commande]=Achat!$C$11,ROW(Tableau4[Nr article])-5),ROW()-22)),"")</f>
        <v/>
      </c>
      <c r="E36" s="1" t="str">
        <f t="array" ref="E36">IFERROR(INDEX(Tableau4[Nombre],SMALL(IF(Tableau4[Nr commande]=Achat!$C$11,ROW(Tableau4[Nr article])-5),ROW()-22)),"")</f>
        <v/>
      </c>
      <c r="F36" s="1" t="str">
        <f t="array" ref="F36">IFERROR(INDEX(Tableau4[Prix],SMALL(IF(Tableau4[Nr commande]=Achat!$C$11,ROW(Tableau4[Nr article])-5),ROW()-22)),"")</f>
        <v/>
      </c>
      <c r="G36" s="27" t="str">
        <f t="shared" si="1"/>
        <v/>
      </c>
    </row>
    <row r="37" spans="2:7" x14ac:dyDescent="0.35">
      <c r="B37" s="1" t="str">
        <f t="shared" si="0"/>
        <v/>
      </c>
      <c r="C37" s="1" t="str">
        <f t="array" ref="C37">IFERROR(INDEX(Tableau4[Nr article],SMALL(IF(Tableau4[Nr commande]=Achat!$C$11,ROW(Tableau4[Nr article])-5),ROW()-22)),"")</f>
        <v/>
      </c>
      <c r="D37" s="1" t="str">
        <f t="array" ref="D37">IFERROR(INDEX(Tableau4[Nom],SMALL(IF(Tableau4[Nr commande]=Achat!$C$11,ROW(Tableau4[Nr article])-5),ROW()-22)),"")</f>
        <v/>
      </c>
      <c r="E37" s="1" t="str">
        <f t="array" ref="E37">IFERROR(INDEX(Tableau4[Nombre],SMALL(IF(Tableau4[Nr commande]=Achat!$C$11,ROW(Tableau4[Nr article])-5),ROW()-22)),"")</f>
        <v/>
      </c>
      <c r="F37" s="1" t="str">
        <f t="array" ref="F37">IFERROR(INDEX(Tableau4[Prix],SMALL(IF(Tableau4[Nr commande]=Achat!$C$11,ROW(Tableau4[Nr article])-5),ROW()-22)),"")</f>
        <v/>
      </c>
      <c r="G37" s="27" t="str">
        <f t="shared" si="1"/>
        <v/>
      </c>
    </row>
    <row r="38" spans="2:7" x14ac:dyDescent="0.35">
      <c r="B38" s="1" t="str">
        <f t="shared" si="0"/>
        <v/>
      </c>
      <c r="C38" s="1" t="str">
        <f t="array" ref="C38">IFERROR(INDEX(Tableau4[Nr article],SMALL(IF(Tableau4[Nr commande]=Achat!$C$11,ROW(Tableau4[Nr article])-5),ROW()-22)),"")</f>
        <v/>
      </c>
      <c r="D38" s="1" t="str">
        <f t="array" ref="D38">IFERROR(INDEX(Tableau4[Nom],SMALL(IF(Tableau4[Nr commande]=Achat!$C$11,ROW(Tableau4[Nr article])-5),ROW()-22)),"")</f>
        <v/>
      </c>
      <c r="E38" s="1" t="str">
        <f t="array" ref="E38">IFERROR(INDEX(Tableau4[Nombre],SMALL(IF(Tableau4[Nr commande]=Achat!$C$11,ROW(Tableau4[Nr article])-5),ROW()-22)),"")</f>
        <v/>
      </c>
      <c r="F38" s="1" t="str">
        <f t="array" ref="F38">IFERROR(INDEX(Tableau4[Prix],SMALL(IF(Tableau4[Nr commande]=Achat!$C$11,ROW(Tableau4[Nr article])-5),ROW()-22)),"")</f>
        <v/>
      </c>
      <c r="G38" s="27" t="str">
        <f t="shared" si="1"/>
        <v/>
      </c>
    </row>
    <row r="39" spans="2:7" x14ac:dyDescent="0.35">
      <c r="B39" s="1" t="str">
        <f t="shared" si="0"/>
        <v/>
      </c>
      <c r="C39" s="1" t="str">
        <f t="array" ref="C39">IFERROR(INDEX(Tableau4[Nr article],SMALL(IF(Tableau4[Nr commande]=Achat!$C$11,ROW(Tableau4[Nr article])-5),ROW()-22)),"")</f>
        <v/>
      </c>
      <c r="D39" s="1" t="str">
        <f t="array" ref="D39">IFERROR(INDEX(Tableau4[Nom],SMALL(IF(Tableau4[Nr commande]=Achat!$C$11,ROW(Tableau4[Nr article])-5),ROW()-22)),"")</f>
        <v/>
      </c>
      <c r="E39" s="1" t="str">
        <f t="array" ref="E39">IFERROR(INDEX(Tableau4[Nombre],SMALL(IF(Tableau4[Nr commande]=Achat!$C$11,ROW(Tableau4[Nr article])-5),ROW()-22)),"")</f>
        <v/>
      </c>
      <c r="F39" s="1" t="str">
        <f t="array" ref="F39">IFERROR(INDEX(Tableau4[Prix],SMALL(IF(Tableau4[Nr commande]=Achat!$C$11,ROW(Tableau4[Nr article])-5),ROW()-22)),"")</f>
        <v/>
      </c>
      <c r="G39" s="27" t="str">
        <f t="shared" si="1"/>
        <v/>
      </c>
    </row>
    <row r="40" spans="2:7" x14ac:dyDescent="0.35">
      <c r="B40" s="1" t="str">
        <f t="shared" si="0"/>
        <v/>
      </c>
      <c r="C40" s="1" t="str">
        <f t="array" ref="C40">IFERROR(INDEX(Tableau4[Nr article],SMALL(IF(Tableau4[Nr commande]=Achat!$C$11,ROW(Tableau4[Nr article])-5),ROW()-22)),"")</f>
        <v/>
      </c>
      <c r="D40" s="1" t="str">
        <f t="array" ref="D40">IFERROR(INDEX(Tableau4[Nom],SMALL(IF(Tableau4[Nr commande]=Achat!$C$11,ROW(Tableau4[Nr article])-5),ROW()-22)),"")</f>
        <v/>
      </c>
      <c r="E40" s="1" t="str">
        <f t="array" ref="E40">IFERROR(INDEX(Tableau4[Nombre],SMALL(IF(Tableau4[Nr commande]=Achat!$C$11,ROW(Tableau4[Nr article])-5),ROW()-22)),"")</f>
        <v/>
      </c>
      <c r="F40" s="1" t="str">
        <f t="array" ref="F40">IFERROR(INDEX(Tableau4[Prix],SMALL(IF(Tableau4[Nr commande]=Achat!$C$11,ROW(Tableau4[Nr article])-5),ROW()-22)),"")</f>
        <v/>
      </c>
      <c r="G40" s="27" t="str">
        <f t="shared" si="1"/>
        <v/>
      </c>
    </row>
    <row r="41" spans="2:7" x14ac:dyDescent="0.35">
      <c r="B41" s="1" t="str">
        <f t="shared" si="0"/>
        <v/>
      </c>
      <c r="C41" s="1" t="str">
        <f t="array" ref="C41">IFERROR(INDEX(Tableau4[Nr article],SMALL(IF(Tableau4[Nr commande]=Achat!$C$11,ROW(Tableau4[Nr article])-5),ROW()-22)),"")</f>
        <v/>
      </c>
      <c r="D41" s="1" t="str">
        <f t="array" ref="D41">IFERROR(INDEX(Tableau4[Nom],SMALL(IF(Tableau4[Nr commande]=Achat!$C$11,ROW(Tableau4[Nr article])-5),ROW()-22)),"")</f>
        <v/>
      </c>
      <c r="E41" s="1" t="str">
        <f t="array" ref="E41">IFERROR(INDEX(Tableau4[Nombre],SMALL(IF(Tableau4[Nr commande]=Achat!$C$11,ROW(Tableau4[Nr article])-5),ROW()-22)),"")</f>
        <v/>
      </c>
      <c r="F41" s="1" t="str">
        <f t="array" ref="F41">IFERROR(INDEX(Tableau4[Prix],SMALL(IF(Tableau4[Nr commande]=Achat!$C$11,ROW(Tableau4[Nr article])-5),ROW()-22)),"")</f>
        <v/>
      </c>
      <c r="G41" s="27" t="str">
        <f t="shared" si="1"/>
        <v/>
      </c>
    </row>
    <row r="42" spans="2:7" x14ac:dyDescent="0.35">
      <c r="B42" s="1" t="str">
        <f t="shared" si="0"/>
        <v/>
      </c>
      <c r="C42" s="1" t="str">
        <f t="array" ref="C42">IFERROR(INDEX(Tableau4[Nr article],SMALL(IF(Tableau4[Nr commande]=Achat!$C$11,ROW(Tableau4[Nr article])-5),ROW()-22)),"")</f>
        <v/>
      </c>
      <c r="D42" s="1" t="str">
        <f t="array" ref="D42">IFERROR(INDEX(Tableau4[Nom],SMALL(IF(Tableau4[Nr commande]=Achat!$C$11,ROW(Tableau4[Nr article])-5),ROW()-22)),"")</f>
        <v/>
      </c>
      <c r="E42" s="1" t="str">
        <f t="array" ref="E42">IFERROR(INDEX(Tableau4[Nombre],SMALL(IF(Tableau4[Nr commande]=Achat!$C$11,ROW(Tableau4[Nr article])-5),ROW()-22)),"")</f>
        <v/>
      </c>
      <c r="F42" s="1" t="str">
        <f t="array" ref="F42">IFERROR(INDEX(Tableau4[Prix],SMALL(IF(Tableau4[Nr commande]=Achat!$C$11,ROW(Tableau4[Nr article])-5),ROW()-22)),"")</f>
        <v/>
      </c>
      <c r="G42" s="27" t="str">
        <f t="shared" si="1"/>
        <v/>
      </c>
    </row>
    <row r="43" spans="2:7" x14ac:dyDescent="0.35">
      <c r="B43" s="1" t="str">
        <f t="shared" si="0"/>
        <v/>
      </c>
      <c r="C43" s="1" t="str">
        <f t="array" ref="C43">IFERROR(INDEX(Tableau4[Nr article],SMALL(IF(Tableau4[Nr commande]=Achat!$C$11,ROW(Tableau4[Nr article])-5),ROW()-22)),"")</f>
        <v/>
      </c>
      <c r="D43" s="1" t="str">
        <f t="array" ref="D43">IFERROR(INDEX(Tableau4[Nom],SMALL(IF(Tableau4[Nr commande]=Achat!$C$11,ROW(Tableau4[Nr article])-5),ROW()-22)),"")</f>
        <v/>
      </c>
      <c r="E43" s="1" t="str">
        <f t="array" ref="E43">IFERROR(INDEX(Tableau4[Nombre],SMALL(IF(Tableau4[Nr commande]=Achat!$C$11,ROW(Tableau4[Nr article])-5),ROW()-22)),"")</f>
        <v/>
      </c>
      <c r="F43" s="1" t="str">
        <f t="array" ref="F43">IFERROR(INDEX(Tableau4[Prix],SMALL(IF(Tableau4[Nr commande]=Achat!$C$11,ROW(Tableau4[Nr article])-5),ROW()-22)),"")</f>
        <v/>
      </c>
      <c r="G43" s="27" t="str">
        <f t="shared" si="1"/>
        <v/>
      </c>
    </row>
    <row r="45" spans="2:7" ht="15" thickBot="1" x14ac:dyDescent="0.4">
      <c r="B45" s="43"/>
      <c r="C45" s="43"/>
      <c r="D45" s="43"/>
      <c r="E45" s="43"/>
    </row>
    <row r="46" spans="2:7" ht="15" thickBot="1" x14ac:dyDescent="0.4">
      <c r="B46" s="43"/>
      <c r="C46" s="43"/>
      <c r="D46" s="43"/>
      <c r="E46" s="43"/>
      <c r="F46" s="22" t="s">
        <v>172</v>
      </c>
      <c r="G46" s="28">
        <f>SUM(G23:G43)</f>
        <v>0</v>
      </c>
    </row>
    <row r="47" spans="2:7" ht="15" thickBot="1" x14ac:dyDescent="0.4">
      <c r="B47" s="43"/>
      <c r="C47" s="43"/>
      <c r="D47" s="43"/>
      <c r="E47" s="43"/>
      <c r="F47" s="22" t="s">
        <v>173</v>
      </c>
      <c r="G47" s="29">
        <f>G46*0.2</f>
        <v>0</v>
      </c>
    </row>
    <row r="48" spans="2:7" ht="15" thickBot="1" x14ac:dyDescent="0.4">
      <c r="B48" s="43"/>
      <c r="C48" s="43"/>
      <c r="D48" s="43"/>
      <c r="E48" s="43"/>
      <c r="F48" s="22" t="s">
        <v>174</v>
      </c>
      <c r="G48" s="30">
        <f>G46+G47</f>
        <v>0</v>
      </c>
    </row>
  </sheetData>
  <mergeCells count="9">
    <mergeCell ref="B12:D13"/>
    <mergeCell ref="B2:C8"/>
    <mergeCell ref="E4:G7"/>
    <mergeCell ref="B45:E48"/>
    <mergeCell ref="F16:G16"/>
    <mergeCell ref="F17:G17"/>
    <mergeCell ref="F18:G18"/>
    <mergeCell ref="F19:G19"/>
    <mergeCell ref="F20:G20"/>
  </mergeCells>
  <conditionalFormatting sqref="B24:G43">
    <cfRule type="expression" dxfId="0" priority="1">
      <formula>$B24&lt;&gt;""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6B6BB-D562-41FA-8A65-2629C5079EC0}">
  <sheetPr codeName="Feuil5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EA398-7EA1-4DED-B697-B140D9FDE484}">
  <sheetPr codeName="Feuil6"/>
  <dimension ref="B5:I23"/>
  <sheetViews>
    <sheetView workbookViewId="0">
      <selection activeCell="N31" sqref="N31"/>
    </sheetView>
  </sheetViews>
  <sheetFormatPr baseColWidth="10" defaultRowHeight="14.5" x14ac:dyDescent="0.35"/>
  <cols>
    <col min="2" max="2" width="22.1796875" customWidth="1"/>
    <col min="3" max="3" width="25.54296875" customWidth="1"/>
    <col min="4" max="4" width="12.54296875" customWidth="1"/>
    <col min="5" max="5" width="18" customWidth="1"/>
    <col min="6" max="6" width="16" customWidth="1"/>
    <col min="7" max="7" width="19" customWidth="1"/>
    <col min="8" max="8" width="25.7265625" customWidth="1"/>
    <col min="9" max="9" width="31.1796875" customWidth="1"/>
  </cols>
  <sheetData>
    <row r="5" spans="2:9" x14ac:dyDescent="0.3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</row>
    <row r="6" spans="2:9" x14ac:dyDescent="0.35">
      <c r="B6" s="1" t="s">
        <v>8</v>
      </c>
      <c r="C6" s="1" t="s">
        <v>9</v>
      </c>
      <c r="D6" s="1">
        <v>33000</v>
      </c>
      <c r="E6" s="1" t="s">
        <v>187</v>
      </c>
      <c r="F6" s="1" t="s">
        <v>10</v>
      </c>
      <c r="G6" s="3" t="s">
        <v>184</v>
      </c>
      <c r="H6" s="2" t="s">
        <v>204</v>
      </c>
      <c r="I6" s="1" t="str">
        <f>CONCATENATE(LEFT(F6,2),"-",D6,", ",E6)</f>
        <v>Fr-33000, Trifouillis</v>
      </c>
    </row>
    <row r="7" spans="2:9" x14ac:dyDescent="0.35">
      <c r="B7" s="1" t="s">
        <v>11</v>
      </c>
      <c r="C7" s="1" t="s">
        <v>12</v>
      </c>
      <c r="D7" s="1">
        <v>33000</v>
      </c>
      <c r="E7" s="1" t="s">
        <v>187</v>
      </c>
      <c r="F7" s="1" t="s">
        <v>10</v>
      </c>
      <c r="G7" s="3" t="s">
        <v>188</v>
      </c>
      <c r="H7" s="2" t="s">
        <v>204</v>
      </c>
      <c r="I7" s="1" t="str">
        <f t="shared" ref="I7:I22" si="0">CONCATENATE(LEFT(F7,2),"-",D7,", ",E7)</f>
        <v>Fr-33000, Trifouillis</v>
      </c>
    </row>
    <row r="8" spans="2:9" x14ac:dyDescent="0.35">
      <c r="B8" s="1" t="s">
        <v>13</v>
      </c>
      <c r="C8" s="1" t="s">
        <v>14</v>
      </c>
      <c r="D8" s="1">
        <v>33000</v>
      </c>
      <c r="E8" s="1" t="s">
        <v>187</v>
      </c>
      <c r="F8" s="1" t="s">
        <v>10</v>
      </c>
      <c r="G8" s="3" t="s">
        <v>189</v>
      </c>
      <c r="H8" s="2" t="s">
        <v>204</v>
      </c>
      <c r="I8" s="1" t="str">
        <f t="shared" si="0"/>
        <v>Fr-33000, Trifouillis</v>
      </c>
    </row>
    <row r="9" spans="2:9" x14ac:dyDescent="0.35">
      <c r="B9" s="1" t="s">
        <v>15</v>
      </c>
      <c r="C9" s="1" t="s">
        <v>16</v>
      </c>
      <c r="D9" s="1">
        <v>33000</v>
      </c>
      <c r="E9" s="1" t="s">
        <v>187</v>
      </c>
      <c r="F9" s="1" t="s">
        <v>10</v>
      </c>
      <c r="G9" s="3" t="s">
        <v>190</v>
      </c>
      <c r="H9" s="2" t="s">
        <v>204</v>
      </c>
      <c r="I9" s="1" t="str">
        <f t="shared" si="0"/>
        <v>Fr-33000, Trifouillis</v>
      </c>
    </row>
    <row r="10" spans="2:9" x14ac:dyDescent="0.35">
      <c r="B10" s="1" t="s">
        <v>17</v>
      </c>
      <c r="C10" s="1" t="s">
        <v>18</v>
      </c>
      <c r="D10" s="1">
        <v>33000</v>
      </c>
      <c r="E10" s="1" t="s">
        <v>187</v>
      </c>
      <c r="F10" s="1" t="s">
        <v>10</v>
      </c>
      <c r="G10" s="3" t="s">
        <v>191</v>
      </c>
      <c r="H10" s="2" t="s">
        <v>204</v>
      </c>
      <c r="I10" s="1" t="str">
        <f t="shared" si="0"/>
        <v>Fr-33000, Trifouillis</v>
      </c>
    </row>
    <row r="11" spans="2:9" x14ac:dyDescent="0.35">
      <c r="B11" s="1" t="s">
        <v>19</v>
      </c>
      <c r="C11" s="1" t="s">
        <v>20</v>
      </c>
      <c r="D11" s="1">
        <v>33000</v>
      </c>
      <c r="E11" s="1" t="s">
        <v>187</v>
      </c>
      <c r="F11" s="1" t="s">
        <v>10</v>
      </c>
      <c r="G11" s="3" t="s">
        <v>192</v>
      </c>
      <c r="H11" s="2" t="s">
        <v>204</v>
      </c>
      <c r="I11" s="1" t="str">
        <f t="shared" si="0"/>
        <v>Fr-33000, Trifouillis</v>
      </c>
    </row>
    <row r="12" spans="2:9" x14ac:dyDescent="0.35">
      <c r="B12" s="1" t="s">
        <v>21</v>
      </c>
      <c r="C12" s="1" t="s">
        <v>22</v>
      </c>
      <c r="D12" s="1">
        <v>33000</v>
      </c>
      <c r="E12" s="1" t="s">
        <v>187</v>
      </c>
      <c r="F12" s="1" t="s">
        <v>10</v>
      </c>
      <c r="G12" s="3" t="s">
        <v>193</v>
      </c>
      <c r="H12" s="2" t="s">
        <v>204</v>
      </c>
      <c r="I12" s="1" t="str">
        <f t="shared" si="0"/>
        <v>Fr-33000, Trifouillis</v>
      </c>
    </row>
    <row r="13" spans="2:9" x14ac:dyDescent="0.35">
      <c r="B13" s="1" t="s">
        <v>23</v>
      </c>
      <c r="C13" s="1" t="s">
        <v>24</v>
      </c>
      <c r="D13" s="1">
        <v>33000</v>
      </c>
      <c r="E13" s="1" t="s">
        <v>187</v>
      </c>
      <c r="F13" s="1" t="s">
        <v>10</v>
      </c>
      <c r="G13" s="3" t="s">
        <v>194</v>
      </c>
      <c r="H13" s="2" t="s">
        <v>204</v>
      </c>
      <c r="I13" s="1" t="str">
        <f t="shared" si="0"/>
        <v>Fr-33000, Trifouillis</v>
      </c>
    </row>
    <row r="14" spans="2:9" x14ac:dyDescent="0.35">
      <c r="B14" s="1" t="s">
        <v>25</v>
      </c>
      <c r="C14" s="1" t="s">
        <v>26</v>
      </c>
      <c r="D14" s="1">
        <v>33000</v>
      </c>
      <c r="E14" s="1" t="s">
        <v>187</v>
      </c>
      <c r="F14" s="1" t="s">
        <v>10</v>
      </c>
      <c r="G14" s="3" t="s">
        <v>195</v>
      </c>
      <c r="H14" s="2" t="s">
        <v>204</v>
      </c>
      <c r="I14" s="1" t="str">
        <f t="shared" si="0"/>
        <v>Fr-33000, Trifouillis</v>
      </c>
    </row>
    <row r="15" spans="2:9" x14ac:dyDescent="0.35">
      <c r="B15" s="1" t="s">
        <v>27</v>
      </c>
      <c r="C15" s="1" t="s">
        <v>28</v>
      </c>
      <c r="D15" s="1">
        <v>33000</v>
      </c>
      <c r="E15" s="1" t="s">
        <v>187</v>
      </c>
      <c r="F15" s="1" t="s">
        <v>10</v>
      </c>
      <c r="G15" s="3" t="s">
        <v>196</v>
      </c>
      <c r="H15" s="2" t="s">
        <v>204</v>
      </c>
      <c r="I15" s="1" t="str">
        <f t="shared" si="0"/>
        <v>Fr-33000, Trifouillis</v>
      </c>
    </row>
    <row r="16" spans="2:9" x14ac:dyDescent="0.35">
      <c r="B16" s="1" t="s">
        <v>29</v>
      </c>
      <c r="C16" s="1" t="s">
        <v>30</v>
      </c>
      <c r="D16" s="1">
        <v>33000</v>
      </c>
      <c r="E16" s="1" t="s">
        <v>187</v>
      </c>
      <c r="F16" s="1" t="s">
        <v>10</v>
      </c>
      <c r="G16" s="3" t="s">
        <v>197</v>
      </c>
      <c r="H16" s="2" t="s">
        <v>204</v>
      </c>
      <c r="I16" s="1" t="str">
        <f t="shared" si="0"/>
        <v>Fr-33000, Trifouillis</v>
      </c>
    </row>
    <row r="17" spans="2:9" x14ac:dyDescent="0.35">
      <c r="B17" s="1" t="s">
        <v>31</v>
      </c>
      <c r="C17" s="1" t="s">
        <v>32</v>
      </c>
      <c r="D17" s="1">
        <v>33000</v>
      </c>
      <c r="E17" s="1" t="s">
        <v>187</v>
      </c>
      <c r="F17" s="1" t="s">
        <v>10</v>
      </c>
      <c r="G17" s="3" t="s">
        <v>198</v>
      </c>
      <c r="H17" s="2" t="s">
        <v>204</v>
      </c>
      <c r="I17" s="1" t="str">
        <f t="shared" si="0"/>
        <v>Fr-33000, Trifouillis</v>
      </c>
    </row>
    <row r="18" spans="2:9" x14ac:dyDescent="0.35">
      <c r="B18" s="1" t="s">
        <v>33</v>
      </c>
      <c r="C18" s="1" t="s">
        <v>34</v>
      </c>
      <c r="D18" s="1">
        <v>33000</v>
      </c>
      <c r="E18" s="1" t="s">
        <v>187</v>
      </c>
      <c r="F18" s="1" t="s">
        <v>10</v>
      </c>
      <c r="G18" s="3" t="s">
        <v>199</v>
      </c>
      <c r="H18" s="2" t="s">
        <v>204</v>
      </c>
      <c r="I18" s="1" t="str">
        <f t="shared" si="0"/>
        <v>Fr-33000, Trifouillis</v>
      </c>
    </row>
    <row r="19" spans="2:9" x14ac:dyDescent="0.35">
      <c r="B19" s="1" t="s">
        <v>35</v>
      </c>
      <c r="C19" s="1" t="s">
        <v>36</v>
      </c>
      <c r="D19" s="1">
        <v>33000</v>
      </c>
      <c r="E19" s="1" t="s">
        <v>187</v>
      </c>
      <c r="F19" s="1" t="s">
        <v>10</v>
      </c>
      <c r="G19" s="3" t="s">
        <v>200</v>
      </c>
      <c r="H19" s="2" t="s">
        <v>204</v>
      </c>
      <c r="I19" s="1" t="str">
        <f t="shared" si="0"/>
        <v>Fr-33000, Trifouillis</v>
      </c>
    </row>
    <row r="20" spans="2:9" x14ac:dyDescent="0.35">
      <c r="B20" s="1" t="s">
        <v>37</v>
      </c>
      <c r="C20" s="1" t="s">
        <v>38</v>
      </c>
      <c r="D20" s="1">
        <v>33000</v>
      </c>
      <c r="E20" s="1" t="s">
        <v>187</v>
      </c>
      <c r="F20" s="1" t="s">
        <v>10</v>
      </c>
      <c r="G20" s="3" t="s">
        <v>201</v>
      </c>
      <c r="H20" s="2" t="s">
        <v>204</v>
      </c>
      <c r="I20" s="1" t="str">
        <f t="shared" si="0"/>
        <v>Fr-33000, Trifouillis</v>
      </c>
    </row>
    <row r="21" spans="2:9" x14ac:dyDescent="0.35">
      <c r="B21" s="1" t="s">
        <v>39</v>
      </c>
      <c r="C21" s="1" t="s">
        <v>40</v>
      </c>
      <c r="D21" s="1">
        <v>33000</v>
      </c>
      <c r="E21" s="1" t="s">
        <v>187</v>
      </c>
      <c r="F21" s="1" t="s">
        <v>10</v>
      </c>
      <c r="G21" s="3" t="s">
        <v>202</v>
      </c>
      <c r="H21" s="2" t="s">
        <v>204</v>
      </c>
      <c r="I21" s="1" t="str">
        <f t="shared" si="0"/>
        <v>Fr-33000, Trifouillis</v>
      </c>
    </row>
    <row r="22" spans="2:9" x14ac:dyDescent="0.35">
      <c r="B22" s="1" t="s">
        <v>41</v>
      </c>
      <c r="C22" s="1" t="s">
        <v>42</v>
      </c>
      <c r="D22" s="1">
        <v>33000</v>
      </c>
      <c r="E22" s="1" t="s">
        <v>187</v>
      </c>
      <c r="F22" s="1" t="s">
        <v>10</v>
      </c>
      <c r="G22" s="3" t="s">
        <v>203</v>
      </c>
      <c r="H22" s="2" t="s">
        <v>204</v>
      </c>
      <c r="I22" s="1" t="str">
        <f t="shared" si="0"/>
        <v>Fr-33000, Trifouillis</v>
      </c>
    </row>
    <row r="23" spans="2:9" x14ac:dyDescent="0.35">
      <c r="B23" s="1"/>
      <c r="C23" s="1"/>
      <c r="D23" s="1"/>
      <c r="E23" s="1"/>
      <c r="F23" s="1"/>
      <c r="G23" s="3"/>
      <c r="H23" s="2"/>
      <c r="I23" s="1" t="str">
        <f>CONCATENATE(LEFT(F23,2),"-",D23,", ",E23)</f>
        <v xml:space="preserve">-, </v>
      </c>
    </row>
  </sheetData>
  <phoneticPr fontId="9" type="noConversion"/>
  <hyperlinks>
    <hyperlink ref="H6" r:id="rId1" xr:uid="{91E7BEC0-DD14-498D-A857-27FDB4C5A57E}"/>
    <hyperlink ref="H7:H22" r:id="rId2" display="abc@trifouillis.fr" xr:uid="{DB9CD5C7-8FF7-41A0-ACBE-EA18AD746E4F}"/>
  </hyperlinks>
  <pageMargins left="0.7" right="0.7" top="0.75" bottom="0.75" header="0.3" footer="0.3"/>
  <pageSetup paperSize="9" orientation="portrait"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14AFD-8FD3-42BF-B6BF-AB4BE9B55089}">
  <sheetPr codeName="Feuil7"/>
  <dimension ref="B5:I35"/>
  <sheetViews>
    <sheetView workbookViewId="0">
      <selection activeCell="M23" sqref="M23"/>
    </sheetView>
  </sheetViews>
  <sheetFormatPr baseColWidth="10" defaultRowHeight="14.5" x14ac:dyDescent="0.35"/>
  <cols>
    <col min="2" max="2" width="17.26953125" customWidth="1"/>
    <col min="3" max="3" width="23.7265625" customWidth="1"/>
    <col min="4" max="4" width="15.26953125" customWidth="1"/>
    <col min="5" max="5" width="16.453125" customWidth="1"/>
    <col min="6" max="6" width="18" customWidth="1"/>
    <col min="7" max="7" width="18.7265625" customWidth="1"/>
    <col min="8" max="8" width="23.1796875" customWidth="1"/>
    <col min="9" max="9" width="24" customWidth="1"/>
  </cols>
  <sheetData>
    <row r="5" spans="2:9" x14ac:dyDescent="0.35">
      <c r="B5" s="4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4" t="s">
        <v>5</v>
      </c>
      <c r="H5" s="4" t="s">
        <v>6</v>
      </c>
      <c r="I5" s="4" t="s">
        <v>7</v>
      </c>
    </row>
    <row r="6" spans="2:9" x14ac:dyDescent="0.35">
      <c r="B6" s="5" t="s">
        <v>60</v>
      </c>
      <c r="C6" s="5" t="s">
        <v>9</v>
      </c>
      <c r="D6" s="5">
        <v>33000</v>
      </c>
      <c r="E6" s="5" t="s">
        <v>187</v>
      </c>
      <c r="F6" s="5" t="s">
        <v>10</v>
      </c>
      <c r="G6" s="6" t="s">
        <v>43</v>
      </c>
      <c r="H6" s="7" t="s">
        <v>186</v>
      </c>
      <c r="I6" s="5" t="str">
        <f>CONCATENATE(LEFT(F6,2),"-",D6,", ",E6)</f>
        <v>Fr-33000, Trifouillis</v>
      </c>
    </row>
    <row r="7" spans="2:9" x14ac:dyDescent="0.35">
      <c r="B7" s="5" t="s">
        <v>61</v>
      </c>
      <c r="C7" s="5" t="s">
        <v>12</v>
      </c>
      <c r="D7" s="5">
        <v>33000</v>
      </c>
      <c r="E7" s="5" t="s">
        <v>187</v>
      </c>
      <c r="F7" s="5" t="s">
        <v>10</v>
      </c>
      <c r="G7" s="6" t="s">
        <v>44</v>
      </c>
      <c r="H7" s="7" t="s">
        <v>186</v>
      </c>
      <c r="I7" s="5" t="str">
        <f t="shared" ref="I7:I35" si="0">CONCATENATE(LEFT(F7,2),"-",D7,", ",E7)</f>
        <v>Fr-33000, Trifouillis</v>
      </c>
    </row>
    <row r="8" spans="2:9" x14ac:dyDescent="0.35">
      <c r="B8" s="5" t="s">
        <v>62</v>
      </c>
      <c r="C8" s="5" t="s">
        <v>14</v>
      </c>
      <c r="D8" s="5">
        <v>33000</v>
      </c>
      <c r="E8" s="5" t="s">
        <v>187</v>
      </c>
      <c r="F8" s="5" t="s">
        <v>10</v>
      </c>
      <c r="G8" s="6" t="s">
        <v>45</v>
      </c>
      <c r="H8" s="7" t="s">
        <v>186</v>
      </c>
      <c r="I8" s="5" t="str">
        <f t="shared" si="0"/>
        <v>Fr-33000, Trifouillis</v>
      </c>
    </row>
    <row r="9" spans="2:9" x14ac:dyDescent="0.35">
      <c r="B9" s="5" t="s">
        <v>63</v>
      </c>
      <c r="C9" s="5" t="s">
        <v>16</v>
      </c>
      <c r="D9" s="5">
        <v>33000</v>
      </c>
      <c r="E9" s="5" t="s">
        <v>187</v>
      </c>
      <c r="F9" s="5" t="s">
        <v>10</v>
      </c>
      <c r="G9" s="6" t="s">
        <v>46</v>
      </c>
      <c r="H9" s="7" t="s">
        <v>186</v>
      </c>
      <c r="I9" s="5" t="str">
        <f t="shared" si="0"/>
        <v>Fr-33000, Trifouillis</v>
      </c>
    </row>
    <row r="10" spans="2:9" x14ac:dyDescent="0.35">
      <c r="B10" s="5" t="s">
        <v>64</v>
      </c>
      <c r="C10" s="5" t="s">
        <v>18</v>
      </c>
      <c r="D10" s="5">
        <v>33000</v>
      </c>
      <c r="E10" s="5" t="s">
        <v>187</v>
      </c>
      <c r="F10" s="5" t="s">
        <v>10</v>
      </c>
      <c r="G10" s="6" t="s">
        <v>47</v>
      </c>
      <c r="H10" s="7" t="s">
        <v>186</v>
      </c>
      <c r="I10" s="5" t="str">
        <f t="shared" si="0"/>
        <v>Fr-33000, Trifouillis</v>
      </c>
    </row>
    <row r="11" spans="2:9" x14ac:dyDescent="0.35">
      <c r="B11" s="5" t="s">
        <v>65</v>
      </c>
      <c r="C11" s="5" t="s">
        <v>20</v>
      </c>
      <c r="D11" s="5">
        <v>33000</v>
      </c>
      <c r="E11" s="5" t="s">
        <v>187</v>
      </c>
      <c r="F11" s="5" t="s">
        <v>10</v>
      </c>
      <c r="G11" s="6" t="s">
        <v>48</v>
      </c>
      <c r="H11" s="7" t="s">
        <v>186</v>
      </c>
      <c r="I11" s="5" t="str">
        <f t="shared" si="0"/>
        <v>Fr-33000, Trifouillis</v>
      </c>
    </row>
    <row r="12" spans="2:9" x14ac:dyDescent="0.35">
      <c r="B12" s="5" t="s">
        <v>66</v>
      </c>
      <c r="C12" s="5" t="s">
        <v>22</v>
      </c>
      <c r="D12" s="5">
        <v>33000</v>
      </c>
      <c r="E12" s="5" t="s">
        <v>187</v>
      </c>
      <c r="F12" s="5" t="s">
        <v>10</v>
      </c>
      <c r="G12" s="6" t="s">
        <v>49</v>
      </c>
      <c r="H12" s="7" t="s">
        <v>186</v>
      </c>
      <c r="I12" s="5" t="str">
        <f t="shared" si="0"/>
        <v>Fr-33000, Trifouillis</v>
      </c>
    </row>
    <row r="13" spans="2:9" x14ac:dyDescent="0.35">
      <c r="B13" s="5" t="s">
        <v>67</v>
      </c>
      <c r="C13" s="5" t="s">
        <v>24</v>
      </c>
      <c r="D13" s="5">
        <v>33000</v>
      </c>
      <c r="E13" s="5" t="s">
        <v>187</v>
      </c>
      <c r="F13" s="5" t="s">
        <v>10</v>
      </c>
      <c r="G13" s="6" t="s">
        <v>50</v>
      </c>
      <c r="H13" s="7" t="s">
        <v>186</v>
      </c>
      <c r="I13" s="5" t="str">
        <f t="shared" si="0"/>
        <v>Fr-33000, Trifouillis</v>
      </c>
    </row>
    <row r="14" spans="2:9" x14ac:dyDescent="0.35">
      <c r="B14" s="5" t="s">
        <v>68</v>
      </c>
      <c r="C14" s="5" t="s">
        <v>26</v>
      </c>
      <c r="D14" s="5">
        <v>33000</v>
      </c>
      <c r="E14" s="5" t="s">
        <v>187</v>
      </c>
      <c r="F14" s="5" t="s">
        <v>10</v>
      </c>
      <c r="G14" s="6" t="s">
        <v>51</v>
      </c>
      <c r="H14" s="7" t="s">
        <v>186</v>
      </c>
      <c r="I14" s="5" t="str">
        <f t="shared" si="0"/>
        <v>Fr-33000, Trifouillis</v>
      </c>
    </row>
    <row r="15" spans="2:9" x14ac:dyDescent="0.35">
      <c r="B15" s="5" t="s">
        <v>69</v>
      </c>
      <c r="C15" s="5" t="s">
        <v>28</v>
      </c>
      <c r="D15" s="5">
        <v>33000</v>
      </c>
      <c r="E15" s="5" t="s">
        <v>187</v>
      </c>
      <c r="F15" s="5" t="s">
        <v>10</v>
      </c>
      <c r="G15" s="6" t="s">
        <v>52</v>
      </c>
      <c r="H15" s="7" t="s">
        <v>186</v>
      </c>
      <c r="I15" s="5" t="str">
        <f t="shared" si="0"/>
        <v>Fr-33000, Trifouillis</v>
      </c>
    </row>
    <row r="16" spans="2:9" x14ac:dyDescent="0.35">
      <c r="B16" s="5" t="s">
        <v>70</v>
      </c>
      <c r="C16" s="5" t="s">
        <v>30</v>
      </c>
      <c r="D16" s="5">
        <v>33000</v>
      </c>
      <c r="E16" s="5" t="s">
        <v>187</v>
      </c>
      <c r="F16" s="5" t="s">
        <v>10</v>
      </c>
      <c r="G16" s="6" t="s">
        <v>53</v>
      </c>
      <c r="H16" s="7" t="s">
        <v>186</v>
      </c>
      <c r="I16" s="5" t="str">
        <f t="shared" si="0"/>
        <v>Fr-33000, Trifouillis</v>
      </c>
    </row>
    <row r="17" spans="2:9" x14ac:dyDescent="0.35">
      <c r="B17" s="5" t="s">
        <v>71</v>
      </c>
      <c r="C17" s="5" t="s">
        <v>32</v>
      </c>
      <c r="D17" s="5">
        <v>33000</v>
      </c>
      <c r="E17" s="5" t="s">
        <v>187</v>
      </c>
      <c r="F17" s="5" t="s">
        <v>10</v>
      </c>
      <c r="G17" s="6" t="s">
        <v>54</v>
      </c>
      <c r="H17" s="7" t="s">
        <v>186</v>
      </c>
      <c r="I17" s="5" t="str">
        <f t="shared" si="0"/>
        <v>Fr-33000, Trifouillis</v>
      </c>
    </row>
    <row r="18" spans="2:9" x14ac:dyDescent="0.35">
      <c r="B18" s="5" t="s">
        <v>72</v>
      </c>
      <c r="C18" s="5" t="s">
        <v>34</v>
      </c>
      <c r="D18" s="5">
        <v>33000</v>
      </c>
      <c r="E18" s="5" t="s">
        <v>187</v>
      </c>
      <c r="F18" s="5" t="s">
        <v>10</v>
      </c>
      <c r="G18" s="6" t="s">
        <v>55</v>
      </c>
      <c r="H18" s="7" t="s">
        <v>186</v>
      </c>
      <c r="I18" s="5" t="str">
        <f t="shared" si="0"/>
        <v>Fr-33000, Trifouillis</v>
      </c>
    </row>
    <row r="19" spans="2:9" x14ac:dyDescent="0.35">
      <c r="B19" s="5" t="s">
        <v>73</v>
      </c>
      <c r="C19" s="5" t="s">
        <v>36</v>
      </c>
      <c r="D19" s="5">
        <v>33000</v>
      </c>
      <c r="E19" s="5" t="s">
        <v>187</v>
      </c>
      <c r="F19" s="5" t="s">
        <v>10</v>
      </c>
      <c r="G19" s="6" t="s">
        <v>56</v>
      </c>
      <c r="H19" s="7" t="s">
        <v>186</v>
      </c>
      <c r="I19" s="5" t="str">
        <f t="shared" si="0"/>
        <v>Fr-33000, Trifouillis</v>
      </c>
    </row>
    <row r="20" spans="2:9" x14ac:dyDescent="0.35">
      <c r="B20" s="5" t="s">
        <v>74</v>
      </c>
      <c r="C20" s="5" t="s">
        <v>38</v>
      </c>
      <c r="D20" s="5">
        <v>33000</v>
      </c>
      <c r="E20" s="5" t="s">
        <v>187</v>
      </c>
      <c r="F20" s="5" t="s">
        <v>10</v>
      </c>
      <c r="G20" s="6" t="s">
        <v>57</v>
      </c>
      <c r="H20" s="7" t="s">
        <v>186</v>
      </c>
      <c r="I20" s="5" t="str">
        <f t="shared" si="0"/>
        <v>Fr-33000, Trifouillis</v>
      </c>
    </row>
    <row r="21" spans="2:9" x14ac:dyDescent="0.35">
      <c r="B21" s="5" t="s">
        <v>75</v>
      </c>
      <c r="C21" s="5" t="s">
        <v>40</v>
      </c>
      <c r="D21" s="5">
        <v>33000</v>
      </c>
      <c r="E21" s="5" t="s">
        <v>187</v>
      </c>
      <c r="F21" s="5" t="s">
        <v>10</v>
      </c>
      <c r="G21" s="6" t="s">
        <v>58</v>
      </c>
      <c r="H21" s="7" t="s">
        <v>186</v>
      </c>
      <c r="I21" s="5" t="str">
        <f t="shared" si="0"/>
        <v>Fr-33000, Trifouillis</v>
      </c>
    </row>
    <row r="22" spans="2:9" x14ac:dyDescent="0.35">
      <c r="B22" s="5" t="s">
        <v>76</v>
      </c>
      <c r="C22" s="5" t="s">
        <v>42</v>
      </c>
      <c r="D22" s="5">
        <v>33000</v>
      </c>
      <c r="E22" s="5" t="s">
        <v>187</v>
      </c>
      <c r="F22" s="5" t="s">
        <v>10</v>
      </c>
      <c r="G22" s="6" t="s">
        <v>59</v>
      </c>
      <c r="H22" s="7" t="s">
        <v>186</v>
      </c>
      <c r="I22" s="5" t="str">
        <f t="shared" si="0"/>
        <v>Fr-33000, Trifouillis</v>
      </c>
    </row>
    <row r="23" spans="2:9" x14ac:dyDescent="0.35">
      <c r="B23" s="5" t="s">
        <v>77</v>
      </c>
      <c r="C23" s="5" t="s">
        <v>78</v>
      </c>
      <c r="D23" s="5">
        <v>33000</v>
      </c>
      <c r="E23" s="5" t="s">
        <v>187</v>
      </c>
      <c r="F23" s="5" t="s">
        <v>10</v>
      </c>
      <c r="G23" s="6" t="s">
        <v>79</v>
      </c>
      <c r="H23" s="7" t="s">
        <v>186</v>
      </c>
      <c r="I23" s="5" t="str">
        <f t="shared" si="0"/>
        <v>Fr-33000, Trifouillis</v>
      </c>
    </row>
    <row r="24" spans="2:9" x14ac:dyDescent="0.35">
      <c r="B24" s="5" t="s">
        <v>80</v>
      </c>
      <c r="C24" s="5" t="s">
        <v>81</v>
      </c>
      <c r="D24" s="5">
        <v>33000</v>
      </c>
      <c r="E24" s="5" t="s">
        <v>187</v>
      </c>
      <c r="F24" s="5" t="s">
        <v>10</v>
      </c>
      <c r="G24" s="6" t="s">
        <v>82</v>
      </c>
      <c r="H24" s="7" t="s">
        <v>186</v>
      </c>
      <c r="I24" s="5" t="str">
        <f t="shared" si="0"/>
        <v>Fr-33000, Trifouillis</v>
      </c>
    </row>
    <row r="25" spans="2:9" x14ac:dyDescent="0.35">
      <c r="B25" s="5" t="s">
        <v>83</v>
      </c>
      <c r="C25" s="5" t="s">
        <v>84</v>
      </c>
      <c r="D25" s="5">
        <v>33000</v>
      </c>
      <c r="E25" s="5" t="s">
        <v>187</v>
      </c>
      <c r="F25" s="5" t="s">
        <v>10</v>
      </c>
      <c r="G25" s="6" t="s">
        <v>85</v>
      </c>
      <c r="H25" s="7" t="s">
        <v>186</v>
      </c>
      <c r="I25" s="5" t="str">
        <f t="shared" si="0"/>
        <v>Fr-33000, Trifouillis</v>
      </c>
    </row>
    <row r="26" spans="2:9" x14ac:dyDescent="0.35">
      <c r="B26" s="5" t="s">
        <v>86</v>
      </c>
      <c r="C26" s="5" t="s">
        <v>87</v>
      </c>
      <c r="D26" s="5">
        <v>33000</v>
      </c>
      <c r="E26" s="5" t="s">
        <v>187</v>
      </c>
      <c r="F26" s="5" t="s">
        <v>10</v>
      </c>
      <c r="G26" s="6" t="s">
        <v>88</v>
      </c>
      <c r="H26" s="7" t="s">
        <v>186</v>
      </c>
      <c r="I26" s="5" t="str">
        <f t="shared" si="0"/>
        <v>Fr-33000, Trifouillis</v>
      </c>
    </row>
    <row r="27" spans="2:9" x14ac:dyDescent="0.35">
      <c r="B27" s="5" t="s">
        <v>89</v>
      </c>
      <c r="C27" s="5" t="s">
        <v>90</v>
      </c>
      <c r="D27" s="5">
        <v>33000</v>
      </c>
      <c r="E27" s="5" t="s">
        <v>187</v>
      </c>
      <c r="F27" s="5" t="s">
        <v>10</v>
      </c>
      <c r="G27" s="6" t="s">
        <v>91</v>
      </c>
      <c r="H27" s="7" t="s">
        <v>186</v>
      </c>
      <c r="I27" s="5" t="str">
        <f t="shared" si="0"/>
        <v>Fr-33000, Trifouillis</v>
      </c>
    </row>
    <row r="28" spans="2:9" x14ac:dyDescent="0.35">
      <c r="B28" s="5" t="s">
        <v>92</v>
      </c>
      <c r="C28" s="5" t="s">
        <v>93</v>
      </c>
      <c r="D28" s="5">
        <v>33000</v>
      </c>
      <c r="E28" s="5" t="s">
        <v>187</v>
      </c>
      <c r="F28" s="5" t="s">
        <v>10</v>
      </c>
      <c r="G28" s="6" t="s">
        <v>94</v>
      </c>
      <c r="H28" s="7" t="s">
        <v>186</v>
      </c>
      <c r="I28" s="5" t="str">
        <f t="shared" si="0"/>
        <v>Fr-33000, Trifouillis</v>
      </c>
    </row>
    <row r="29" spans="2:9" x14ac:dyDescent="0.35">
      <c r="B29" s="5" t="s">
        <v>95</v>
      </c>
      <c r="C29" s="5" t="s">
        <v>96</v>
      </c>
      <c r="D29" s="5">
        <v>33000</v>
      </c>
      <c r="E29" s="5" t="s">
        <v>187</v>
      </c>
      <c r="F29" s="5" t="s">
        <v>10</v>
      </c>
      <c r="G29" s="6" t="s">
        <v>97</v>
      </c>
      <c r="H29" s="7" t="s">
        <v>186</v>
      </c>
      <c r="I29" s="5" t="str">
        <f t="shared" si="0"/>
        <v>Fr-33000, Trifouillis</v>
      </c>
    </row>
    <row r="30" spans="2:9" x14ac:dyDescent="0.35">
      <c r="B30" s="5" t="s">
        <v>98</v>
      </c>
      <c r="C30" s="5" t="s">
        <v>99</v>
      </c>
      <c r="D30" s="5">
        <v>33000</v>
      </c>
      <c r="E30" s="5" t="s">
        <v>187</v>
      </c>
      <c r="F30" s="5" t="s">
        <v>10</v>
      </c>
      <c r="G30" s="6" t="s">
        <v>100</v>
      </c>
      <c r="H30" s="7" t="s">
        <v>186</v>
      </c>
      <c r="I30" s="5" t="str">
        <f t="shared" si="0"/>
        <v>Fr-33000, Trifouillis</v>
      </c>
    </row>
    <row r="31" spans="2:9" x14ac:dyDescent="0.35">
      <c r="B31" s="5" t="s">
        <v>101</v>
      </c>
      <c r="C31" s="5" t="s">
        <v>102</v>
      </c>
      <c r="D31" s="5">
        <v>33000</v>
      </c>
      <c r="E31" s="5" t="s">
        <v>187</v>
      </c>
      <c r="F31" s="5" t="s">
        <v>10</v>
      </c>
      <c r="G31" s="6" t="s">
        <v>103</v>
      </c>
      <c r="H31" s="7" t="s">
        <v>186</v>
      </c>
      <c r="I31" s="5" t="str">
        <f t="shared" si="0"/>
        <v>Fr-33000, Trifouillis</v>
      </c>
    </row>
    <row r="32" spans="2:9" x14ac:dyDescent="0.35">
      <c r="B32" s="5" t="s">
        <v>104</v>
      </c>
      <c r="C32" s="5" t="s">
        <v>105</v>
      </c>
      <c r="D32" s="5">
        <v>33000</v>
      </c>
      <c r="E32" s="5" t="s">
        <v>187</v>
      </c>
      <c r="F32" s="5" t="s">
        <v>10</v>
      </c>
      <c r="G32" s="6" t="s">
        <v>106</v>
      </c>
      <c r="H32" s="7" t="s">
        <v>186</v>
      </c>
      <c r="I32" s="5" t="str">
        <f t="shared" si="0"/>
        <v>Fr-33000, Trifouillis</v>
      </c>
    </row>
    <row r="33" spans="2:9" x14ac:dyDescent="0.35">
      <c r="B33" s="5" t="s">
        <v>107</v>
      </c>
      <c r="C33" s="5" t="s">
        <v>108</v>
      </c>
      <c r="D33" s="5">
        <v>33000</v>
      </c>
      <c r="E33" s="5" t="s">
        <v>187</v>
      </c>
      <c r="F33" s="5" t="s">
        <v>10</v>
      </c>
      <c r="G33" s="6" t="s">
        <v>109</v>
      </c>
      <c r="H33" s="7" t="s">
        <v>186</v>
      </c>
      <c r="I33" s="5" t="str">
        <f t="shared" si="0"/>
        <v>Fr-33000, Trifouillis</v>
      </c>
    </row>
    <row r="34" spans="2:9" x14ac:dyDescent="0.35">
      <c r="B34" s="5" t="s">
        <v>110</v>
      </c>
      <c r="C34" s="5" t="s">
        <v>111</v>
      </c>
      <c r="D34" s="5">
        <v>33000</v>
      </c>
      <c r="E34" s="5" t="s">
        <v>187</v>
      </c>
      <c r="F34" s="5" t="s">
        <v>10</v>
      </c>
      <c r="G34" s="6" t="s">
        <v>112</v>
      </c>
      <c r="H34" s="7" t="s">
        <v>186</v>
      </c>
      <c r="I34" s="5" t="str">
        <f t="shared" si="0"/>
        <v>Fr-33000, Trifouillis</v>
      </c>
    </row>
    <row r="35" spans="2:9" x14ac:dyDescent="0.35">
      <c r="B35" s="5" t="s">
        <v>113</v>
      </c>
      <c r="C35" s="5" t="s">
        <v>114</v>
      </c>
      <c r="D35" s="5">
        <v>33000</v>
      </c>
      <c r="E35" s="5" t="s">
        <v>187</v>
      </c>
      <c r="F35" s="5" t="s">
        <v>10</v>
      </c>
      <c r="G35" s="6" t="s">
        <v>115</v>
      </c>
      <c r="H35" s="7" t="s">
        <v>186</v>
      </c>
      <c r="I35" s="5" t="str">
        <f t="shared" si="0"/>
        <v>Fr-33000, Trifouillis</v>
      </c>
    </row>
  </sheetData>
  <hyperlinks>
    <hyperlink ref="H6" r:id="rId1" xr:uid="{1FEA4678-0FCA-45A9-9BC4-F0D29B166B4A}"/>
    <hyperlink ref="H7:H35" r:id="rId2" display="1@trifouillis.fr" xr:uid="{8AE13231-F29A-4A65-8953-CAD628A04E45}"/>
  </hyperlinks>
  <pageMargins left="0.7" right="0.7" top="0.75" bottom="0.75" header="0.3" footer="0.3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6CA94-87FC-4EE2-845A-E4323ED8FEBA}">
  <sheetPr codeName="Feuil8"/>
  <dimension ref="B17:F41"/>
  <sheetViews>
    <sheetView topLeftCell="A7" workbookViewId="0">
      <selection activeCell="H24" sqref="H24"/>
    </sheetView>
  </sheetViews>
  <sheetFormatPr baseColWidth="10" defaultRowHeight="14.5" x14ac:dyDescent="0.35"/>
  <cols>
    <col min="2" max="2" width="18.81640625" customWidth="1"/>
    <col min="3" max="3" width="28.81640625" bestFit="1" customWidth="1"/>
    <col min="5" max="5" width="14.26953125" customWidth="1"/>
    <col min="6" max="6" width="14.7265625" customWidth="1"/>
    <col min="7" max="7" width="19.26953125" customWidth="1"/>
    <col min="8" max="8" width="28" customWidth="1"/>
    <col min="9" max="9" width="17.453125" bestFit="1" customWidth="1"/>
  </cols>
  <sheetData>
    <row r="17" spans="2:5" x14ac:dyDescent="0.35">
      <c r="B17" s="10" t="s">
        <v>135</v>
      </c>
      <c r="C17" s="11"/>
      <c r="D17" s="11"/>
    </row>
    <row r="18" spans="2:5" ht="15" thickBot="1" x14ac:dyDescent="0.4"/>
    <row r="19" spans="2:5" ht="15" thickBot="1" x14ac:dyDescent="0.4">
      <c r="B19" s="12" t="s">
        <v>136</v>
      </c>
      <c r="C19" s="13" t="s">
        <v>137</v>
      </c>
      <c r="D19" s="14">
        <v>7</v>
      </c>
      <c r="E19" s="15" t="str">
        <f>C19&amp;TEXT(D19, "00000")</f>
        <v>Art-00007</v>
      </c>
    </row>
    <row r="20" spans="2:5" ht="15" thickBot="1" x14ac:dyDescent="0.4">
      <c r="B20" s="12" t="s">
        <v>148</v>
      </c>
      <c r="C20" s="13" t="s">
        <v>149</v>
      </c>
      <c r="D20" s="14">
        <v>1</v>
      </c>
      <c r="E20" s="15" t="str">
        <f>C20&amp;TEXT(D20, "00000")</f>
        <v>Ord-00001</v>
      </c>
    </row>
    <row r="25" spans="2:5" x14ac:dyDescent="0.35">
      <c r="B25" s="35" t="s">
        <v>175</v>
      </c>
      <c r="C25" s="11"/>
    </row>
    <row r="27" spans="2:5" x14ac:dyDescent="0.35">
      <c r="B27" s="36" t="s">
        <v>176</v>
      </c>
      <c r="C27" t="s">
        <v>181</v>
      </c>
    </row>
    <row r="28" spans="2:5" x14ac:dyDescent="0.35">
      <c r="B28" s="36" t="s">
        <v>1</v>
      </c>
      <c r="C28" t="s">
        <v>182</v>
      </c>
    </row>
    <row r="29" spans="2:5" x14ac:dyDescent="0.35">
      <c r="B29" s="36" t="s">
        <v>177</v>
      </c>
      <c r="C29" s="37">
        <v>33500</v>
      </c>
    </row>
    <row r="30" spans="2:5" x14ac:dyDescent="0.35">
      <c r="B30" s="36" t="s">
        <v>3</v>
      </c>
      <c r="C30" t="s">
        <v>183</v>
      </c>
    </row>
    <row r="31" spans="2:5" x14ac:dyDescent="0.35">
      <c r="B31" s="36" t="s">
        <v>4</v>
      </c>
      <c r="C31" t="s">
        <v>10</v>
      </c>
    </row>
    <row r="32" spans="2:5" x14ac:dyDescent="0.35">
      <c r="B32" s="36" t="s">
        <v>163</v>
      </c>
      <c r="C32" t="s">
        <v>184</v>
      </c>
    </row>
    <row r="33" spans="2:6" x14ac:dyDescent="0.35">
      <c r="B33" s="36" t="s">
        <v>6</v>
      </c>
      <c r="C33" s="38" t="s">
        <v>185</v>
      </c>
    </row>
    <row r="34" spans="2:6" ht="15" thickBot="1" x14ac:dyDescent="0.4"/>
    <row r="35" spans="2:6" x14ac:dyDescent="0.35">
      <c r="B35" s="36" t="s">
        <v>178</v>
      </c>
      <c r="C35" s="46" t="s">
        <v>179</v>
      </c>
      <c r="D35" s="47"/>
      <c r="E35" s="47"/>
      <c r="F35" s="48"/>
    </row>
    <row r="36" spans="2:6" x14ac:dyDescent="0.35">
      <c r="C36" s="49"/>
      <c r="D36" s="50"/>
      <c r="E36" s="50"/>
      <c r="F36" s="51"/>
    </row>
    <row r="37" spans="2:6" x14ac:dyDescent="0.35">
      <c r="C37" s="49"/>
      <c r="D37" s="50"/>
      <c r="E37" s="50"/>
      <c r="F37" s="51"/>
    </row>
    <row r="38" spans="2:6" x14ac:dyDescent="0.35">
      <c r="C38" s="49"/>
      <c r="D38" s="50"/>
      <c r="E38" s="50"/>
      <c r="F38" s="51"/>
    </row>
    <row r="39" spans="2:6" x14ac:dyDescent="0.35">
      <c r="C39" s="49"/>
      <c r="D39" s="50"/>
      <c r="E39" s="50"/>
      <c r="F39" s="51"/>
    </row>
    <row r="40" spans="2:6" x14ac:dyDescent="0.35">
      <c r="C40" s="49"/>
      <c r="D40" s="50"/>
      <c r="E40" s="50"/>
      <c r="F40" s="51"/>
    </row>
    <row r="41" spans="2:6" ht="15" thickBot="1" x14ac:dyDescent="0.4">
      <c r="C41" s="52"/>
      <c r="D41" s="53"/>
      <c r="E41" s="53"/>
      <c r="F41" s="54"/>
    </row>
  </sheetData>
  <mergeCells count="1">
    <mergeCell ref="C35:F41"/>
  </mergeCells>
  <hyperlinks>
    <hyperlink ref="C33" r:id="rId1" xr:uid="{A4A1C6F8-DB2F-46EA-BE68-8ED25CA13A9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Accueil</vt:lpstr>
      <vt:lpstr>Article</vt:lpstr>
      <vt:lpstr>Order</vt:lpstr>
      <vt:lpstr>Achat</vt:lpstr>
      <vt:lpstr>Réservation</vt:lpstr>
      <vt:lpstr>Fournisseur</vt:lpstr>
      <vt:lpstr>Agents</vt:lpstr>
      <vt:lpstr>Config</vt:lpstr>
      <vt:lpstr>agent</vt:lpstr>
      <vt:lpstr>article</vt:lpstr>
      <vt:lpstr>fournisseur</vt:lpstr>
      <vt:lpstr>Fournisseurs</vt:lpstr>
      <vt:lpstr>Achat!Zone_d_impression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Olivier HORRUT</cp:lastModifiedBy>
  <cp:lastPrinted>2023-11-06T14:31:03Z</cp:lastPrinted>
  <dcterms:created xsi:type="dcterms:W3CDTF">2015-06-05T18:19:34Z</dcterms:created>
  <dcterms:modified xsi:type="dcterms:W3CDTF">2023-11-09T21:01:50Z</dcterms:modified>
</cp:coreProperties>
</file>