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ailleux6\Desktop\"/>
    </mc:Choice>
  </mc:AlternateContent>
  <xr:revisionPtr revIDLastSave="0" documentId="13_ncr:1_{C9389A4D-F3B8-437C-997A-A70BEEB9F023}" xr6:coauthVersionLast="47" xr6:coauthVersionMax="47" xr10:uidLastSave="{00000000-0000-0000-0000-000000000000}"/>
  <bookViews>
    <workbookView xWindow="22932" yWindow="-108" windowWidth="23256" windowHeight="12456" xr2:uid="{422B3694-B847-43D1-BAD1-C1FC46A56382}"/>
  </bookViews>
  <sheets>
    <sheet name="Accueil" sheetId="5" r:id="rId1"/>
    <sheet name="Form" sheetId="7" r:id="rId2"/>
    <sheet name="Paramétrages" sheetId="2" r:id="rId3"/>
  </sheets>
  <definedNames>
    <definedName name="Academie">Paramétrages!$R$2:$R$3</definedName>
    <definedName name="Avenant">T_Avenant[Motif MODIFICATION]</definedName>
    <definedName name="AvtLibArticles">T_AvtArticles[Libellé Article]</definedName>
    <definedName name="AvtNoArticle">T_AvtArticles[N°article]</definedName>
    <definedName name="Categorie">T_Categorie[Catégorie]</definedName>
    <definedName name="CatEnseignement">T_CatEnseignement[Categorie]</definedName>
    <definedName name="Fonction">T_Fonction[USAGE]</definedName>
    <definedName name="FonctionsLiees">T_FonctionsLiees[GroupeUtilité]</definedName>
    <definedName name="Formation">T_Formation[[Niveau ]]</definedName>
    <definedName name="Greta">T_Greta[STRUCTURE]</definedName>
    <definedName name="Initial">T_Initial[Initial/Renouvellement]</definedName>
    <definedName name="jours_fériés">T_JFeries[Jours fériés]</definedName>
    <definedName name="MotifAvenant">T_Avenant[Motif MODIFICATION]</definedName>
    <definedName name="MotifSortie">T_MSortie[Motif de sortie]</definedName>
    <definedName name="NoRenouv">T_NoRenouv[N°ReASSORT]</definedName>
    <definedName name="OuiNon">T_OuiNon[Oui/Non]</definedName>
    <definedName name="Quotite">T_Quotite[QUANTITE]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7" l="1"/>
  <c r="Y6" i="7"/>
  <c r="AC6" i="7"/>
  <c r="AD6" i="7"/>
  <c r="AE6" i="7"/>
  <c r="AF6" i="7"/>
  <c r="AG6" i="7"/>
  <c r="AH6" i="7"/>
  <c r="AI6" i="7"/>
  <c r="M5" i="7"/>
  <c r="Y5" i="7"/>
  <c r="AC5" i="7"/>
  <c r="AD5" i="7"/>
  <c r="AE5" i="7"/>
  <c r="AF5" i="7"/>
  <c r="AG5" i="7"/>
  <c r="AH5" i="7"/>
  <c r="AI5" i="7"/>
  <c r="M4" i="7"/>
  <c r="Y4" i="7"/>
  <c r="AC4" i="7"/>
  <c r="AD4" i="7"/>
  <c r="AE4" i="7"/>
  <c r="AF4" i="7"/>
  <c r="AG4" i="7"/>
  <c r="AH4" i="7"/>
  <c r="AI4" i="7"/>
  <c r="AR3" i="7" a="1"/>
  <c r="AR3" i="7" s="1"/>
  <c r="AQ3" i="7" a="1"/>
  <c r="AQ3" i="7" s="1"/>
  <c r="AN3" i="7" a="1"/>
  <c r="AN3" i="7" s="1"/>
  <c r="AM3" i="7" a="1"/>
  <c r="AM3" i="7" s="1"/>
  <c r="AL3" i="7" a="1"/>
  <c r="AL3" i="7" s="1"/>
  <c r="AK3" i="7" a="1"/>
  <c r="AK3" i="7" s="1"/>
  <c r="AI3" i="7" a="1"/>
  <c r="AI3" i="7" s="1"/>
  <c r="AH3" i="7" a="1"/>
  <c r="AH3" i="7" s="1"/>
  <c r="AG3" i="7" a="1"/>
  <c r="AG3" i="7" s="1"/>
  <c r="AF3" i="7" a="1"/>
  <c r="AF3" i="7" s="1"/>
  <c r="AE3" i="7" a="1"/>
  <c r="AE3" i="7" s="1"/>
  <c r="AD3" i="7" a="1"/>
  <c r="AD3" i="7" s="1"/>
  <c r="AC3" i="7" a="1"/>
  <c r="AC3" i="7" s="1"/>
  <c r="AB3" i="7" a="1"/>
  <c r="AB3" i="7" s="1"/>
  <c r="AA3" i="7" a="1"/>
  <c r="AA3" i="7" s="1"/>
  <c r="Z3" i="7" a="1"/>
  <c r="Z3" i="7" s="1"/>
  <c r="Y3" i="7" a="1"/>
  <c r="Y3" i="7" s="1"/>
  <c r="X3" i="7" a="1"/>
  <c r="X3" i="7" s="1"/>
  <c r="W3" i="7" a="1"/>
  <c r="W3" i="7" s="1"/>
  <c r="V3" i="7" a="1"/>
  <c r="V3" i="7" s="1"/>
  <c r="U3" i="7" a="1"/>
  <c r="U3" i="7" s="1"/>
  <c r="T3" i="7" a="1"/>
  <c r="T3" i="7" s="1"/>
  <c r="S3" i="7" a="1"/>
  <c r="S3" i="7" s="1"/>
  <c r="R3" i="7" a="1"/>
  <c r="R3" i="7" s="1"/>
  <c r="Q3" i="7" a="1"/>
  <c r="Q3" i="7" s="1"/>
  <c r="P3" i="7" a="1"/>
  <c r="P3" i="7" s="1"/>
  <c r="O3" i="7" a="1"/>
  <c r="O3" i="7" s="1"/>
  <c r="N3" i="7" a="1"/>
  <c r="N3" i="7" s="1"/>
  <c r="M3" i="7" a="1"/>
  <c r="M3" i="7" s="1"/>
  <c r="L3" i="7" a="1"/>
  <c r="L3" i="7" s="1"/>
  <c r="K3" i="7" a="1"/>
  <c r="K3" i="7" s="1"/>
  <c r="J3" i="7" a="1"/>
  <c r="J3" i="7" s="1"/>
  <c r="I3" i="7" a="1"/>
  <c r="I3" i="7" s="1"/>
  <c r="H3" i="7" a="1"/>
  <c r="H3" i="7" s="1"/>
  <c r="G3" i="7" a="1"/>
  <c r="G3" i="7" s="1"/>
  <c r="F3" i="7" a="1"/>
  <c r="F3" i="7" s="1"/>
  <c r="E3" i="7" a="1"/>
  <c r="E3" i="7" s="1"/>
  <c r="D3" i="7" a="1"/>
  <c r="D3" i="7" s="1"/>
  <c r="C3" i="7" a="1"/>
  <c r="C3" i="7" s="1"/>
  <c r="B3" i="7" a="1"/>
  <c r="B3" i="7" s="1"/>
  <c r="A3" i="7" a="1"/>
  <c r="A3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<sst xmlns="http://schemas.openxmlformats.org/spreadsheetml/2006/main" count="204" uniqueCount="139">
  <si>
    <t>Prénom</t>
  </si>
  <si>
    <t>Nationalité</t>
  </si>
  <si>
    <t>Ville</t>
  </si>
  <si>
    <t>Catégorie</t>
  </si>
  <si>
    <t>Adresse</t>
  </si>
  <si>
    <t>TA</t>
  </si>
  <si>
    <t>TypeContrat</t>
  </si>
  <si>
    <t>LILLE</t>
  </si>
  <si>
    <t>A</t>
  </si>
  <si>
    <t>B</t>
  </si>
  <si>
    <t>C</t>
  </si>
  <si>
    <t>Civilité</t>
  </si>
  <si>
    <t>M.</t>
  </si>
  <si>
    <t>MME</t>
  </si>
  <si>
    <t>INDÉTERMINÉE</t>
  </si>
  <si>
    <t>DÉTERMINÉE</t>
  </si>
  <si>
    <t>1ère</t>
  </si>
  <si>
    <t>2ème</t>
  </si>
  <si>
    <t>3ème</t>
  </si>
  <si>
    <t>Heures Max</t>
  </si>
  <si>
    <t>Initial/Renouvellement</t>
  </si>
  <si>
    <t>INITIAL</t>
  </si>
  <si>
    <t>RENOUVELLEMENT</t>
  </si>
  <si>
    <t>AMIENS</t>
  </si>
  <si>
    <t>Jours fériés</t>
  </si>
  <si>
    <t>DOUAI</t>
  </si>
  <si>
    <t>CALAIS</t>
  </si>
  <si>
    <t>Cat_</t>
  </si>
  <si>
    <t>1</t>
  </si>
  <si>
    <t>2</t>
  </si>
  <si>
    <t>3</t>
  </si>
  <si>
    <t>Oui/Non</t>
  </si>
  <si>
    <t>OUI</t>
  </si>
  <si>
    <t>NON</t>
  </si>
  <si>
    <t>NiveauFormation</t>
  </si>
  <si>
    <t>Catégorie / Echelon</t>
  </si>
  <si>
    <t>Quotité (%)</t>
  </si>
  <si>
    <t>Nom Patronymique</t>
  </si>
  <si>
    <t>Nom Usage</t>
  </si>
  <si>
    <t>Date Naissance</t>
  </si>
  <si>
    <t>Date Début</t>
  </si>
  <si>
    <t>Date Fin</t>
  </si>
  <si>
    <t>Digramme</t>
  </si>
  <si>
    <t>AUTRE :</t>
  </si>
  <si>
    <t>Motif de sortie</t>
  </si>
  <si>
    <t>LABEILLE</t>
  </si>
  <si>
    <t>MAYA</t>
  </si>
  <si>
    <t>Date Sortie</t>
  </si>
  <si>
    <t>Motif sortie</t>
  </si>
  <si>
    <t>N° Contrat</t>
  </si>
  <si>
    <t xml:space="preserve"> </t>
  </si>
  <si>
    <t>Type demande</t>
  </si>
  <si>
    <t>POPEYE</t>
  </si>
  <si>
    <t>N°article</t>
  </si>
  <si>
    <t>Libellé Article</t>
  </si>
  <si>
    <t>STRUCTURE</t>
  </si>
  <si>
    <t>SOUS STRUCTURE</t>
  </si>
  <si>
    <t>RUE DU PARADIS</t>
  </si>
  <si>
    <t>AA</t>
  </si>
  <si>
    <t>BB</t>
  </si>
  <si>
    <t>RUE DES ETOILES</t>
  </si>
  <si>
    <t>CC</t>
  </si>
  <si>
    <t>RUE DES PLANETES</t>
  </si>
  <si>
    <t>RESPONSABLE</t>
  </si>
  <si>
    <t>PAPAOUTAI</t>
  </si>
  <si>
    <t>MAMAOUTAI</t>
  </si>
  <si>
    <t>SOEUROUTAI</t>
  </si>
  <si>
    <t>A1</t>
  </si>
  <si>
    <t>B1</t>
  </si>
  <si>
    <t>C1</t>
  </si>
  <si>
    <t>VENTE</t>
  </si>
  <si>
    <t>ACHAT</t>
  </si>
  <si>
    <t>PALETTE</t>
  </si>
  <si>
    <t>PIECES</t>
  </si>
  <si>
    <t>QUANTITE</t>
  </si>
  <si>
    <t>USAGE</t>
  </si>
  <si>
    <t>TONDRE</t>
  </si>
  <si>
    <t>COUPER</t>
  </si>
  <si>
    <t>RASER</t>
  </si>
  <si>
    <t>FRISER</t>
  </si>
  <si>
    <t>Categorie</t>
  </si>
  <si>
    <t xml:space="preserve">Niveau </t>
  </si>
  <si>
    <t>1 - Débutant</t>
  </si>
  <si>
    <t>2 - Confirmé</t>
  </si>
  <si>
    <t>3 - Expert</t>
  </si>
  <si>
    <t>GroupeUtilité</t>
  </si>
  <si>
    <t>COIFFEUR</t>
  </si>
  <si>
    <t>PLOMBIER</t>
  </si>
  <si>
    <t>Motif MODIFICATION</t>
  </si>
  <si>
    <t>VACANCES</t>
  </si>
  <si>
    <t>VOYAGE</t>
  </si>
  <si>
    <t>BRONZAGE</t>
  </si>
  <si>
    <t>CASSÉ</t>
  </si>
  <si>
    <t>OBSOLETE</t>
  </si>
  <si>
    <t>N°ReASSORT</t>
  </si>
  <si>
    <t>DUREE</t>
  </si>
  <si>
    <t xml:space="preserve">PÉRIODE </t>
  </si>
  <si>
    <t>DESTINATION</t>
  </si>
  <si>
    <t>ARRIVEE</t>
  </si>
  <si>
    <t>Structure</t>
  </si>
  <si>
    <t>Date Commande</t>
  </si>
  <si>
    <t>N°Commande</t>
  </si>
  <si>
    <t>Quantité</t>
  </si>
  <si>
    <t xml:space="preserve">Adresse </t>
  </si>
  <si>
    <t>Poids</t>
  </si>
  <si>
    <t>hauteur</t>
  </si>
  <si>
    <t>Groupe</t>
  </si>
  <si>
    <t>Usage</t>
  </si>
  <si>
    <t>Activité</t>
  </si>
  <si>
    <t>Lieu</t>
  </si>
  <si>
    <t>Hauteur</t>
  </si>
  <si>
    <t>Herues</t>
  </si>
  <si>
    <t>blablabla</t>
  </si>
  <si>
    <t>Couleur</t>
  </si>
  <si>
    <t>Grand</t>
  </si>
  <si>
    <t>TOMBOUCTOU</t>
  </si>
  <si>
    <t>FRANÇAISE</t>
  </si>
  <si>
    <t>RUE DES ETOILES - 59000 LALUNE</t>
  </si>
  <si>
    <t>JARDINIER</t>
  </si>
  <si>
    <t>BRONZER AU SOLEIL</t>
  </si>
  <si>
    <t>TEST TEST TEST TEST 1</t>
  </si>
  <si>
    <t>NOUVEAU</t>
  </si>
  <si>
    <t>Date passage NVIEAU SUYP</t>
  </si>
  <si>
    <t>Période d'analyse</t>
  </si>
  <si>
    <t>N° Changement</t>
  </si>
  <si>
    <t>N° code changement</t>
  </si>
  <si>
    <t>Libellé changement</t>
  </si>
  <si>
    <t>date changement</t>
  </si>
  <si>
    <t>Motif changement</t>
  </si>
  <si>
    <t>PECHER LES GRENOUILLES</t>
  </si>
  <si>
    <t>MIAMI</t>
  </si>
  <si>
    <t>test test test test 2</t>
  </si>
  <si>
    <t>MIMOSA</t>
  </si>
  <si>
    <t>OLIVE</t>
  </si>
  <si>
    <t>AMERICAINE</t>
  </si>
  <si>
    <t>RUE DES EPINARDS - 59000 JARDIN</t>
  </si>
  <si>
    <t>TAMANRASSET</t>
  </si>
  <si>
    <t>TEST TEST TEST</t>
  </si>
  <si>
    <t>TEST 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</si>
</sst>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14" fontId="0" fillId="0" borderId="0" xfId="0" applyNumberForma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Font="1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" fontId="3" fillId="0" borderId="0" xfId="0" applyNumberFormat="1" applyFont="1"/>
    <xf numFmtId="2" fontId="3" fillId="0" borderId="0" xfId="0" applyNumberFormat="1" applyFont="1"/>
    <xf numFmtId="0" fontId="3" fillId="0" borderId="0" xfId="0" applyFont="1" applyAlignment="1">
      <alignment horizontal="right" vertical="center" wrapText="1"/>
    </xf>
    <xf numFmtId="14" fontId="3" fillId="0" borderId="0" xfId="0" applyNumberFormat="1" applyFont="1" applyAlignment="1">
      <alignment horizontal="right"/>
    </xf>
    <xf numFmtId="0" fontId="0" fillId="0" borderId="0" xfId="0" applyFont="1" applyFill="1"/>
  </cellXfs>
  <cellStyles count="1">
    <cellStyle name="Normal" xfId="0" builtinId="0"/>
  </cellStyles>
  <dxfs count="75">
    <dxf>
      <font>
        <color rgb="FF9C0006"/>
      </font>
      <fill>
        <patternFill>
          <bgColor rgb="FFFFC7CE"/>
        </patternFill>
      </fill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FF"/>
      <color rgb="FF0066CC"/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411480</xdr:colOff>
      <xdr:row>17</xdr:row>
      <xdr:rowOff>129540</xdr:rowOff>
    </xdr:from>
    <xdr:to>
      <xdr:col>7</xdr:col>
      <xdr:colOff>53340</xdr:colOff>
      <xdr:row>22</xdr:row>
      <xdr:rowOff>167640</xdr:rowOff>
    </xdr:to>
    <xdr:sp macro="[0]!AfficheNouveauContratUF" textlink="">
      <xdr:nvSpPr>
        <xdr:cNvPr id="5" name="Rectangle 4">
          <a:extLst>
            <a:ext uri="{FF2B5EF4-FFF2-40B4-BE49-F238E27FC236}">
              <a16:creationId xmlns:a16="http://schemas.microsoft.com/office/drawing/2014/main" id="{073A11D0-16F5-4D8E-8951-3EB1F9CE0CDF}"/>
            </a:ext>
          </a:extLst>
        </xdr:cNvPr>
        <xdr:cNvSpPr/>
      </xdr:nvSpPr>
      <xdr:spPr>
        <a:xfrm>
          <a:off x="4373880" y="3238500"/>
          <a:ext cx="1226820" cy="952500"/>
        </a:xfrm>
        <a:prstGeom prst="rect">
          <a:avLst/>
        </a:prstGeom>
        <a:solidFill>
          <a:srgbClr val="0066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Nouveau</a:t>
          </a:r>
          <a:r>
            <a:rPr lang="fr-FR" sz="1100" baseline="0"/>
            <a:t> </a:t>
          </a:r>
          <a:r>
            <a:rPr lang="fr-FR" sz="1200" b="1" baseline="0"/>
            <a:t>Contrat</a:t>
          </a:r>
          <a:endParaRPr lang="fr-FR" sz="1200" b="1"/>
        </a:p>
      </xdr:txBody>
    </xdr:sp>
    <xdr:clientData/>
  </xdr:twoCellAnchor>
  <xdr:twoCellAnchor>
    <xdr:from>
      <xdr:col>7</xdr:col>
      <xdr:colOff>342900</xdr:colOff>
      <xdr:row>17</xdr:row>
      <xdr:rowOff>129540</xdr:rowOff>
    </xdr:from>
    <xdr:to>
      <xdr:col>8</xdr:col>
      <xdr:colOff>777240</xdr:colOff>
      <xdr:row>22</xdr:row>
      <xdr:rowOff>167640</xdr:rowOff>
    </xdr:to>
    <xdr:sp macro="[0]!AfficheFrmRenouvellement.AfficheFrmRenouvellement" textlink="">
      <xdr:nvSpPr>
        <xdr:cNvPr id="17" name="Rectangle 16">
          <a:extLst>
            <a:ext uri="{FF2B5EF4-FFF2-40B4-BE49-F238E27FC236}">
              <a16:creationId xmlns:a16="http://schemas.microsoft.com/office/drawing/2014/main" id="{D9053D09-CD0E-44A4-A263-EED4877C2D24}"/>
            </a:ext>
          </a:extLst>
        </xdr:cNvPr>
        <xdr:cNvSpPr/>
      </xdr:nvSpPr>
      <xdr:spPr>
        <a:xfrm>
          <a:off x="5890260" y="3238500"/>
          <a:ext cx="1226820" cy="95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Renouvellement</a:t>
          </a:r>
        </a:p>
      </xdr:txBody>
    </xdr:sp>
    <xdr:clientData/>
  </xdr:twoCellAnchor>
  <xdr:twoCellAnchor>
    <xdr:from>
      <xdr:col>11</xdr:col>
      <xdr:colOff>160020</xdr:colOff>
      <xdr:row>17</xdr:row>
      <xdr:rowOff>144780</xdr:rowOff>
    </xdr:from>
    <xdr:to>
      <xdr:col>12</xdr:col>
      <xdr:colOff>594360</xdr:colOff>
      <xdr:row>23</xdr:row>
      <xdr:rowOff>0</xdr:rowOff>
    </xdr:to>
    <xdr:sp macro="[0]!AfficheFrmSorties.AfficheFrmSorties" textlink="">
      <xdr:nvSpPr>
        <xdr:cNvPr id="18" name="Rectangle 17">
          <a:extLst>
            <a:ext uri="{FF2B5EF4-FFF2-40B4-BE49-F238E27FC236}">
              <a16:creationId xmlns:a16="http://schemas.microsoft.com/office/drawing/2014/main" id="{8557D8E7-A44D-4302-9D55-76CEE4824AA7}"/>
            </a:ext>
          </a:extLst>
        </xdr:cNvPr>
        <xdr:cNvSpPr/>
      </xdr:nvSpPr>
      <xdr:spPr>
        <a:xfrm>
          <a:off x="8877300" y="3253740"/>
          <a:ext cx="1226820" cy="952500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Sorties</a:t>
          </a:r>
        </a:p>
      </xdr:txBody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13</xdr:row>
      <xdr:rowOff>121920</xdr:rowOff>
    </xdr:to>
    <xdr:sp macro="" textlink="">
      <xdr:nvSpPr>
        <xdr:cNvPr id="1025" name="AutoShape 1" descr="Animal en peluche Nici Wild Friends Pluchen Cuddly Coati Coaty, 43 cm |  Darty">
          <a:extLst>
            <a:ext uri="{FF2B5EF4-FFF2-40B4-BE49-F238E27FC236}">
              <a16:creationId xmlns:a16="http://schemas.microsoft.com/office/drawing/2014/main" id="{9E6C99A6-9B65-4559-86E3-832D6F1AFA7F}"/>
            </a:ext>
          </a:extLst>
        </xdr:cNvPr>
        <xdr:cNvSpPr>
          <a:spLocks noChangeAspect="1" noChangeArrowheads="1"/>
        </xdr:cNvSpPr>
      </xdr:nvSpPr>
      <xdr:spPr bwMode="auto">
        <a:xfrm>
          <a:off x="5547360" y="2194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11</xdr:row>
      <xdr:rowOff>121920</xdr:rowOff>
    </xdr:to>
    <xdr:sp macro="" textlink="">
      <xdr:nvSpPr>
        <xdr:cNvPr id="1027" name="AutoShape 3" descr="Animal en peluche Nici Wild Friends Pluchen Cuddly Coati Coaty, 43 cm |  Darty">
          <a:extLst>
            <a:ext uri="{FF2B5EF4-FFF2-40B4-BE49-F238E27FC236}">
              <a16:creationId xmlns:a16="http://schemas.microsoft.com/office/drawing/2014/main" id="{74F567E7-E6C8-4ECC-8E4E-D2B393AA7A37}"/>
            </a:ext>
          </a:extLst>
        </xdr:cNvPr>
        <xdr:cNvSpPr>
          <a:spLocks noChangeAspect="1" noChangeArrowheads="1"/>
        </xdr:cNvSpPr>
      </xdr:nvSpPr>
      <xdr:spPr bwMode="auto">
        <a:xfrm>
          <a:off x="475488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281940</xdr:colOff>
      <xdr:row>17</xdr:row>
      <xdr:rowOff>137160</xdr:rowOff>
    </xdr:from>
    <xdr:to>
      <xdr:col>10</xdr:col>
      <xdr:colOff>716280</xdr:colOff>
      <xdr:row>22</xdr:row>
      <xdr:rowOff>175260</xdr:rowOff>
    </xdr:to>
    <xdr:sp macro="[0]!AfficheFrmAvenant.AfficheFrmAvenant" textlink="">
      <xdr:nvSpPr>
        <xdr:cNvPr id="19" name="Rectangle 18">
          <a:extLst>
            <a:ext uri="{FF2B5EF4-FFF2-40B4-BE49-F238E27FC236}">
              <a16:creationId xmlns:a16="http://schemas.microsoft.com/office/drawing/2014/main" id="{BAF792B2-6A35-4C80-A143-760E9CEE1EE6}"/>
            </a:ext>
          </a:extLst>
        </xdr:cNvPr>
        <xdr:cNvSpPr/>
      </xdr:nvSpPr>
      <xdr:spPr>
        <a:xfrm>
          <a:off x="7414260" y="3246120"/>
          <a:ext cx="1226820" cy="9525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Changements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472440</xdr:colOff>
      <xdr:row>11</xdr:row>
      <xdr:rowOff>53340</xdr:rowOff>
    </xdr:from>
    <xdr:to>
      <xdr:col>45</xdr:col>
      <xdr:colOff>114300</xdr:colOff>
      <xdr:row>19</xdr:row>
      <xdr:rowOff>45720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4E9A8E9-4E2D-439D-8498-22F5979AECBF}"/>
            </a:ext>
          </a:extLst>
        </xdr:cNvPr>
        <xdr:cNvSpPr/>
      </xdr:nvSpPr>
      <xdr:spPr>
        <a:xfrm>
          <a:off x="40546020" y="2407920"/>
          <a:ext cx="3688080" cy="145542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 sur les colonnes AN à</a:t>
          </a:r>
          <a:r>
            <a:rPr lang="fr-FR" sz="1100" baseline="0"/>
            <a:t> AR que je n'arrive pas à alimenter les changements suivants.</a:t>
          </a:r>
        </a:p>
        <a:p>
          <a:pPr algn="l"/>
          <a:r>
            <a:rPr lang="fr-FR" sz="1100" baseline="0"/>
            <a:t>EX : Popeye peut avoir plusieurs changements. Comment générer les 4 colonnes suivantes avec un libellé ?</a:t>
          </a:r>
        </a:p>
        <a:p>
          <a:pPr algn="l"/>
          <a:r>
            <a:rPr lang="fr-FR" sz="1100" baseline="0"/>
            <a:t>Ex : Labeille peut avoir un seul changement qui vient s'alimenter sur les colonnes AN à AR</a:t>
          </a:r>
        </a:p>
        <a:p>
          <a:pPr algn="l"/>
          <a:r>
            <a:rPr lang="fr-FR" sz="1100" baseline="0"/>
            <a:t>etc....</a:t>
          </a:r>
        </a:p>
        <a:p>
          <a:pPr algn="l"/>
          <a:r>
            <a:rPr lang="fr-FR" sz="1100" baseline="0"/>
            <a:t>Merci !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CF64AA-2941-40D8-9FD8-9B29615C99F9}" name="T_BDDRH" displayName="T_BDDRH" ref="A2:AR6" totalsRowShown="0" headerRowDxfId="74" dataDxfId="73">
  <autoFilter ref="A2:AR6" xr:uid="{A0CF64AA-2941-40D8-9FD8-9B29615C99F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</autoFilter>
  <tableColumns count="44">
    <tableColumn id="1" xr3:uid="{EF7926AF-9978-43AE-BD9D-E78E6B9D7FA1}" name="Structure" dataDxfId="72"/>
    <tableColumn id="5" xr3:uid="{34586140-3ECE-4EBF-BC18-034456AE86B4}" name="Couleur" dataDxfId="71"/>
    <tableColumn id="3" xr3:uid="{D1C5FE1E-0012-4D9C-95C7-505453A89EE3}" name="Groupe" dataDxfId="70"/>
    <tableColumn id="9" xr3:uid="{C2CC6EC2-810A-4F80-887C-0F4267183868}" name="Usage" dataDxfId="69"/>
    <tableColumn id="34" xr3:uid="{CC3BBC53-AB41-484C-8856-3DA2B81C780B}" name="Activité" dataDxfId="68"/>
    <tableColumn id="10" xr3:uid="{DD0B446A-EE2D-4C86-AC14-4539ABAA5952}" name="Lieu" dataDxfId="67"/>
    <tableColumn id="14" xr3:uid="{7F83584B-B1BA-48F1-A84C-5A5A0E1A0D00}" name="Catégorie" dataDxfId="66"/>
    <tableColumn id="15" xr3:uid="{973A65CB-FE9F-4174-8DE2-462769E4C3FD}" name="Catégorie / Echelon" dataDxfId="65"/>
    <tableColumn id="16" xr3:uid="{FF0E61BF-7F43-4321-9915-72874D8899BB}" name="Poids" dataDxfId="64"/>
    <tableColumn id="17" xr3:uid="{A78B160D-6104-4964-BF52-235412A8D12E}" name="Hauteur" dataDxfId="63"/>
    <tableColumn id="18" xr3:uid="{5379AE30-4C19-4EB0-84A0-D2CE938E3B6F}" name="Quotité (%)" dataDxfId="62"/>
    <tableColumn id="19" xr3:uid="{AA1F7ECE-636E-4C44-930F-0079859B5694}" name="Herues" dataDxfId="61"/>
    <tableColumn id="35" xr3:uid="{CF2E5D01-05DA-4338-AACC-DCF0ABF704C3}" name="Heures Max" dataDxfId="60">
      <calculatedColumnFormula>IF(C3="ENSEIGNEMENT",ROUNDUP((X3-W3)/30.5/5,1)*5*810/12/0.504*K3/100,T_BDDRH[[#This Row],[Herues]])</calculatedColumnFormula>
    </tableColumn>
    <tableColumn id="20" xr3:uid="{559B0CF7-0E23-4AA9-9835-E6831468513D}" name="blablabla" dataDxfId="59"/>
    <tableColumn id="21" xr3:uid="{34217723-9355-44A4-9DD7-95B3903740B4}" name="Civilité" dataDxfId="58"/>
    <tableColumn id="22" xr3:uid="{59235788-DA27-4B7E-90D2-BDD41E04EFFD}" name="Nom Patronymique" dataDxfId="57"/>
    <tableColumn id="23" xr3:uid="{E8B3F929-6108-4980-87D4-865DEE034205}" name="Nom Usage" dataDxfId="56"/>
    <tableColumn id="24" xr3:uid="{32CFB043-B16C-4280-9025-9FFAE1FCABEB}" name="Prénom" dataDxfId="55"/>
    <tableColumn id="25" xr3:uid="{81A25C0C-4E2A-40C2-BCCF-9AB9E2A23EF9}" name="Date Naissance" dataDxfId="54"/>
    <tableColumn id="26" xr3:uid="{6B523D06-DBBC-435F-BA11-9ED717C32F85}" name="Nationalité" dataDxfId="53"/>
    <tableColumn id="27" xr3:uid="{D53E7BEB-39C5-4E17-974E-715BA538E7DC}" name="Adresse" dataDxfId="52"/>
    <tableColumn id="28" xr3:uid="{C579B06F-D02D-40E3-88BE-85233DA8EC47}" name="NiveauFormation" dataDxfId="51"/>
    <tableColumn id="29" xr3:uid="{02C6AADF-FC52-4FCC-80E2-CAC2F1C7618C}" name="Date Début" dataDxfId="50"/>
    <tableColumn id="30" xr3:uid="{DC6AC68C-255D-468F-B489-35F8A5208464}" name="Date Fin" dataDxfId="49"/>
    <tableColumn id="36" xr3:uid="{F0D104FE-A833-460C-981B-C1B6EE3399ED}" name="Période d'analyse" dataDxfId="48">
      <calculatedColumnFormula>IF(AND(B3="DÉTERMINÉE",ROUND(((X3)-(W3))/30.5,0)&lt;6.01),ROUND((X3-W3)/5,0) &amp; " jours ouvrés",IF(AND(B3="DÉTERMINÉE",AND(ROUND(((X3)-(W3))/30.5,0)&gt;=6,ROUND(((X3)-(W3))/30.5,0)&lt;12.2)),"1 mois", IF(AND(B3="DÉTERMINÉE",AND(ROUND(((X3)-(W3))/30.5,0)&gt;=12,ROUND(((X3)-(W3))/30.5,0)&lt;24)),"2 mois", "4 mois")))</calculatedColumnFormula>
    </tableColumn>
    <tableColumn id="37" xr3:uid="{AC2825AB-E444-440D-8D6F-54DCFB26EFBA}" name="Grand" dataDxfId="47"/>
    <tableColumn id="31" xr3:uid="{EF7DB5D7-3AE3-473A-B525-DF5F5C91B5E6}" name="Date Commande" dataDxfId="46"/>
    <tableColumn id="32" xr3:uid="{ACBA26FC-5D55-4960-A154-7696BB236671}" name="N°Commande" dataDxfId="45"/>
    <tableColumn id="33" xr3:uid="{01A3CFE6-FC57-442D-A442-5DA89029477C}" name="Quantité" dataDxfId="44">
      <calculatedColumnFormula>IF(T_BDDRH[[#This Row],[Quotité (%)]]=100,"COMPLET","INCOMPLET")</calculatedColumnFormula>
    </tableColumn>
    <tableColumn id="38" xr3:uid="{D2A03DA7-23EE-4206-88B1-7FCF92808E60}" name="RESPONSABLE" dataDxfId="43">
      <calculatedColumnFormula>VLOOKUP(T_BDDRH[[#This Row],[Structure]],T_Greta[],5,FALSE)</calculatedColumnFormula>
    </tableColumn>
    <tableColumn id="39" xr3:uid="{50F82863-DCA1-4356-9214-7697C0F4842F}" name="SOUS STRUCTURE" dataDxfId="42">
      <calculatedColumnFormula>VLOOKUP(T_BDDRH[[#This Row],[Structure]],T_Greta[],2,FALSE)</calculatedColumnFormula>
    </tableColumn>
    <tableColumn id="40" xr3:uid="{406195B6-82BC-4183-A7E5-39CC07F10A62}" name="Adresse " dataDxfId="41">
      <calculatedColumnFormula>VLOOKUP(T_BDDRH[[#This Row],[Structure]],T_Greta[],3,FALSE)</calculatedColumnFormula>
    </tableColumn>
    <tableColumn id="41" xr3:uid="{C79081D1-7619-4049-B83F-D404D0CC56D4}" name="Ville" dataDxfId="40">
      <calculatedColumnFormula>VLOOKUP(T_BDDRH[[#This Row],[Structure]],T_Greta[],4,FALSE)</calculatedColumnFormula>
    </tableColumn>
    <tableColumn id="42" xr3:uid="{8629CCED-723A-4C4F-B86B-F90255A24AFE}" name="TA" dataDxfId="39">
      <calculatedColumnFormula>IF(OR(T_BDDRH[[#This Row],[Structure]]="AISNE",A3="OISE",A3="SOMME"),"AMIENS","LILLE")</calculatedColumnFormula>
    </tableColumn>
    <tableColumn id="43" xr3:uid="{50E99B04-9CD5-4A03-88D1-93FEA7D14D8A}" name="N° Contrat" dataDxfId="38">
      <calculatedColumnFormula>VLOOKUP(T_BDDRH[[#This Row],[Structure]],T_Greta[],7,FALSE)&amp;RIGHT(YEAR(TODAY()),2)&amp;"_"&amp;LEFT(C3,1)&amp;"-"&amp;ROW(A3)</calculatedColumnFormula>
    </tableColumn>
    <tableColumn id="2" xr3:uid="{767A3F12-B594-424F-B958-15165B88D330}" name="Type demande" dataDxfId="37"/>
    <tableColumn id="54" xr3:uid="{03273CD5-DFF7-42B2-9476-762DE5DF3E51}" name="Date passage NVIEAU SUYP" dataDxfId="36"/>
    <tableColumn id="55" xr3:uid="{A223CCE3-506B-461A-99F3-B445E792617A}" name="Date Sortie" dataDxfId="35"/>
    <tableColumn id="56" xr3:uid="{4AAEC3EE-9698-4C59-8D07-FCD037D61C8D}" name="Motif sortie" dataDxfId="34"/>
    <tableColumn id="11" xr3:uid="{92D9745D-34AF-4BE2-B211-21AEB1CB7D83}" name="N° Changement" dataDxfId="33"/>
    <tableColumn id="4" xr3:uid="{0B073F1B-2B0D-4D86-A6D9-F00C04F9B5D8}" name="N° code changement" dataDxfId="32"/>
    <tableColumn id="6" xr3:uid="{A3267412-2263-4880-975F-3BF9EF4B4B19}" name="Libellé changement" dataDxfId="31"/>
    <tableColumn id="61" xr3:uid="{3BFAA3CA-34C1-4A7F-A21D-5549F3294566}" name="date changement" dataDxfId="30"/>
    <tableColumn id="62" xr3:uid="{9E136D7F-3F8F-4B9D-9BC9-4D62EEAD13FD}" name="Motif changement" dataDxfId="29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reta" displayName="T_Greta" ref="B1:H4" totalsRowShown="0" headerRowDxfId="28" dataDxfId="27">
  <autoFilter ref="B1:H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100-000001000000}" name="STRUCTURE" dataDxfId="26"/>
    <tableColumn id="2" xr3:uid="{00000000-0010-0000-0100-000002000000}" name="SOUS STRUCTURE" dataDxfId="25"/>
    <tableColumn id="3" xr3:uid="{00000000-0010-0000-0100-000003000000}" name="Adresse" dataDxfId="24"/>
    <tableColumn id="8" xr3:uid="{00000000-0010-0000-0100-000008000000}" name="Ville" dataDxfId="23"/>
    <tableColumn id="4" xr3:uid="{00000000-0010-0000-0100-000004000000}" name="RESPONSABLE" dataDxfId="22"/>
    <tableColumn id="6" xr3:uid="{00000000-0010-0000-0100-000006000000}" name="TA" dataDxfId="21"/>
    <tableColumn id="5" xr3:uid="{C7C6DC72-DDDE-4165-8C0E-31C8C7C0BD6A}" name="Digramme" dataDxfId="2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Contrat" displayName="T_Contrat" ref="J1:J3" totalsRowShown="0" headerRowDxfId="19" dataDxfId="18">
  <autoFilter ref="J1:J3" xr:uid="{00000000-0009-0000-0100-000003000000}">
    <filterColumn colId="0" hiddenButton="1"/>
  </autoFilter>
  <tableColumns count="1">
    <tableColumn id="1" xr3:uid="{00000000-0010-0000-0200-000001000000}" name="TypeContrat" dataDxfId="1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Quotite" displayName="T_Quotite" ref="L1:L3" totalsRowShown="0" headerRowDxfId="16" dataDxfId="15">
  <autoFilter ref="L1:L3" xr:uid="{00000000-0009-0000-0100-000004000000}">
    <filterColumn colId="0" hiddenButton="1"/>
  </autoFilter>
  <tableColumns count="1">
    <tableColumn id="1" xr3:uid="{00000000-0010-0000-0300-000001000000}" name="QUANTITE" dataDxfId="1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Fonction" displayName="T_Fonction" ref="N1:N5" totalsRowShown="0" headerRowDxfId="13" dataDxfId="12">
  <autoFilter ref="N1:N5" xr:uid="{00000000-0009-0000-0100-000005000000}">
    <filterColumn colId="0" hiddenButton="1"/>
  </autoFilter>
  <tableColumns count="1">
    <tableColumn id="1" xr3:uid="{00000000-0010-0000-0400-000001000000}" name="USAGE" dataDxfId="1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Civilite" displayName="Civilite" ref="P1:P3" totalsRowShown="0" headerRowDxfId="10" dataDxfId="9">
  <autoFilter ref="P1:P3" xr:uid="{00000000-0009-0000-0100-000006000000}">
    <filterColumn colId="0" hiddenButton="1"/>
  </autoFilter>
  <tableColumns count="1">
    <tableColumn id="1" xr3:uid="{00000000-0010-0000-0500-000001000000}" name="Civilité" dataDxfId="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Civilite" displayName="T_Civilite" ref="R1:R3" totalsRowShown="0">
  <autoFilter ref="R1:R3" xr:uid="{00000000-0009-0000-0100-000008000000}">
    <filterColumn colId="0" hiddenButton="1"/>
  </autoFilter>
  <tableColumns count="1">
    <tableColumn id="1" xr3:uid="{00000000-0010-0000-0600-000001000000}" name="Ville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CatEnseignement" displayName="T_CatEnseignement" ref="T1:T4" totalsRowShown="0">
  <autoFilter ref="T1:T4" xr:uid="{00000000-0009-0000-0100-000009000000}">
    <filterColumn colId="0" hiddenButton="1"/>
  </autoFilter>
  <tableColumns count="1">
    <tableColumn id="1" xr3:uid="{00000000-0010-0000-0700-000001000000}" name="Categorie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_Formation" displayName="T_Formation" ref="V1:V4" totalsRowShown="0" headerRowDxfId="7" dataDxfId="6">
  <autoFilter ref="V1:V4" xr:uid="{00000000-0009-0000-0100-00000A000000}">
    <filterColumn colId="0" hiddenButton="1"/>
  </autoFilter>
  <tableColumns count="1">
    <tableColumn id="1" xr3:uid="{00000000-0010-0000-0800-000001000000}" name="Niveau " dataDxfId="5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9000000}" name="T_Initial" displayName="T_Initial" ref="X1:X3" totalsRowShown="0">
  <autoFilter ref="X1:X3" xr:uid="{00000000-0009-0000-0100-00000C000000}">
    <filterColumn colId="0" hiddenButton="1"/>
  </autoFilter>
  <tableColumns count="1">
    <tableColumn id="1" xr3:uid="{00000000-0010-0000-0900-000001000000}" name="Initial/Renouvellement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A000000}" name="T_JFeries" displayName="T_JFeries" ref="Z1:Z12" totalsRowShown="0">
  <autoFilter ref="Z1:Z12" xr:uid="{00000000-0009-0000-0100-00000D000000}">
    <filterColumn colId="0" hiddenButton="1"/>
  </autoFilter>
  <tableColumns count="1">
    <tableColumn id="1" xr3:uid="{00000000-0010-0000-0A00-000001000000}" name="Jours fériés" dataDxfId="4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6FBD926-9237-4E61-9442-885BDAEBA6CE}" name="T_Categorie" displayName="T_Categorie" ref="AB1:AB4" totalsRowShown="0">
  <autoFilter ref="AB1:AB4" xr:uid="{96FBD926-9237-4E61-9442-885BDAEBA6CE}">
    <filterColumn colId="0" hiddenButton="1"/>
  </autoFilter>
  <tableColumns count="1">
    <tableColumn id="1" xr3:uid="{5105B003-4362-49F5-9CD9-2A8C7F6A95A2}" name="Catégorie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892CE1-39DA-46B2-B22C-C6C0F59DB686}" name="T_FonctionsLiees" displayName="T_FonctionsLiees" ref="AD1:AD4" totalsRowShown="0">
  <autoFilter ref="AD1:AD4" xr:uid="{4D892CE1-39DA-46B2-B22C-C6C0F59DB686}">
    <filterColumn colId="0" hiddenButton="1"/>
  </autoFilter>
  <tableColumns count="1">
    <tableColumn id="1" xr3:uid="{51EAF741-E3F0-49EA-B45D-19D68E2FE88C}" name="GroupeUtilité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7A54B54-7171-40EE-9E09-EEAF83089D61}" name="T_CategorieA" displayName="T_CategorieA" ref="AF1:AI10" totalsRowShown="0">
  <autoFilter ref="AF1:AI10" xr:uid="{57A54B54-7171-40EE-9E09-EEAF83089D61}">
    <filterColumn colId="0" hiddenButton="1"/>
    <filterColumn colId="1" hiddenButton="1"/>
    <filterColumn colId="2" hiddenButton="1"/>
    <filterColumn colId="3" hiddenButton="1"/>
  </autoFilter>
  <tableColumns count="4">
    <tableColumn id="1" xr3:uid="{0F3E2CA0-921A-49FE-8834-2F7EA958110D}" name="Cat_"/>
    <tableColumn id="2" xr3:uid="{DC7AA636-14EC-4AB9-97B0-2376A340210F}" name="Catégorie" dataDxfId="3"/>
    <tableColumn id="3" xr3:uid="{2193E438-DB89-461A-8D3B-CED67062CA15}" name="Poids" dataDxfId="2"/>
    <tableColumn id="4" xr3:uid="{AD5F03D5-E987-4C0B-AB6E-46D060F08839}" name="hauteur" dataDxfId="1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563CAA9-8E59-4A23-A3EE-C078A47B827F}" name="T_OuiNon" displayName="T_OuiNon" ref="AK1:AK3" totalsRowShown="0">
  <autoFilter ref="AK1:AK3" xr:uid="{2563CAA9-8E59-4A23-A3EE-C078A47B827F}">
    <filterColumn colId="0" hiddenButton="1"/>
  </autoFilter>
  <tableColumns count="1">
    <tableColumn id="1" xr3:uid="{EAD20A78-9D17-485D-A2C9-A47C392A60EA}" name="Oui/Non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E2C567F-6A97-4FCC-A823-3A70037C14F5}" name="T_Avenant" displayName="T_Avenant" ref="AM1:AM5" totalsRowShown="0">
  <autoFilter ref="AM1:AM5" xr:uid="{FE2C567F-6A97-4FCC-A823-3A70037C14F5}"/>
  <tableColumns count="1">
    <tableColumn id="1" xr3:uid="{A0CC5D57-55CA-45DB-BF78-DF381EF90121}" name="Motif MODIFICATION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FB3165B-A0EC-4CD3-998A-1403BD69F110}" name="T_MSortie" displayName="T_MSortie" ref="AO1:AO3" totalsRowShown="0">
  <autoFilter ref="AO1:AO3" xr:uid="{CFB3165B-A0EC-4CD3-998A-1403BD69F110}"/>
  <tableColumns count="1">
    <tableColumn id="1" xr3:uid="{0D33BC25-8479-4FD4-98E4-7EB40F1F0B4E}" name="Motif de sortie"/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E713AE6-A03A-429C-9801-0016B30A5BA6}" name="T_NoRenouv" displayName="T_NoRenouv" ref="AQ1:AQ7" totalsRowShown="0">
  <autoFilter ref="AQ1:AQ7" xr:uid="{9E713AE6-A03A-429C-9801-0016B30A5BA6}"/>
  <tableColumns count="1">
    <tableColumn id="1" xr3:uid="{16E6E23E-33C0-45DC-9ABB-BB209CBBA703}" name="N°ReASSORT"/>
  </tableColumns>
  <tableStyleInfo name="TableStyleLight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B99C456-B136-4D91-B22D-02CA0C22E2F2}" name="T_AvtArticles" displayName="T_AvtArticles" ref="AT1:AU5" totalsRowShown="0">
  <autoFilter ref="AT1:AU5" xr:uid="{9B99C456-B136-4D91-B22D-02CA0C22E2F2}"/>
  <tableColumns count="2">
    <tableColumn id="1" xr3:uid="{EF8C1E8D-8798-431F-A319-653F340DB528}" name="N°article"/>
    <tableColumn id="2" xr3:uid="{DC53D0CA-D487-4ACC-A78B-6CFF15B36006}" name="Libellé Artic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 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B5AF-0041-4799-9481-A330C56EF3C4}">
  <sheetPr codeName="Feuil3">
    <tabColor rgb="FFFFC000"/>
  </sheetPr>
  <dimension ref="F15:O27"/>
  <sheetViews>
    <sheetView showGridLines="0" tabSelected="1" workbookViewId="0">
      <selection activeCell="D15" sqref="D15"/>
    </sheetView>
  </sheetViews>
  <sheetFormatPr baseColWidth="10" defaultRowHeight="14.4" x14ac:dyDescent="0.3"/>
  <sheetData>
    <row r="15" spans="15:15" x14ac:dyDescent="0.3">
      <c r="O15" s="6"/>
    </row>
    <row r="21" spans="6:15" x14ac:dyDescent="0.3">
      <c r="O21" s="6"/>
    </row>
    <row r="23" spans="6:15" x14ac:dyDescent="0.3">
      <c r="O23" t="s">
        <v>50</v>
      </c>
    </row>
    <row r="24" spans="6:15" x14ac:dyDescent="0.3">
      <c r="G24" s="6"/>
    </row>
    <row r="25" spans="6:15" x14ac:dyDescent="0.3">
      <c r="F25" s="6"/>
    </row>
    <row r="26" spans="6:15" x14ac:dyDescent="0.3">
      <c r="I26" s="6"/>
    </row>
    <row r="27" spans="6:15" x14ac:dyDescent="0.3">
      <c r="J27" s="2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509B9-8A80-4563-AB41-5089B2307A82}">
  <sheetPr codeName="Feuil1">
    <tabColor theme="2" tint="-0.499984740745262"/>
  </sheetPr>
  <dimension ref="A2:AR6"/>
  <sheetViews>
    <sheetView topLeftCell="AH1" workbookViewId="0">
      <selection activeCell="U14" sqref="U14"/>
    </sheetView>
  </sheetViews>
  <sheetFormatPr baseColWidth="10" defaultRowHeight="14.4" x14ac:dyDescent="0.3"/>
  <cols>
    <col min="1" max="1" width="14.6640625" bestFit="1" customWidth="1"/>
    <col min="3" max="3" width="17.21875" bestFit="1" customWidth="1"/>
    <col min="4" max="4" width="32.44140625" bestFit="1" customWidth="1"/>
    <col min="5" max="5" width="26.109375" bestFit="1" customWidth="1"/>
    <col min="6" max="6" width="27.109375" bestFit="1" customWidth="1"/>
    <col min="7" max="7" width="8.5546875" bestFit="1" customWidth="1"/>
    <col min="8" max="8" width="8.6640625" style="5" customWidth="1"/>
    <col min="9" max="9" width="4.44140625" bestFit="1" customWidth="1"/>
    <col min="10" max="10" width="4" bestFit="1" customWidth="1"/>
    <col min="13" max="13" width="12" bestFit="1" customWidth="1"/>
    <col min="14" max="14" width="11.88671875" customWidth="1"/>
    <col min="16" max="16" width="12.109375" bestFit="1" customWidth="1"/>
    <col min="19" max="19" width="13.6640625" customWidth="1"/>
    <col min="22" max="22" width="16" customWidth="1"/>
    <col min="30" max="30" width="22.88671875" customWidth="1"/>
    <col min="31" max="31" width="15" bestFit="1" customWidth="1"/>
    <col min="32" max="32" width="46.44140625" customWidth="1"/>
    <col min="33" max="34" width="11.44140625" customWidth="1"/>
    <col min="35" max="35" width="9.109375" bestFit="1" customWidth="1"/>
    <col min="36" max="36" width="15.6640625" bestFit="1" customWidth="1"/>
    <col min="39" max="39" width="23.88671875" bestFit="1" customWidth="1"/>
    <col min="44" max="44" width="24.33203125" bestFit="1" customWidth="1"/>
  </cols>
  <sheetData>
    <row r="2" spans="1:44" s="16" customFormat="1" ht="41.4" x14ac:dyDescent="0.3">
      <c r="A2" s="15" t="s">
        <v>99</v>
      </c>
      <c r="B2" s="15" t="s">
        <v>113</v>
      </c>
      <c r="C2" s="15" t="s">
        <v>106</v>
      </c>
      <c r="D2" s="15" t="s">
        <v>107</v>
      </c>
      <c r="E2" s="15" t="s">
        <v>108</v>
      </c>
      <c r="F2" s="15" t="s">
        <v>109</v>
      </c>
      <c r="G2" s="15" t="s">
        <v>3</v>
      </c>
      <c r="H2" s="15" t="s">
        <v>35</v>
      </c>
      <c r="I2" s="15" t="s">
        <v>104</v>
      </c>
      <c r="J2" s="15" t="s">
        <v>110</v>
      </c>
      <c r="K2" s="15" t="s">
        <v>36</v>
      </c>
      <c r="L2" s="15" t="s">
        <v>111</v>
      </c>
      <c r="M2" s="15" t="s">
        <v>19</v>
      </c>
      <c r="N2" s="15" t="s">
        <v>112</v>
      </c>
      <c r="O2" s="15" t="s">
        <v>11</v>
      </c>
      <c r="P2" s="15" t="s">
        <v>37</v>
      </c>
      <c r="Q2" s="15" t="s">
        <v>38</v>
      </c>
      <c r="R2" s="15" t="s">
        <v>0</v>
      </c>
      <c r="S2" s="15" t="s">
        <v>39</v>
      </c>
      <c r="T2" s="15" t="s">
        <v>1</v>
      </c>
      <c r="U2" s="15" t="s">
        <v>4</v>
      </c>
      <c r="V2" s="15" t="s">
        <v>34</v>
      </c>
      <c r="W2" s="15" t="s">
        <v>40</v>
      </c>
      <c r="X2" s="15" t="s">
        <v>41</v>
      </c>
      <c r="Y2" s="15" t="s">
        <v>123</v>
      </c>
      <c r="Z2" s="15" t="s">
        <v>114</v>
      </c>
      <c r="AA2" s="15" t="s">
        <v>100</v>
      </c>
      <c r="AB2" s="15" t="s">
        <v>101</v>
      </c>
      <c r="AC2" s="15" t="s">
        <v>102</v>
      </c>
      <c r="AD2" s="15" t="s">
        <v>63</v>
      </c>
      <c r="AE2" s="15" t="s">
        <v>56</v>
      </c>
      <c r="AF2" s="15" t="s">
        <v>103</v>
      </c>
      <c r="AG2" s="15" t="s">
        <v>2</v>
      </c>
      <c r="AH2" s="15" t="s">
        <v>5</v>
      </c>
      <c r="AI2" s="15" t="s">
        <v>49</v>
      </c>
      <c r="AJ2" s="15" t="s">
        <v>51</v>
      </c>
      <c r="AK2" s="15" t="s">
        <v>122</v>
      </c>
      <c r="AL2" s="15" t="s">
        <v>47</v>
      </c>
      <c r="AM2" s="15" t="s">
        <v>48</v>
      </c>
      <c r="AN2" s="15" t="s">
        <v>124</v>
      </c>
      <c r="AO2" s="15" t="s">
        <v>125</v>
      </c>
      <c r="AP2" s="15" t="s">
        <v>126</v>
      </c>
      <c r="AQ2" s="15" t="s">
        <v>127</v>
      </c>
      <c r="AR2" s="15" t="s">
        <v>128</v>
      </c>
    </row>
    <row r="3" spans="1:44" s="16" customFormat="1" x14ac:dyDescent="0.3">
      <c r="A3" s="15" cm="1">
        <f t="array" ref="A3">COLUMN(A:A)</f>
        <v>1</v>
      </c>
      <c r="B3" s="15" cm="1">
        <f t="array" ref="B3">COLUMN(B:B)</f>
        <v>2</v>
      </c>
      <c r="C3" s="15" cm="1">
        <f t="array" ref="C3">COLUMN(C:C)</f>
        <v>3</v>
      </c>
      <c r="D3" s="15" cm="1">
        <f t="array" ref="D3">COLUMN(D:D)</f>
        <v>4</v>
      </c>
      <c r="E3" s="15" cm="1">
        <f t="array" ref="E3">COLUMN(E:E)</f>
        <v>5</v>
      </c>
      <c r="F3" s="15" cm="1">
        <f t="array" ref="F3">COLUMN(F:F)</f>
        <v>6</v>
      </c>
      <c r="G3" s="15" cm="1">
        <f t="array" ref="G3">COLUMN(G:G)</f>
        <v>7</v>
      </c>
      <c r="H3" s="15" cm="1">
        <f t="array" ref="H3">COLUMN(H:H)</f>
        <v>8</v>
      </c>
      <c r="I3" s="15" cm="1">
        <f t="array" ref="I3">COLUMN(I:I)</f>
        <v>9</v>
      </c>
      <c r="J3" s="15" cm="1">
        <f t="array" ref="J3">COLUMN(J:J)</f>
        <v>10</v>
      </c>
      <c r="K3" s="15" cm="1">
        <f t="array" ref="K3">COLUMN(K:K)</f>
        <v>11</v>
      </c>
      <c r="L3" s="15" cm="1">
        <f t="array" ref="L3">COLUMN(L:L)</f>
        <v>12</v>
      </c>
      <c r="M3" s="15" cm="1">
        <f t="array" ref="M3">COLUMN(M:M)</f>
        <v>13</v>
      </c>
      <c r="N3" s="15" cm="1">
        <f t="array" ref="N3">COLUMN(N:N)</f>
        <v>14</v>
      </c>
      <c r="O3" s="15" cm="1">
        <f t="array" ref="O3">COLUMN(O:O)</f>
        <v>15</v>
      </c>
      <c r="P3" s="15" cm="1">
        <f t="array" ref="P3">COLUMN(P:P)</f>
        <v>16</v>
      </c>
      <c r="Q3" s="15" cm="1">
        <f t="array" ref="Q3">COLUMN(Q:Q)</f>
        <v>17</v>
      </c>
      <c r="R3" s="15" cm="1">
        <f t="array" ref="R3">COLUMN(R:R)</f>
        <v>18</v>
      </c>
      <c r="S3" s="22" cm="1">
        <f t="array" ref="S3">COLUMN(S:S)</f>
        <v>19</v>
      </c>
      <c r="T3" s="15" cm="1">
        <f t="array" ref="T3">COLUMN(T:T)</f>
        <v>20</v>
      </c>
      <c r="U3" s="15" cm="1">
        <f t="array" ref="U3">COLUMN(U:U)</f>
        <v>21</v>
      </c>
      <c r="V3" s="15" cm="1">
        <f t="array" ref="V3">COLUMN(V:V)</f>
        <v>22</v>
      </c>
      <c r="W3" s="15" cm="1">
        <f t="array" ref="W3">COLUMN(W:W)</f>
        <v>23</v>
      </c>
      <c r="X3" s="15" cm="1">
        <f t="array" ref="X3">COLUMN(X:X)</f>
        <v>24</v>
      </c>
      <c r="Y3" s="15" cm="1">
        <f t="array" ref="Y3">COLUMN(Y:Y)</f>
        <v>25</v>
      </c>
      <c r="Z3" s="15" cm="1">
        <f t="array" ref="Z3">COLUMN(Z:Z)</f>
        <v>26</v>
      </c>
      <c r="AA3" s="15" cm="1">
        <f t="array" ref="AA3">COLUMN(AA:AA)</f>
        <v>27</v>
      </c>
      <c r="AB3" s="15" cm="1">
        <f t="array" ref="AB3">COLUMN(AB:AB)</f>
        <v>28</v>
      </c>
      <c r="AC3" s="15" cm="1">
        <f t="array" ref="AC3">COLUMN(AC:AC)</f>
        <v>29</v>
      </c>
      <c r="AD3" s="15" cm="1">
        <f t="array" ref="AD3">COLUMN(AD:AD)</f>
        <v>30</v>
      </c>
      <c r="AE3" s="15" cm="1">
        <f t="array" ref="AE3">COLUMN(AE:AE)</f>
        <v>31</v>
      </c>
      <c r="AF3" s="15" cm="1">
        <f t="array" ref="AF3">COLUMN(AF:AF)</f>
        <v>32</v>
      </c>
      <c r="AG3" s="15" cm="1">
        <f t="array" ref="AG3">COLUMN(AG:AG)</f>
        <v>33</v>
      </c>
      <c r="AH3" s="15" cm="1">
        <f t="array" ref="AH3">COLUMN(AH:AH)</f>
        <v>34</v>
      </c>
      <c r="AI3" s="15" cm="1">
        <f t="array" ref="AI3">COLUMN(AI:AI)</f>
        <v>35</v>
      </c>
      <c r="AJ3" s="15"/>
      <c r="AK3" s="15" cm="1">
        <f t="array" ref="AK3">COLUMN(AK:AK)</f>
        <v>37</v>
      </c>
      <c r="AL3" s="15" cm="1">
        <f t="array" ref="AL3">COLUMN(AL:AL)</f>
        <v>38</v>
      </c>
      <c r="AM3" s="15" cm="1">
        <f t="array" ref="AM3">COLUMN(AM:AM)</f>
        <v>39</v>
      </c>
      <c r="AN3" s="15" cm="1">
        <f t="array" ref="AN3">COLUMN(AN:AN)</f>
        <v>40</v>
      </c>
      <c r="AO3" s="15"/>
      <c r="AP3" s="15"/>
      <c r="AQ3" s="15" cm="1">
        <f t="array" ref="AQ3">COLUMN(AQ:AQ)</f>
        <v>43</v>
      </c>
      <c r="AR3" s="15" cm="1">
        <f t="array" ref="AR3">COLUMN(AR:AR)</f>
        <v>44</v>
      </c>
    </row>
    <row r="4" spans="1:44" x14ac:dyDescent="0.3">
      <c r="A4" s="13" t="s">
        <v>8</v>
      </c>
      <c r="B4" s="13" t="s">
        <v>15</v>
      </c>
      <c r="C4" s="13" t="s">
        <v>86</v>
      </c>
      <c r="D4" s="13" t="s">
        <v>86</v>
      </c>
      <c r="E4" s="13" t="s">
        <v>119</v>
      </c>
      <c r="F4" s="13" t="s">
        <v>115</v>
      </c>
      <c r="G4" s="13" t="s">
        <v>8</v>
      </c>
      <c r="H4" s="18" t="s">
        <v>16</v>
      </c>
      <c r="I4" s="13">
        <v>100</v>
      </c>
      <c r="J4" s="13">
        <v>150</v>
      </c>
      <c r="K4" s="19">
        <v>100</v>
      </c>
      <c r="L4" s="21">
        <v>500</v>
      </c>
      <c r="M4" s="20">
        <f>IF(C4="ENSEIGNEMENT",ROUNDUP((X4-W4)/30.5/5,1)*5*810/12/0.504*K4/100,T_BDDRH[[#This Row],[Herues]])</f>
        <v>500</v>
      </c>
      <c r="N4" s="13" t="s">
        <v>120</v>
      </c>
      <c r="O4" s="13" t="s">
        <v>12</v>
      </c>
      <c r="P4" s="13" t="s">
        <v>45</v>
      </c>
      <c r="Q4" s="13" t="s">
        <v>45</v>
      </c>
      <c r="R4" s="13" t="s">
        <v>46</v>
      </c>
      <c r="S4" s="23">
        <v>32874</v>
      </c>
      <c r="T4" s="13" t="s">
        <v>116</v>
      </c>
      <c r="U4" s="13" t="s">
        <v>117</v>
      </c>
      <c r="V4" s="13" t="s">
        <v>82</v>
      </c>
      <c r="W4" s="14">
        <v>45383</v>
      </c>
      <c r="X4" s="14">
        <v>45386</v>
      </c>
      <c r="Y4" s="13" t="str">
        <f>IF(AND(B4="DÉTERMINÉE",ROUND(((X4)-(W4))/30.5,0)&lt;6.01),ROUND((X4-W4)/5,0) &amp; " jours ouvrés",IF(AND(B4="DÉTERMINÉE",AND(ROUND(((X4)-(W4))/30.5,0)&gt;=6,ROUND(((X4)-(W4))/30.5,0)&lt;12.2)),"1 mois", IF(AND(B4="DÉTERMINÉE",AND(ROUND(((X4)-(W4))/30.5,0)&gt;=12,ROUND(((X4)-(W4))/30.5,0)&lt;24)),"2 mois", "4 mois")))</f>
        <v>1 jours ouvrés</v>
      </c>
      <c r="Z4" s="13" t="s">
        <v>32</v>
      </c>
      <c r="AA4" s="14">
        <v>45386</v>
      </c>
      <c r="AB4" s="13">
        <v>1</v>
      </c>
      <c r="AC4" s="17" t="str">
        <f>IF(T_BDDRH[[#This Row],[Quotité (%)]]=100,"COMPLET","INCOMPLET")</f>
        <v>COMPLET</v>
      </c>
      <c r="AD4" s="17" t="str">
        <f>VLOOKUP(T_BDDRH[[#This Row],[Structure]],T_Greta[],5,FALSE)</f>
        <v>PAPAOUTAI</v>
      </c>
      <c r="AE4" s="17" t="str">
        <f>VLOOKUP(T_BDDRH[[#This Row],[Structure]],T_Greta[],2,FALSE)</f>
        <v>AA</v>
      </c>
      <c r="AF4" s="17" t="str">
        <f>VLOOKUP(T_BDDRH[[#This Row],[Structure]],T_Greta[],3,FALSE)</f>
        <v>RUE DU PARADIS</v>
      </c>
      <c r="AG4" s="17" t="str">
        <f>VLOOKUP(T_BDDRH[[#This Row],[Structure]],T_Greta[],4,FALSE)</f>
        <v>LILLE</v>
      </c>
      <c r="AH4" s="17" t="str">
        <f>IF(OR(T_BDDRH[[#This Row],[Structure]]="AISNE",A4="OISE",A4="SOMME"),"AMIENS","LILLE")</f>
        <v>LILLE</v>
      </c>
      <c r="AI4" s="17" t="str">
        <f ca="1">VLOOKUP(T_BDDRH[[#This Row],[Structure]],T_Greta[],7,FALSE)&amp;RIGHT(YEAR(TODAY()),2)&amp;"_"&amp;LEFT(C4,1)&amp;"-"&amp;ROW(A4)</f>
        <v>A124_C-4</v>
      </c>
      <c r="AJ4" s="17" t="s">
        <v>121</v>
      </c>
      <c r="AK4" s="17"/>
      <c r="AL4" s="17"/>
      <c r="AM4" s="17"/>
      <c r="AN4" s="17">
        <v>1</v>
      </c>
      <c r="AO4" s="17">
        <v>4</v>
      </c>
      <c r="AP4" s="17" t="s">
        <v>119</v>
      </c>
      <c r="AQ4" s="14">
        <v>45386</v>
      </c>
      <c r="AR4" s="17" t="s">
        <v>138</v>
      </c>
    </row>
    <row r="5" spans="1:44" x14ac:dyDescent="0.3">
      <c r="A5" s="13" t="s">
        <v>10</v>
      </c>
      <c r="B5" s="13" t="s">
        <v>14</v>
      </c>
      <c r="C5" s="13" t="s">
        <v>87</v>
      </c>
      <c r="D5" s="13" t="s">
        <v>76</v>
      </c>
      <c r="E5" s="13" t="s">
        <v>129</v>
      </c>
      <c r="F5" s="13" t="s">
        <v>130</v>
      </c>
      <c r="G5" s="13" t="s">
        <v>9</v>
      </c>
      <c r="H5" s="18">
        <v>2</v>
      </c>
      <c r="I5" s="13">
        <v>200</v>
      </c>
      <c r="J5" s="13">
        <v>250</v>
      </c>
      <c r="K5" s="19">
        <v>100</v>
      </c>
      <c r="L5" s="21">
        <v>450</v>
      </c>
      <c r="M5" s="20">
        <f>IF(C5="ENSEIGNEMENT",ROUNDUP((X5-W5)/30.5/5,1)*5*810/12/0.504*K5/100,T_BDDRH[[#This Row],[Herues]])</f>
        <v>450</v>
      </c>
      <c r="N5" s="13" t="s">
        <v>131</v>
      </c>
      <c r="O5" s="13" t="s">
        <v>13</v>
      </c>
      <c r="P5" s="13" t="s">
        <v>132</v>
      </c>
      <c r="Q5" s="13" t="s">
        <v>52</v>
      </c>
      <c r="R5" s="13" t="s">
        <v>133</v>
      </c>
      <c r="S5" s="23">
        <v>34700</v>
      </c>
      <c r="T5" s="13" t="s">
        <v>134</v>
      </c>
      <c r="U5" s="13" t="s">
        <v>135</v>
      </c>
      <c r="V5" s="13" t="s">
        <v>84</v>
      </c>
      <c r="W5" s="14">
        <v>45292</v>
      </c>
      <c r="X5" s="13"/>
      <c r="Y5" s="13" t="str">
        <f>IF(AND(B5="DÉTERMINÉE",ROUND(((X5)-(W5))/30.5,0)&lt;6.01),ROUND((X5-W5)/5,0) &amp; " jours ouvrés",IF(AND(B5="DÉTERMINÉE",AND(ROUND(((X5)-(W5))/30.5,0)&gt;=6,ROUND(((X5)-(W5))/30.5,0)&lt;12.2)),"1 mois", IF(AND(B5="DÉTERMINÉE",AND(ROUND(((X5)-(W5))/30.5,0)&gt;=12,ROUND(((X5)-(W5))/30.5,0)&lt;24)),"2 mois", "4 mois")))</f>
        <v>4 mois</v>
      </c>
      <c r="Z5" s="13" t="s">
        <v>33</v>
      </c>
      <c r="AA5" s="14">
        <v>45386</v>
      </c>
      <c r="AB5" s="13">
        <v>5</v>
      </c>
      <c r="AC5" s="17" t="str">
        <f>IF(T_BDDRH[[#This Row],[Quotité (%)]]=100,"COMPLET","INCOMPLET")</f>
        <v>COMPLET</v>
      </c>
      <c r="AD5" s="17" t="str">
        <f>VLOOKUP(T_BDDRH[[#This Row],[Structure]],T_Greta[],5,FALSE)</f>
        <v>SOEUROUTAI</v>
      </c>
      <c r="AE5" s="17" t="str">
        <f>VLOOKUP(T_BDDRH[[#This Row],[Structure]],T_Greta[],2,FALSE)</f>
        <v>CC</v>
      </c>
      <c r="AF5" s="17" t="str">
        <f>VLOOKUP(T_BDDRH[[#This Row],[Structure]],T_Greta[],3,FALSE)</f>
        <v>RUE DES PLANETES</v>
      </c>
      <c r="AG5" s="17" t="str">
        <f>VLOOKUP(T_BDDRH[[#This Row],[Structure]],T_Greta[],4,FALSE)</f>
        <v>CALAIS</v>
      </c>
      <c r="AH5" s="17" t="str">
        <f>IF(OR(T_BDDRH[[#This Row],[Structure]]="AISNE",A5="OISE",A5="SOMME"),"AMIENS","LILLE")</f>
        <v>LILLE</v>
      </c>
      <c r="AI5" s="17" t="str">
        <f ca="1">VLOOKUP(T_BDDRH[[#This Row],[Structure]],T_Greta[],7,FALSE)&amp;RIGHT(YEAR(TODAY()),2)&amp;"_"&amp;LEFT(C5,1)&amp;"-"&amp;ROW(A5)</f>
        <v>C124_P-5</v>
      </c>
      <c r="AJ5" s="17" t="s">
        <v>121</v>
      </c>
      <c r="AK5" s="17"/>
      <c r="AL5" s="17"/>
      <c r="AM5" s="17"/>
      <c r="AN5" s="17"/>
      <c r="AO5" s="17"/>
      <c r="AP5" s="17"/>
      <c r="AQ5" s="17"/>
      <c r="AR5" s="17"/>
    </row>
    <row r="6" spans="1:44" x14ac:dyDescent="0.3">
      <c r="A6" s="13" t="s">
        <v>10</v>
      </c>
      <c r="B6" s="13" t="s">
        <v>14</v>
      </c>
      <c r="C6" s="13" t="s">
        <v>87</v>
      </c>
      <c r="D6" s="13" t="s">
        <v>76</v>
      </c>
      <c r="E6" s="13" t="s">
        <v>76</v>
      </c>
      <c r="F6" s="13" t="s">
        <v>136</v>
      </c>
      <c r="G6" s="13" t="s">
        <v>9</v>
      </c>
      <c r="H6" s="18">
        <v>2</v>
      </c>
      <c r="I6" s="13">
        <v>200</v>
      </c>
      <c r="J6" s="13">
        <v>250</v>
      </c>
      <c r="K6" s="19">
        <v>100</v>
      </c>
      <c r="L6" s="21">
        <v>450</v>
      </c>
      <c r="M6" s="20">
        <f>IF(C6="ENSEIGNEMENT",ROUNDUP((X6-W6)/30.5/5,1)*5*810/12/0.504*K6/100,T_BDDRH[[#This Row],[Herues]])</f>
        <v>450</v>
      </c>
      <c r="N6" s="13" t="s">
        <v>137</v>
      </c>
      <c r="O6" s="13" t="s">
        <v>13</v>
      </c>
      <c r="P6" s="13" t="s">
        <v>132</v>
      </c>
      <c r="Q6" s="13" t="s">
        <v>52</v>
      </c>
      <c r="R6" s="13" t="s">
        <v>133</v>
      </c>
      <c r="S6" s="23">
        <v>34700</v>
      </c>
      <c r="T6" s="13" t="s">
        <v>134</v>
      </c>
      <c r="U6" s="13" t="s">
        <v>135</v>
      </c>
      <c r="V6" s="13" t="s">
        <v>84</v>
      </c>
      <c r="W6" s="14">
        <v>45397</v>
      </c>
      <c r="X6" s="14">
        <v>45473</v>
      </c>
      <c r="Y6" s="13" t="str">
        <f>IF(AND(B6="DÉTERMINÉE",ROUND(((X6)-(W6))/30.5,0)&lt;6.01),ROUND((X6-W6)/5,0) &amp; " jours ouvrés",IF(AND(B6="DÉTERMINÉE",AND(ROUND(((X6)-(W6))/30.5,0)&gt;=6,ROUND(((X6)-(W6))/30.5,0)&lt;12.2)),"1 mois", IF(AND(B6="DÉTERMINÉE",AND(ROUND(((X6)-(W6))/30.5,0)&gt;=12,ROUND(((X6)-(W6))/30.5,0)&lt;24)),"2 mois", "4 mois")))</f>
        <v>4 mois</v>
      </c>
      <c r="Z6" s="13" t="s">
        <v>33</v>
      </c>
      <c r="AA6" s="14">
        <v>45292</v>
      </c>
      <c r="AB6" s="13">
        <v>15</v>
      </c>
      <c r="AC6" s="17" t="str">
        <f>IF(T_BDDRH[[#This Row],[Quotité (%)]]=100,"COMPLET","INCOMPLET")</f>
        <v>COMPLET</v>
      </c>
      <c r="AD6" s="17" t="str">
        <f>VLOOKUP(T_BDDRH[[#This Row],[Structure]],T_Greta[],5,FALSE)</f>
        <v>SOEUROUTAI</v>
      </c>
      <c r="AE6" s="17" t="str">
        <f>VLOOKUP(T_BDDRH[[#This Row],[Structure]],T_Greta[],2,FALSE)</f>
        <v>CC</v>
      </c>
      <c r="AF6" s="17" t="str">
        <f>VLOOKUP(T_BDDRH[[#This Row],[Structure]],T_Greta[],3,FALSE)</f>
        <v>RUE DES PLANETES</v>
      </c>
      <c r="AG6" s="17" t="str">
        <f>VLOOKUP(T_BDDRH[[#This Row],[Structure]],T_Greta[],4,FALSE)</f>
        <v>CALAIS</v>
      </c>
      <c r="AH6" s="17" t="str">
        <f>IF(OR(T_BDDRH[[#This Row],[Structure]]="AISNE",A6="OISE",A6="SOMME"),"AMIENS","LILLE")</f>
        <v>LILLE</v>
      </c>
      <c r="AI6" s="17" t="str">
        <f ca="1">VLOOKUP(T_BDDRH[[#This Row],[Structure]],T_Greta[],7,FALSE)&amp;RIGHT(YEAR(TODAY()),2)&amp;"_"&amp;LEFT(C6,1)&amp;"-"&amp;ROW(A6)</f>
        <v>C124_P-6</v>
      </c>
      <c r="AJ6" s="17" t="s">
        <v>22</v>
      </c>
      <c r="AK6" s="17"/>
      <c r="AL6" s="17"/>
      <c r="AM6" s="17"/>
      <c r="AN6" s="17"/>
      <c r="AO6" s="17"/>
      <c r="AP6" s="17"/>
      <c r="AQ6" s="17"/>
      <c r="AR6" s="17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1"/>
  </sheetPr>
  <dimension ref="B1:AU21"/>
  <sheetViews>
    <sheetView topLeftCell="W1" workbookViewId="0">
      <selection activeCell="AB20" sqref="AB20"/>
    </sheetView>
  </sheetViews>
  <sheetFormatPr baseColWidth="10" defaultRowHeight="14.4" x14ac:dyDescent="0.3"/>
  <cols>
    <col min="2" max="2" width="13.5546875" style="1" bestFit="1" customWidth="1"/>
    <col min="3" max="3" width="23.44140625" style="1" bestFit="1" customWidth="1"/>
    <col min="4" max="4" width="59.5546875" style="1" bestFit="1" customWidth="1"/>
    <col min="5" max="5" width="17.109375" style="1" bestFit="1" customWidth="1"/>
    <col min="6" max="6" width="21.6640625" style="1" bestFit="1" customWidth="1"/>
    <col min="7" max="9" width="11.44140625" style="1"/>
    <col min="10" max="10" width="24" style="1" customWidth="1"/>
    <col min="11" max="13" width="11.44140625" style="1"/>
    <col min="14" max="14" width="36.33203125" style="1" bestFit="1" customWidth="1"/>
    <col min="15" max="16" width="11.44140625" style="1"/>
    <col min="18" max="18" width="11.44140625" customWidth="1"/>
    <col min="20" max="20" width="11.33203125" customWidth="1"/>
    <col min="22" max="22" width="32.44140625" customWidth="1"/>
    <col min="24" max="24" width="24" customWidth="1"/>
    <col min="26" max="26" width="13.33203125" customWidth="1"/>
    <col min="28" max="28" width="11.109375" customWidth="1"/>
    <col min="30" max="30" width="16.6640625" customWidth="1"/>
    <col min="32" max="32" width="6.6640625" customWidth="1"/>
    <col min="33" max="33" width="6.6640625" style="11" customWidth="1"/>
    <col min="34" max="34" width="6.6640625" bestFit="1" customWidth="1"/>
    <col min="35" max="35" width="4.6640625" style="5" bestFit="1" customWidth="1"/>
    <col min="39" max="39" width="39.88671875" bestFit="1" customWidth="1"/>
    <col min="41" max="41" width="15.6640625" customWidth="1"/>
    <col min="43" max="43" width="17.88671875" customWidth="1"/>
    <col min="47" max="47" width="13.6640625" customWidth="1"/>
  </cols>
  <sheetData>
    <row r="1" spans="2:47" x14ac:dyDescent="0.3">
      <c r="B1" s="1" t="s">
        <v>55</v>
      </c>
      <c r="C1" s="1" t="s">
        <v>56</v>
      </c>
      <c r="D1" s="1" t="s">
        <v>4</v>
      </c>
      <c r="E1" s="1" t="s">
        <v>2</v>
      </c>
      <c r="F1" s="1" t="s">
        <v>63</v>
      </c>
      <c r="G1" s="1" t="s">
        <v>5</v>
      </c>
      <c r="H1" s="1" t="s">
        <v>42</v>
      </c>
      <c r="J1" s="1" t="s">
        <v>6</v>
      </c>
      <c r="L1" s="1" t="s">
        <v>74</v>
      </c>
      <c r="N1" s="1" t="s">
        <v>75</v>
      </c>
      <c r="P1" s="1" t="s">
        <v>11</v>
      </c>
      <c r="R1" t="s">
        <v>2</v>
      </c>
      <c r="T1" t="s">
        <v>80</v>
      </c>
      <c r="V1" s="4" t="s">
        <v>81</v>
      </c>
      <c r="X1" t="s">
        <v>20</v>
      </c>
      <c r="Z1" t="s">
        <v>24</v>
      </c>
      <c r="AB1" t="s">
        <v>3</v>
      </c>
      <c r="AD1" t="s">
        <v>85</v>
      </c>
      <c r="AF1" t="s">
        <v>27</v>
      </c>
      <c r="AG1" s="11" t="s">
        <v>3</v>
      </c>
      <c r="AH1" t="s">
        <v>104</v>
      </c>
      <c r="AI1" s="5" t="s">
        <v>105</v>
      </c>
      <c r="AK1" t="s">
        <v>31</v>
      </c>
      <c r="AM1" t="s">
        <v>88</v>
      </c>
      <c r="AO1" t="s">
        <v>44</v>
      </c>
      <c r="AQ1" t="s">
        <v>94</v>
      </c>
      <c r="AT1" t="s">
        <v>53</v>
      </c>
      <c r="AU1" t="s">
        <v>54</v>
      </c>
    </row>
    <row r="2" spans="2:47" x14ac:dyDescent="0.3">
      <c r="B2" s="1" t="s">
        <v>8</v>
      </c>
      <c r="C2" s="1" t="s">
        <v>58</v>
      </c>
      <c r="D2" s="1" t="s">
        <v>57</v>
      </c>
      <c r="E2" s="1" t="s">
        <v>7</v>
      </c>
      <c r="F2" s="1" t="s">
        <v>64</v>
      </c>
      <c r="G2" s="1" t="s">
        <v>7</v>
      </c>
      <c r="H2" s="1" t="s">
        <v>67</v>
      </c>
      <c r="J2" s="1" t="s">
        <v>70</v>
      </c>
      <c r="L2" s="1" t="s">
        <v>72</v>
      </c>
      <c r="N2" s="1" t="s">
        <v>76</v>
      </c>
      <c r="P2" s="1" t="s">
        <v>12</v>
      </c>
      <c r="R2" t="s">
        <v>23</v>
      </c>
      <c r="T2" t="s">
        <v>16</v>
      </c>
      <c r="V2" s="4" t="s">
        <v>82</v>
      </c>
      <c r="X2" t="s">
        <v>21</v>
      </c>
      <c r="Z2" s="3">
        <v>45292</v>
      </c>
      <c r="AB2" t="s">
        <v>8</v>
      </c>
      <c r="AD2" t="s">
        <v>86</v>
      </c>
      <c r="AF2" t="s">
        <v>8</v>
      </c>
      <c r="AG2" s="11" t="s">
        <v>16</v>
      </c>
      <c r="AH2" s="5">
        <v>100</v>
      </c>
      <c r="AI2" s="5">
        <v>150</v>
      </c>
      <c r="AK2" t="s">
        <v>32</v>
      </c>
      <c r="AM2" t="s">
        <v>89</v>
      </c>
      <c r="AO2" t="s">
        <v>92</v>
      </c>
      <c r="AQ2">
        <v>1</v>
      </c>
      <c r="AT2">
        <v>1</v>
      </c>
      <c r="AU2" t="s">
        <v>95</v>
      </c>
    </row>
    <row r="3" spans="2:47" ht="14.4" customHeight="1" x14ac:dyDescent="0.3">
      <c r="B3" s="1" t="s">
        <v>9</v>
      </c>
      <c r="C3" s="1" t="s">
        <v>59</v>
      </c>
      <c r="D3" s="1" t="s">
        <v>60</v>
      </c>
      <c r="E3" s="1" t="s">
        <v>25</v>
      </c>
      <c r="F3" s="1" t="s">
        <v>65</v>
      </c>
      <c r="G3" s="1" t="s">
        <v>23</v>
      </c>
      <c r="H3" s="1" t="s">
        <v>68</v>
      </c>
      <c r="J3" s="1" t="s">
        <v>71</v>
      </c>
      <c r="L3" s="1" t="s">
        <v>73</v>
      </c>
      <c r="N3" s="1" t="s">
        <v>77</v>
      </c>
      <c r="P3" s="1" t="s">
        <v>13</v>
      </c>
      <c r="R3" t="s">
        <v>7</v>
      </c>
      <c r="T3" t="s">
        <v>17</v>
      </c>
      <c r="V3" s="4" t="s">
        <v>83</v>
      </c>
      <c r="X3" t="s">
        <v>22</v>
      </c>
      <c r="Z3" s="3">
        <v>45383</v>
      </c>
      <c r="AB3" t="s">
        <v>9</v>
      </c>
      <c r="AD3" t="s">
        <v>87</v>
      </c>
      <c r="AF3" t="s">
        <v>8</v>
      </c>
      <c r="AG3" s="11" t="s">
        <v>16</v>
      </c>
      <c r="AH3" s="5">
        <v>200</v>
      </c>
      <c r="AI3" s="5">
        <v>250</v>
      </c>
      <c r="AK3" t="s">
        <v>33</v>
      </c>
      <c r="AM3" t="s">
        <v>90</v>
      </c>
      <c r="AO3" t="s">
        <v>93</v>
      </c>
      <c r="AQ3">
        <v>2</v>
      </c>
      <c r="AT3">
        <v>2</v>
      </c>
      <c r="AU3" t="s">
        <v>96</v>
      </c>
    </row>
    <row r="4" spans="2:47" x14ac:dyDescent="0.3">
      <c r="B4" s="1" t="s">
        <v>10</v>
      </c>
      <c r="C4" s="1" t="s">
        <v>61</v>
      </c>
      <c r="D4" s="1" t="s">
        <v>62</v>
      </c>
      <c r="E4" s="1" t="s">
        <v>26</v>
      </c>
      <c r="F4" s="1" t="s">
        <v>66</v>
      </c>
      <c r="G4" s="1" t="s">
        <v>7</v>
      </c>
      <c r="H4" s="1" t="s">
        <v>69</v>
      </c>
      <c r="N4" s="1" t="s">
        <v>78</v>
      </c>
      <c r="T4" t="s">
        <v>18</v>
      </c>
      <c r="V4" s="4" t="s">
        <v>84</v>
      </c>
      <c r="Z4" s="3">
        <v>45413</v>
      </c>
      <c r="AB4" t="s">
        <v>10</v>
      </c>
      <c r="AD4" t="s">
        <v>118</v>
      </c>
      <c r="AF4" t="s">
        <v>8</v>
      </c>
      <c r="AG4" s="11" t="s">
        <v>16</v>
      </c>
      <c r="AH4" s="5">
        <v>300</v>
      </c>
      <c r="AI4" s="5">
        <v>350</v>
      </c>
      <c r="AM4" t="s">
        <v>91</v>
      </c>
      <c r="AQ4">
        <v>3</v>
      </c>
      <c r="AT4">
        <v>3</v>
      </c>
      <c r="AU4" t="s">
        <v>97</v>
      </c>
    </row>
    <row r="5" spans="2:47" x14ac:dyDescent="0.3">
      <c r="N5" s="1" t="s">
        <v>79</v>
      </c>
      <c r="Z5" s="3">
        <v>45420</v>
      </c>
      <c r="AF5" s="2" t="s">
        <v>9</v>
      </c>
      <c r="AG5" s="12" t="s">
        <v>28</v>
      </c>
      <c r="AH5" s="7">
        <v>100</v>
      </c>
      <c r="AI5" s="7">
        <v>150</v>
      </c>
      <c r="AM5" t="s">
        <v>43</v>
      </c>
      <c r="AQ5">
        <v>4</v>
      </c>
      <c r="AT5">
        <v>4</v>
      </c>
      <c r="AU5" t="s">
        <v>98</v>
      </c>
    </row>
    <row r="6" spans="2:47" x14ac:dyDescent="0.3">
      <c r="Z6" s="3">
        <v>45421</v>
      </c>
      <c r="AF6" s="2" t="s">
        <v>9</v>
      </c>
      <c r="AG6" s="12" t="s">
        <v>29</v>
      </c>
      <c r="AH6" s="7">
        <v>200</v>
      </c>
      <c r="AI6" s="7">
        <v>250</v>
      </c>
      <c r="AQ6">
        <v>5</v>
      </c>
    </row>
    <row r="7" spans="2:47" x14ac:dyDescent="0.3">
      <c r="Z7" s="3">
        <v>45432</v>
      </c>
      <c r="AF7" s="2" t="s">
        <v>9</v>
      </c>
      <c r="AG7" s="12" t="s">
        <v>30</v>
      </c>
      <c r="AH7" s="9">
        <v>300</v>
      </c>
      <c r="AI7" s="10">
        <v>350</v>
      </c>
      <c r="AQ7">
        <v>6</v>
      </c>
    </row>
    <row r="8" spans="2:47" x14ac:dyDescent="0.3">
      <c r="Z8" s="3">
        <v>45487</v>
      </c>
      <c r="AF8" s="2" t="s">
        <v>10</v>
      </c>
      <c r="AG8" s="12" t="s">
        <v>28</v>
      </c>
      <c r="AH8" s="7">
        <v>100</v>
      </c>
      <c r="AI8" s="5">
        <v>150</v>
      </c>
    </row>
    <row r="9" spans="2:47" x14ac:dyDescent="0.3">
      <c r="Z9" s="3">
        <v>45519</v>
      </c>
      <c r="AF9" s="2" t="s">
        <v>10</v>
      </c>
      <c r="AG9" s="12" t="s">
        <v>29</v>
      </c>
      <c r="AH9" s="7">
        <v>200</v>
      </c>
      <c r="AI9" s="5">
        <v>250</v>
      </c>
    </row>
    <row r="10" spans="2:47" x14ac:dyDescent="0.3">
      <c r="Z10" s="3">
        <v>45597</v>
      </c>
      <c r="AF10" s="2" t="s">
        <v>10</v>
      </c>
      <c r="AG10" s="12" t="s">
        <v>30</v>
      </c>
      <c r="AH10" s="7">
        <v>300</v>
      </c>
      <c r="AI10" s="5">
        <v>350</v>
      </c>
    </row>
    <row r="11" spans="2:47" x14ac:dyDescent="0.3">
      <c r="Z11" s="3">
        <v>45607</v>
      </c>
    </row>
    <row r="12" spans="2:47" x14ac:dyDescent="0.3">
      <c r="Z12" s="3">
        <v>45651</v>
      </c>
    </row>
    <row r="20" spans="30:31" x14ac:dyDescent="0.3">
      <c r="AD20" s="8"/>
    </row>
    <row r="21" spans="30:31" x14ac:dyDescent="0.3">
      <c r="AE21" s="8"/>
    </row>
  </sheetData>
  <phoneticPr fontId="2" type="noConversion"/>
  <conditionalFormatting sqref="AH1:AH1048576">
    <cfRule type="duplicateValues" dxfId="0" priority="1"/>
  </conditionalFormatting>
  <pageMargins left="0.7" right="0.7" top="0.75" bottom="0.75" header="0.3" footer="0.3"/>
  <pageSetup paperSize="9" orientation="portrait" r:id="rId1"/>
  <ignoredErrors>
    <ignoredError sqref="AG8:AG10 AG5:AG7" numberStoredAsText="1"/>
  </ignoredErrors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Accueil</vt:lpstr>
      <vt:lpstr>Form</vt:lpstr>
      <vt:lpstr>Paramétrages</vt:lpstr>
      <vt:lpstr>Academie</vt:lpstr>
      <vt:lpstr>Avenant</vt:lpstr>
      <vt:lpstr>AvtLibArticles</vt:lpstr>
      <vt:lpstr>AvtNoArticle</vt:lpstr>
      <vt:lpstr>Categorie</vt:lpstr>
      <vt:lpstr>CatEnseignement</vt:lpstr>
      <vt:lpstr>Fonction</vt:lpstr>
      <vt:lpstr>FonctionsLiees</vt:lpstr>
      <vt:lpstr>Formation</vt:lpstr>
      <vt:lpstr>Greta</vt:lpstr>
      <vt:lpstr>Initial</vt:lpstr>
      <vt:lpstr>jours_fériés</vt:lpstr>
      <vt:lpstr>MotifAvenant</vt:lpstr>
      <vt:lpstr>MotifSortie</vt:lpstr>
      <vt:lpstr>NoRenouv</vt:lpstr>
      <vt:lpstr>OuiNon</vt:lpstr>
      <vt:lpstr>Quotite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cp:lastPrinted>2024-01-18T16:08:34Z</cp:lastPrinted>
  <dcterms:created xsi:type="dcterms:W3CDTF">2024-01-16T15:36:37Z</dcterms:created>
  <dcterms:modified xsi:type="dcterms:W3CDTF">2024-04-05T12:45:24Z</dcterms:modified>
</cp:coreProperties>
</file>