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3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drawings/drawing4.xml" ContentType="application/vnd.openxmlformats-officedocument.drawing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drawings/drawing5.xml" ContentType="application/vnd.openxmlformats-officedocument.drawing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drawings/drawing6.xml" ContentType="application/vnd.openxmlformats-officedocument.drawing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drawings/drawing7.xml" ContentType="application/vnd.openxmlformats-officedocument.drawing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drawings/drawing8.xml" ContentType="application/vnd.openxmlformats-officedocument.drawing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drawings/drawing9.xml" ContentType="application/vnd.openxmlformats-officedocument.drawing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drawings/drawing10.xml" ContentType="application/vnd.openxmlformats-officedocument.drawing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drawings/drawing11.xml" ContentType="application/vnd.openxmlformats-officedocument.drawing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drawings/drawing12.xml" ContentType="application/vnd.openxmlformats-officedocument.drawing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drawings/drawing13.xml" ContentType="application/vnd.openxmlformats-officedocument.drawing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drawings/drawing14.xml" ContentType="application/vnd.openxmlformats-officedocument.drawing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drawings/drawing15.xml" ContentType="application/vnd.openxmlformats-officedocument.drawing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drawings/drawing16.xml" ContentType="application/vnd.openxmlformats-officedocument.drawing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drawings/drawing17.xml" ContentType="application/vnd.openxmlformats-officedocument.drawing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drawings/drawing18.xml" ContentType="application/vnd.openxmlformats-officedocument.drawing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drawings/drawing19.xml" ContentType="application/vnd.openxmlformats-officedocument.drawing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drawings/drawing20.xml" ContentType="application/vnd.openxmlformats-officedocument.drawing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drawings/drawing21.xml" ContentType="application/vnd.openxmlformats-officedocument.drawing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drawings/drawing22.xml" ContentType="application/vnd.openxmlformats-officedocument.drawing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drawings/drawing23.xml" ContentType="application/vnd.openxmlformats-officedocument.drawing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drawings/drawing24.xml" ContentType="application/vnd.openxmlformats-officedocument.drawing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drawings/drawing25.xml" ContentType="application/vnd.openxmlformats-officedocument.drawing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drawings/drawing26.xml" ContentType="application/vnd.openxmlformats-officedocument.drawing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drawings/drawing27.xml" ContentType="application/vnd.openxmlformats-officedocument.drawing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drawings/drawing28.xml" ContentType="application/vnd.openxmlformats-officedocument.drawing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drawings/drawing29.xml" ContentType="application/vnd.openxmlformats-officedocument.drawing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drawings/drawing30.xml" ContentType="application/vnd.openxmlformats-officedocument.drawing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drawings/drawing31.xml" ContentType="application/vnd.openxmlformats-officedocument.drawing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drawings/drawing32.xml" ContentType="application/vnd.openxmlformats-officedocument.drawing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drawings/drawing33.xml" ContentType="application/vnd.openxmlformats-officedocument.drawing+xml"/>
  <Override PartName="/xl/tables/table156.xml" ContentType="application/vnd.openxmlformats-officedocument.spreadsheetml.table+xml"/>
  <Override PartName="/xl/tables/table157.xml" ContentType="application/vnd.openxmlformats-officedocument.spreadsheetml.table+xml"/>
  <Override PartName="/xl/tables/table158.xml" ContentType="application/vnd.openxmlformats-officedocument.spreadsheetml.table+xml"/>
  <Override PartName="/xl/tables/table159.xml" ContentType="application/vnd.openxmlformats-officedocument.spreadsheetml.table+xml"/>
  <Override PartName="/xl/drawings/drawing34.xml" ContentType="application/vnd.openxmlformats-officedocument.drawing+xml"/>
  <Override PartName="/xl/tables/table160.xml" ContentType="application/vnd.openxmlformats-officedocument.spreadsheetml.table+xml"/>
  <Override PartName="/xl/tables/table161.xml" ContentType="application/vnd.openxmlformats-officedocument.spreadsheetml.table+xml"/>
  <Override PartName="/xl/tables/table162.xml" ContentType="application/vnd.openxmlformats-officedocument.spreadsheetml.table+xml"/>
  <Override PartName="/xl/tables/table163.xml" ContentType="application/vnd.openxmlformats-officedocument.spreadsheetml.table+xml"/>
  <Override PartName="/xl/drawings/drawing35.xml" ContentType="application/vnd.openxmlformats-officedocument.drawing+xml"/>
  <Override PartName="/xl/tables/table164.xml" ContentType="application/vnd.openxmlformats-officedocument.spreadsheetml.table+xml"/>
  <Override PartName="/xl/tables/table165.xml" ContentType="application/vnd.openxmlformats-officedocument.spreadsheetml.table+xml"/>
  <Override PartName="/xl/tables/table166.xml" ContentType="application/vnd.openxmlformats-officedocument.spreadsheetml.table+xml"/>
  <Override PartName="/xl/tables/table16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00" windowHeight="10035" tabRatio="861" firstSheet="1" activeTab="1"/>
  </bookViews>
  <sheets>
    <sheet name="AAA" sheetId="1" state="hidden" r:id="rId1"/>
    <sheet name="RECAP" sheetId="23" r:id="rId2"/>
    <sheet name="BATAILLE" sheetId="76" r:id="rId3"/>
    <sheet name="BECK-HUMMEL" sheetId="87" r:id="rId4"/>
    <sheet name="BREMENT" sheetId="80" r:id="rId5"/>
    <sheet name="BRÜCKER" sheetId="96" r:id="rId6"/>
    <sheet name="BOUDISS" sheetId="88" r:id="rId7"/>
    <sheet name="BOUNYAVET" sheetId="68" r:id="rId8"/>
    <sheet name="COUTEAUX-WAGNER" sheetId="97" r:id="rId9"/>
    <sheet name="DAVE" sheetId="69" r:id="rId10"/>
    <sheet name="DUSSART" sheetId="89" r:id="rId11"/>
    <sheet name="GAEHLER" sheetId="73" r:id="rId12"/>
    <sheet name="HACQUIN" sheetId="90" r:id="rId13"/>
    <sheet name="KEISER" sheetId="71" r:id="rId14"/>
    <sheet name="LAUTH-ROCH" sheetId="84" r:id="rId15"/>
    <sheet name="LAPORTE" sheetId="91" r:id="rId16"/>
    <sheet name="LEHMANN-VIXX" sheetId="72" r:id="rId17"/>
    <sheet name="MARTOS" sheetId="58" r:id="rId18"/>
    <sheet name="MEUNIER-SCHLEWITZ" sheetId="67" r:id="rId19"/>
    <sheet name="MICHEL-SCHWARTZ" sheetId="63" r:id="rId20"/>
    <sheet name="MOREAU" sheetId="53" r:id="rId21"/>
    <sheet name="NIESS" sheetId="78" r:id="rId22"/>
    <sheet name="OSTERTAG-RICHERT" sheetId="61" r:id="rId23"/>
    <sheet name="PECHEUR - RIPOL" sheetId="52" r:id="rId24"/>
    <sheet name="REPPERT" sheetId="70" r:id="rId25"/>
    <sheet name="ROMILLY" sheetId="66" r:id="rId26"/>
    <sheet name="ROSKIC" sheetId="77" r:id="rId27"/>
    <sheet name="RUI" sheetId="94" r:id="rId28"/>
    <sheet name="SCHMITT" sheetId="74" r:id="rId29"/>
    <sheet name="SCHNEIDER-GOBERT" sheetId="86" r:id="rId30"/>
    <sheet name="TEDONE" sheetId="93" r:id="rId31"/>
    <sheet name="TRUNZER" sheetId="92" r:id="rId32"/>
    <sheet name="WETZEL" sheetId="64" r:id="rId33"/>
    <sheet name="WOOCK-HISLER" sheetId="56" r:id="rId34"/>
    <sheet name="ZYTO" sheetId="79" r:id="rId35"/>
    <sheet name="LISTE" sheetId="2" r:id="rId36"/>
    <sheet name="Frais de Métré" sheetId="81" r:id="rId37"/>
  </sheets>
  <definedNames>
    <definedName name="Avancement">LISTE!$B$2:$B$6</definedName>
    <definedName name="Commercial">LISTE!$B$57:$B$60</definedName>
    <definedName name="Entreprises">LISTE!$B$8:$B$54</definedName>
    <definedName name="listemail">RECAP!$D$4</definedName>
    <definedName name="mail">LISTE!$D$9:$D$54</definedName>
    <definedName name="_xlnm.Print_Area" localSheetId="0">AAA!$A$1:$I$65</definedName>
    <definedName name="_xlnm.Print_Area" localSheetId="2">BATAILLE!$A$1:$I$65</definedName>
    <definedName name="_xlnm.Print_Area" localSheetId="3">'BECK-HUMMEL'!$A$1:$I$65</definedName>
    <definedName name="_xlnm.Print_Area" localSheetId="6">BOUDISS!$A$1:$I$65</definedName>
    <definedName name="_xlnm.Print_Area" localSheetId="7">BOUNYAVET!$A$1:$I$65</definedName>
    <definedName name="_xlnm.Print_Area" localSheetId="4">BREMENT!$A$1:$I$65</definedName>
    <definedName name="_xlnm.Print_Area" localSheetId="5">BRÜCKER!$A$1:$I$65</definedName>
    <definedName name="_xlnm.Print_Area" localSheetId="8">'COUTEAUX-WAGNER'!$A$1:$I$65</definedName>
    <definedName name="_xlnm.Print_Area" localSheetId="9">DAVE!$A$1:$I$65</definedName>
    <definedName name="_xlnm.Print_Area" localSheetId="10">DUSSART!$A$1:$I$65</definedName>
    <definedName name="_xlnm.Print_Area" localSheetId="11">GAEHLER!$A$1:$I$65</definedName>
    <definedName name="_xlnm.Print_Area" localSheetId="12">HACQUIN!$A$1:$I$65</definedName>
    <definedName name="_xlnm.Print_Area" localSheetId="13">KEISER!$A$1:$I$65</definedName>
    <definedName name="_xlnm.Print_Area" localSheetId="15">LAPORTE!$A$1:$I$65</definedName>
    <definedName name="_xlnm.Print_Area" localSheetId="14">'LAUTH-ROCH'!$A$1:$I$65</definedName>
    <definedName name="_xlnm.Print_Area" localSheetId="16">'LEHMANN-VIXX'!$A$1:$I$65</definedName>
    <definedName name="_xlnm.Print_Area" localSheetId="17">MARTOS!$A$1:$I$65</definedName>
    <definedName name="_xlnm.Print_Area" localSheetId="18">'MEUNIER-SCHLEWITZ'!$A$1:$I$65</definedName>
    <definedName name="_xlnm.Print_Area" localSheetId="19">'MICHEL-SCHWARTZ'!$A$1:$I$65</definedName>
    <definedName name="_xlnm.Print_Area" localSheetId="20">MOREAU!$A$1:$I$65</definedName>
    <definedName name="_xlnm.Print_Area" localSheetId="21">NIESS!$A$1:$I$65</definedName>
    <definedName name="_xlnm.Print_Area" localSheetId="22">'OSTERTAG-RICHERT'!$A$1:$I$65</definedName>
    <definedName name="_xlnm.Print_Area" localSheetId="23">'PECHEUR - RIPOL'!$A$1:$I$65</definedName>
    <definedName name="_xlnm.Print_Area" localSheetId="1">RECAP!$A$1:$HI$43</definedName>
    <definedName name="_xlnm.Print_Area" localSheetId="24">REPPERT!$A$1:$I$65</definedName>
    <definedName name="_xlnm.Print_Area" localSheetId="25">ROMILLY!$A$1:$I$65</definedName>
    <definedName name="_xlnm.Print_Area" localSheetId="26">ROSKIC!$A$1:$I$65</definedName>
    <definedName name="_xlnm.Print_Area" localSheetId="27">RUI!$A$1:$I$65</definedName>
    <definedName name="_xlnm.Print_Area" localSheetId="28">SCHMITT!$A$1:$I$65</definedName>
    <definedName name="_xlnm.Print_Area" localSheetId="29">'SCHNEIDER-GOBERT'!$A$1:$I$65</definedName>
    <definedName name="_xlnm.Print_Area" localSheetId="30">TEDONE!$A$1:$I$65</definedName>
    <definedName name="_xlnm.Print_Area" localSheetId="31">TRUNZER!$A$1:$I$65</definedName>
    <definedName name="_xlnm.Print_Area" localSheetId="32">WETZEL!$A$1:$I$65</definedName>
    <definedName name="_xlnm.Print_Area" localSheetId="33">'WOOCK-HISLER'!$A$1:$I$65</definedName>
    <definedName name="_xlnm.Print_Area" localSheetId="34">ZYTO!$A$1:$I$65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39" i="23" l="1"/>
  <c r="H39" i="23"/>
  <c r="I39" i="23"/>
  <c r="J39" i="23"/>
  <c r="K39" i="23"/>
  <c r="H38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I14" i="23"/>
  <c r="J14" i="23"/>
  <c r="K14" i="23"/>
  <c r="HC38" i="23" l="1"/>
  <c r="HD38" i="23"/>
  <c r="HE38" i="23"/>
  <c r="HF38" i="23"/>
  <c r="GO38" i="23"/>
  <c r="GP38" i="23"/>
  <c r="GQ38" i="23"/>
  <c r="GR38" i="23"/>
  <c r="GV38" i="23"/>
  <c r="GW38" i="23"/>
  <c r="GX38" i="23"/>
  <c r="GY38" i="23"/>
  <c r="GH38" i="23"/>
  <c r="GI38" i="23"/>
  <c r="GJ38" i="23"/>
  <c r="GK38" i="23"/>
  <c r="GA38" i="23"/>
  <c r="GB38" i="23"/>
  <c r="GC38" i="23"/>
  <c r="GD38" i="23"/>
  <c r="FT38" i="23"/>
  <c r="FU38" i="23"/>
  <c r="FV38" i="23"/>
  <c r="FW38" i="23"/>
  <c r="FM38" i="23"/>
  <c r="FN38" i="23"/>
  <c r="FO38" i="23"/>
  <c r="FP38" i="23"/>
  <c r="FF38" i="23"/>
  <c r="FG38" i="23"/>
  <c r="FH38" i="23"/>
  <c r="FI38" i="23"/>
  <c r="EY38" i="23"/>
  <c r="EZ38" i="23"/>
  <c r="FA38" i="23"/>
  <c r="FB38" i="23"/>
  <c r="ER38" i="23"/>
  <c r="ES38" i="23"/>
  <c r="ET38" i="23"/>
  <c r="EU38" i="23"/>
  <c r="EK38" i="23"/>
  <c r="EL38" i="23"/>
  <c r="EM38" i="23"/>
  <c r="EN38" i="23"/>
  <c r="ED38" i="23"/>
  <c r="EE38" i="23"/>
  <c r="EF38" i="23"/>
  <c r="EG38" i="23"/>
  <c r="DW38" i="23"/>
  <c r="DX38" i="23"/>
  <c r="DY38" i="23"/>
  <c r="DZ38" i="23"/>
  <c r="DP38" i="23"/>
  <c r="DQ38" i="23"/>
  <c r="DR38" i="23"/>
  <c r="DS38" i="23"/>
  <c r="DI38" i="23"/>
  <c r="DJ38" i="23"/>
  <c r="DK38" i="23"/>
  <c r="DL38" i="23"/>
  <c r="DB38" i="23"/>
  <c r="DC38" i="23"/>
  <c r="DD38" i="23"/>
  <c r="DE38" i="23"/>
  <c r="CU38" i="23"/>
  <c r="CV38" i="23"/>
  <c r="CW38" i="23"/>
  <c r="CX38" i="23"/>
  <c r="CN38" i="23"/>
  <c r="CO38" i="23"/>
  <c r="CP38" i="23"/>
  <c r="CQ38" i="23"/>
  <c r="CG38" i="23"/>
  <c r="CH38" i="23"/>
  <c r="CI38" i="23"/>
  <c r="CJ38" i="23"/>
  <c r="BZ38" i="23"/>
  <c r="CA38" i="23"/>
  <c r="CB38" i="23"/>
  <c r="CC38" i="23"/>
  <c r="BS38" i="23"/>
  <c r="BT38" i="23"/>
  <c r="BU38" i="23"/>
  <c r="BV38" i="23"/>
  <c r="BL38" i="23"/>
  <c r="BM38" i="23"/>
  <c r="BN38" i="23"/>
  <c r="BO38" i="23"/>
  <c r="BE38" i="23"/>
  <c r="BF38" i="23"/>
  <c r="BG38" i="23"/>
  <c r="BH38" i="23"/>
  <c r="AX38" i="23"/>
  <c r="AY38" i="23"/>
  <c r="AZ38" i="23"/>
  <c r="BA38" i="23"/>
  <c r="AQ38" i="23"/>
  <c r="AR38" i="23"/>
  <c r="AS38" i="23"/>
  <c r="AT38" i="23"/>
  <c r="AJ38" i="23"/>
  <c r="AK38" i="23"/>
  <c r="AL38" i="23"/>
  <c r="AM38" i="23"/>
  <c r="AC38" i="23"/>
  <c r="AD38" i="23"/>
  <c r="AE38" i="23"/>
  <c r="AF38" i="23"/>
  <c r="Y9" i="23"/>
  <c r="Y10" i="23"/>
  <c r="Y11" i="23"/>
  <c r="Y12" i="23"/>
  <c r="Y13" i="23"/>
  <c r="Y14" i="23"/>
  <c r="Y15" i="23"/>
  <c r="Y16" i="23"/>
  <c r="Y17" i="23"/>
  <c r="Y18" i="23"/>
  <c r="Y19" i="23"/>
  <c r="Y20" i="23"/>
  <c r="Y21" i="23"/>
  <c r="Y22" i="23"/>
  <c r="Y23" i="23"/>
  <c r="Y24" i="23"/>
  <c r="Y25" i="23"/>
  <c r="Y26" i="23"/>
  <c r="Y27" i="23"/>
  <c r="Y28" i="23"/>
  <c r="Y29" i="23"/>
  <c r="Y30" i="23"/>
  <c r="Y31" i="23"/>
  <c r="Y32" i="23"/>
  <c r="Y33" i="23"/>
  <c r="Y34" i="23"/>
  <c r="Y35" i="23"/>
  <c r="Y36" i="23"/>
  <c r="Y37" i="23"/>
  <c r="Y38" i="23"/>
  <c r="Y7" i="23"/>
  <c r="Y8" i="23"/>
  <c r="V9" i="23"/>
  <c r="V10" i="23"/>
  <c r="V11" i="23"/>
  <c r="V12" i="23"/>
  <c r="V13" i="23"/>
  <c r="V17" i="23"/>
  <c r="V18" i="23"/>
  <c r="V19" i="23"/>
  <c r="V21" i="23"/>
  <c r="V28" i="23"/>
  <c r="V32" i="23"/>
  <c r="V34" i="23"/>
  <c r="V35" i="23"/>
  <c r="V36" i="23"/>
  <c r="V38" i="23"/>
  <c r="W9" i="23"/>
  <c r="W10" i="23"/>
  <c r="W11" i="23"/>
  <c r="W12" i="23"/>
  <c r="W13" i="23"/>
  <c r="W17" i="23"/>
  <c r="W18" i="23"/>
  <c r="W19" i="23"/>
  <c r="W21" i="23"/>
  <c r="W28" i="23"/>
  <c r="W32" i="23"/>
  <c r="W34" i="23"/>
  <c r="W35" i="23"/>
  <c r="W36" i="23"/>
  <c r="W38" i="23"/>
  <c r="X9" i="23"/>
  <c r="X10" i="23"/>
  <c r="X11" i="23"/>
  <c r="X12" i="23"/>
  <c r="X13" i="23"/>
  <c r="X17" i="23"/>
  <c r="X18" i="23"/>
  <c r="X19" i="23"/>
  <c r="X21" i="23"/>
  <c r="X28" i="23"/>
  <c r="X32" i="23"/>
  <c r="X34" i="23"/>
  <c r="X35" i="23"/>
  <c r="X36" i="23"/>
  <c r="X38" i="23"/>
  <c r="R8" i="23"/>
  <c r="R9" i="23"/>
  <c r="R10" i="23"/>
  <c r="R11" i="23"/>
  <c r="R12" i="23"/>
  <c r="R13" i="23"/>
  <c r="R14" i="23"/>
  <c r="R15" i="23"/>
  <c r="R16" i="23"/>
  <c r="R17" i="23"/>
  <c r="R18" i="23"/>
  <c r="R19" i="23"/>
  <c r="R20" i="23"/>
  <c r="R21" i="23"/>
  <c r="R22" i="23"/>
  <c r="R23" i="23"/>
  <c r="R24" i="23"/>
  <c r="R25" i="23"/>
  <c r="R26" i="23"/>
  <c r="R27" i="23"/>
  <c r="R28" i="23"/>
  <c r="R29" i="23"/>
  <c r="R30" i="23"/>
  <c r="R31" i="23"/>
  <c r="R32" i="23"/>
  <c r="R33" i="23"/>
  <c r="R34" i="23"/>
  <c r="R35" i="23"/>
  <c r="R36" i="23"/>
  <c r="R37" i="23"/>
  <c r="R38" i="23"/>
  <c r="O7" i="23"/>
  <c r="O8" i="23"/>
  <c r="O9" i="23"/>
  <c r="O10" i="23"/>
  <c r="O11" i="23"/>
  <c r="O12" i="23"/>
  <c r="O13" i="23"/>
  <c r="O14" i="23"/>
  <c r="O15" i="23"/>
  <c r="O16" i="23"/>
  <c r="O17" i="23"/>
  <c r="O18" i="23"/>
  <c r="O19" i="23"/>
  <c r="O20" i="23"/>
  <c r="O21" i="23"/>
  <c r="O22" i="23"/>
  <c r="O23" i="23"/>
  <c r="O24" i="23"/>
  <c r="O25" i="23"/>
  <c r="O26" i="23"/>
  <c r="O27" i="23"/>
  <c r="O28" i="23"/>
  <c r="O29" i="23"/>
  <c r="O30" i="23"/>
  <c r="O31" i="23"/>
  <c r="O32" i="23"/>
  <c r="O33" i="23"/>
  <c r="O34" i="23"/>
  <c r="O35" i="23"/>
  <c r="O36" i="23"/>
  <c r="O37" i="23"/>
  <c r="O38" i="23"/>
  <c r="P7" i="23"/>
  <c r="P10" i="23"/>
  <c r="P11" i="23"/>
  <c r="P12" i="23"/>
  <c r="P13" i="23"/>
  <c r="P14" i="23"/>
  <c r="P15" i="23"/>
  <c r="P16" i="23"/>
  <c r="P17" i="23"/>
  <c r="P18" i="23"/>
  <c r="P19" i="23"/>
  <c r="P20" i="23"/>
  <c r="P21" i="23"/>
  <c r="P22" i="23"/>
  <c r="P23" i="23"/>
  <c r="P24" i="23"/>
  <c r="P25" i="23"/>
  <c r="P26" i="23"/>
  <c r="P27" i="23"/>
  <c r="P28" i="23"/>
  <c r="P29" i="23"/>
  <c r="P30" i="23"/>
  <c r="P31" i="23"/>
  <c r="P32" i="23"/>
  <c r="P33" i="23"/>
  <c r="P34" i="23"/>
  <c r="P35" i="23"/>
  <c r="P36" i="23"/>
  <c r="P37" i="23"/>
  <c r="P38" i="23"/>
  <c r="Q7" i="23"/>
  <c r="Q10" i="23"/>
  <c r="Q11" i="23"/>
  <c r="Q12" i="23"/>
  <c r="Q13" i="23"/>
  <c r="Q14" i="23"/>
  <c r="Q15" i="23"/>
  <c r="Q16" i="23"/>
  <c r="Q17" i="23"/>
  <c r="Q18" i="23"/>
  <c r="Q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Q34" i="23"/>
  <c r="Q35" i="23"/>
  <c r="Q36" i="23"/>
  <c r="Q37" i="23"/>
  <c r="Q38" i="23"/>
  <c r="R7" i="23"/>
  <c r="K8" i="23"/>
  <c r="K9" i="23"/>
  <c r="K10" i="23"/>
  <c r="K11" i="23"/>
  <c r="K12" i="23"/>
  <c r="K13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15" i="23"/>
  <c r="I7" i="23"/>
  <c r="I8" i="23"/>
  <c r="I10" i="23"/>
  <c r="I11" i="23"/>
  <c r="I12" i="23"/>
  <c r="I13" i="23"/>
  <c r="I16" i="23"/>
  <c r="I17" i="23"/>
  <c r="I18" i="23"/>
  <c r="I19" i="23"/>
  <c r="I20" i="23"/>
  <c r="I21" i="23"/>
  <c r="I22" i="23"/>
  <c r="I23" i="23"/>
  <c r="I24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15" i="23"/>
  <c r="J7" i="23"/>
  <c r="J8" i="23"/>
  <c r="J10" i="23"/>
  <c r="J11" i="23"/>
  <c r="J12" i="23"/>
  <c r="J13" i="23"/>
  <c r="J16" i="23"/>
  <c r="J17" i="23"/>
  <c r="J18" i="23"/>
  <c r="J19" i="23"/>
  <c r="J20" i="23"/>
  <c r="J21" i="23"/>
  <c r="J22" i="23"/>
  <c r="J23" i="23"/>
  <c r="J24" i="23"/>
  <c r="J27" i="23"/>
  <c r="J28" i="23"/>
  <c r="J29" i="23"/>
  <c r="J30" i="23"/>
  <c r="J31" i="23"/>
  <c r="J32" i="23"/>
  <c r="J33" i="23"/>
  <c r="J34" i="23"/>
  <c r="J35" i="23"/>
  <c r="J36" i="23"/>
  <c r="J37" i="23"/>
  <c r="J38" i="23"/>
  <c r="J15" i="23"/>
  <c r="K7" i="23"/>
  <c r="H56" i="97"/>
  <c r="D51" i="97"/>
  <c r="B48" i="97"/>
  <c r="B44" i="97"/>
  <c r="B43" i="97"/>
  <c r="D42" i="97"/>
  <c r="D39" i="97"/>
  <c r="D38" i="97"/>
  <c r="D37" i="97"/>
  <c r="B36" i="97"/>
  <c r="B34" i="97"/>
  <c r="B32" i="97"/>
  <c r="D31" i="97"/>
  <c r="B30" i="97"/>
  <c r="B29" i="97"/>
  <c r="B25" i="97"/>
  <c r="D24" i="97"/>
  <c r="B23" i="97"/>
  <c r="B21" i="97"/>
  <c r="B20" i="97"/>
  <c r="B18" i="97"/>
  <c r="B12" i="97"/>
  <c r="D11" i="97"/>
  <c r="D14" i="97" s="1"/>
  <c r="E9" i="97"/>
  <c r="E10" i="97" s="1"/>
  <c r="E15" i="97" s="1"/>
  <c r="E16" i="97" s="1"/>
  <c r="D9" i="97"/>
  <c r="D12" i="97" s="1"/>
  <c r="E4" i="97"/>
  <c r="H3" i="97"/>
  <c r="C2" i="97"/>
  <c r="I25" i="23"/>
  <c r="I26" i="23"/>
  <c r="J25" i="23"/>
  <c r="J26" i="23"/>
  <c r="E11" i="97" l="1"/>
  <c r="E12" i="97" s="1"/>
  <c r="E13" i="97" s="1"/>
  <c r="D10" i="97"/>
  <c r="E17" i="97" l="1"/>
  <c r="E18" i="97" s="1"/>
  <c r="E19" i="97" s="1"/>
  <c r="E20" i="97" s="1"/>
  <c r="E14" i="97"/>
  <c r="D19" i="97"/>
  <c r="D13" i="97"/>
  <c r="E21" i="97" l="1"/>
  <c r="E23" i="97"/>
  <c r="E25" i="97" s="1"/>
  <c r="E24" i="97"/>
  <c r="E29" i="97" s="1"/>
  <c r="E30" i="97" s="1"/>
  <c r="E22" i="97"/>
  <c r="E32" i="97" l="1"/>
  <c r="E31" i="97"/>
  <c r="E48" i="97" l="1"/>
  <c r="E33" i="97"/>
  <c r="E34" i="97"/>
  <c r="E36" i="97" s="1"/>
  <c r="E40" i="97" l="1"/>
  <c r="E37" i="97"/>
  <c r="E51" i="97"/>
  <c r="E49" i="97"/>
  <c r="E50" i="97"/>
  <c r="E44" i="97" l="1"/>
  <c r="E43" i="97" s="1"/>
  <c r="E42" i="97"/>
  <c r="E38" i="97"/>
  <c r="E39" i="97"/>
  <c r="E41" i="97" s="1"/>
  <c r="I9" i="23" l="1"/>
  <c r="J9" i="23"/>
  <c r="H56" i="96"/>
  <c r="D51" i="96"/>
  <c r="B48" i="96"/>
  <c r="B44" i="96"/>
  <c r="B43" i="96"/>
  <c r="D42" i="96"/>
  <c r="D39" i="96"/>
  <c r="D38" i="96"/>
  <c r="D37" i="96"/>
  <c r="B36" i="96"/>
  <c r="B34" i="96"/>
  <c r="B32" i="96"/>
  <c r="D31" i="96"/>
  <c r="B30" i="96"/>
  <c r="B29" i="96"/>
  <c r="B25" i="96"/>
  <c r="D24" i="96"/>
  <c r="B23" i="96"/>
  <c r="B21" i="96"/>
  <c r="B20" i="96"/>
  <c r="B18" i="96"/>
  <c r="B12" i="96"/>
  <c r="D11" i="96"/>
  <c r="D14" i="96" s="1"/>
  <c r="E9" i="96"/>
  <c r="E10" i="96" s="1"/>
  <c r="D9" i="96"/>
  <c r="D12" i="96" s="1"/>
  <c r="E4" i="96"/>
  <c r="H3" i="96"/>
  <c r="C2" i="96"/>
  <c r="HF7" i="23"/>
  <c r="HF8" i="23"/>
  <c r="HF9" i="23"/>
  <c r="HF10" i="23"/>
  <c r="HF11" i="23"/>
  <c r="HF12" i="23"/>
  <c r="HF13" i="23"/>
  <c r="HF14" i="23"/>
  <c r="HF15" i="23"/>
  <c r="HF16" i="23"/>
  <c r="HF17" i="23"/>
  <c r="HF18" i="23"/>
  <c r="HF19" i="23"/>
  <c r="HF20" i="23"/>
  <c r="HF21" i="23"/>
  <c r="HF22" i="23"/>
  <c r="HF23" i="23"/>
  <c r="HF24" i="23"/>
  <c r="HF25" i="23"/>
  <c r="HF26" i="23"/>
  <c r="HF27" i="23"/>
  <c r="HF28" i="23"/>
  <c r="HF29" i="23"/>
  <c r="HF30" i="23"/>
  <c r="HF31" i="23"/>
  <c r="HF32" i="23"/>
  <c r="HF33" i="23"/>
  <c r="HF34" i="23"/>
  <c r="HF35" i="23"/>
  <c r="HF36" i="23"/>
  <c r="HF37" i="23"/>
  <c r="HC37" i="23"/>
  <c r="HD37" i="23"/>
  <c r="HE37" i="23"/>
  <c r="GY7" i="23"/>
  <c r="GY8" i="23"/>
  <c r="GY9" i="23"/>
  <c r="GY10" i="23"/>
  <c r="GY11" i="23"/>
  <c r="GY12" i="23"/>
  <c r="GY13" i="23"/>
  <c r="GY14" i="23"/>
  <c r="GY15" i="23"/>
  <c r="GY16" i="23"/>
  <c r="GY17" i="23"/>
  <c r="GY18" i="23"/>
  <c r="GY19" i="23"/>
  <c r="GY20" i="23"/>
  <c r="GY21" i="23"/>
  <c r="GY22" i="23"/>
  <c r="GY23" i="23"/>
  <c r="GY24" i="23"/>
  <c r="GY25" i="23"/>
  <c r="GY26" i="23"/>
  <c r="GY27" i="23"/>
  <c r="GY28" i="23"/>
  <c r="GY29" i="23"/>
  <c r="GY30" i="23"/>
  <c r="GY31" i="23"/>
  <c r="GY32" i="23"/>
  <c r="GY33" i="23"/>
  <c r="GY34" i="23"/>
  <c r="GY35" i="23"/>
  <c r="GY36" i="23"/>
  <c r="GY37" i="23"/>
  <c r="GV37" i="23"/>
  <c r="GW37" i="23"/>
  <c r="GX37" i="23"/>
  <c r="GO37" i="23"/>
  <c r="GP37" i="23"/>
  <c r="GQ37" i="23"/>
  <c r="GR37" i="23"/>
  <c r="GR7" i="23"/>
  <c r="GR8" i="23"/>
  <c r="GR9" i="23"/>
  <c r="GR10" i="23"/>
  <c r="GR11" i="23"/>
  <c r="GR12" i="23"/>
  <c r="GR13" i="23"/>
  <c r="GR14" i="23"/>
  <c r="GR15" i="23"/>
  <c r="GR16" i="23"/>
  <c r="GR17" i="23"/>
  <c r="GR18" i="23"/>
  <c r="GR19" i="23"/>
  <c r="GR20" i="23"/>
  <c r="GR21" i="23"/>
  <c r="GR22" i="23"/>
  <c r="GR23" i="23"/>
  <c r="GR24" i="23"/>
  <c r="GR25" i="23"/>
  <c r="GR26" i="23"/>
  <c r="GR27" i="23"/>
  <c r="GR28" i="23"/>
  <c r="GR29" i="23"/>
  <c r="GR30" i="23"/>
  <c r="GR31" i="23"/>
  <c r="GR32" i="23"/>
  <c r="GR33" i="23"/>
  <c r="GR34" i="23"/>
  <c r="GR35" i="23"/>
  <c r="GR36" i="23"/>
  <c r="GK7" i="23"/>
  <c r="GK8" i="23"/>
  <c r="GK9" i="23"/>
  <c r="GK10" i="23"/>
  <c r="GK11" i="23"/>
  <c r="GK12" i="23"/>
  <c r="GK13" i="23"/>
  <c r="GK14" i="23"/>
  <c r="GK15" i="23"/>
  <c r="GK16" i="23"/>
  <c r="GK17" i="23"/>
  <c r="GK18" i="23"/>
  <c r="GK19" i="23"/>
  <c r="GK20" i="23"/>
  <c r="GK21" i="23"/>
  <c r="GK22" i="23"/>
  <c r="GK23" i="23"/>
  <c r="GK24" i="23"/>
  <c r="GK25" i="23"/>
  <c r="GK26" i="23"/>
  <c r="GK27" i="23"/>
  <c r="GK28" i="23"/>
  <c r="GK29" i="23"/>
  <c r="GK30" i="23"/>
  <c r="GK31" i="23"/>
  <c r="GK32" i="23"/>
  <c r="GK33" i="23"/>
  <c r="GK34" i="23"/>
  <c r="GK35" i="23"/>
  <c r="GK36" i="23"/>
  <c r="GK37" i="23"/>
  <c r="GH37" i="23"/>
  <c r="GI37" i="23"/>
  <c r="GJ37" i="23"/>
  <c r="GA37" i="23"/>
  <c r="GB37" i="23"/>
  <c r="GC37" i="23"/>
  <c r="GD37" i="23"/>
  <c r="GD7" i="23"/>
  <c r="GD8" i="23"/>
  <c r="GD9" i="23"/>
  <c r="GD10" i="23"/>
  <c r="GD11" i="23"/>
  <c r="GD12" i="23"/>
  <c r="GD13" i="23"/>
  <c r="GD14" i="23"/>
  <c r="GD15" i="23"/>
  <c r="GD16" i="23"/>
  <c r="GD17" i="23"/>
  <c r="GD18" i="23"/>
  <c r="GD19" i="23"/>
  <c r="GD20" i="23"/>
  <c r="GD21" i="23"/>
  <c r="GD22" i="23"/>
  <c r="GD23" i="23"/>
  <c r="GD24" i="23"/>
  <c r="GD25" i="23"/>
  <c r="GD26" i="23"/>
  <c r="GD27" i="23"/>
  <c r="GD28" i="23"/>
  <c r="GD29" i="23"/>
  <c r="GD30" i="23"/>
  <c r="GD31" i="23"/>
  <c r="GD32" i="23"/>
  <c r="GD33" i="23"/>
  <c r="GD34" i="23"/>
  <c r="GD35" i="23"/>
  <c r="GD36" i="23"/>
  <c r="FW7" i="23"/>
  <c r="FW8" i="23"/>
  <c r="FW9" i="23"/>
  <c r="FW10" i="23"/>
  <c r="FW11" i="23"/>
  <c r="FW12" i="23"/>
  <c r="FW13" i="23"/>
  <c r="FW14" i="23"/>
  <c r="FW15" i="23"/>
  <c r="FW16" i="23"/>
  <c r="FW17" i="23"/>
  <c r="FW18" i="23"/>
  <c r="FW19" i="23"/>
  <c r="FW20" i="23"/>
  <c r="FW21" i="23"/>
  <c r="FW22" i="23"/>
  <c r="FW23" i="23"/>
  <c r="FW24" i="23"/>
  <c r="FW25" i="23"/>
  <c r="FW26" i="23"/>
  <c r="FW27" i="23"/>
  <c r="FW28" i="23"/>
  <c r="FW29" i="23"/>
  <c r="FW30" i="23"/>
  <c r="FW31" i="23"/>
  <c r="FW32" i="23"/>
  <c r="FW33" i="23"/>
  <c r="FW34" i="23"/>
  <c r="FW35" i="23"/>
  <c r="FW36" i="23"/>
  <c r="FW37" i="23"/>
  <c r="FT37" i="23"/>
  <c r="FU37" i="23"/>
  <c r="FV37" i="23"/>
  <c r="FP27" i="23"/>
  <c r="FP28" i="23"/>
  <c r="FP29" i="23"/>
  <c r="FP30" i="23"/>
  <c r="FP31" i="23"/>
  <c r="FP32" i="23"/>
  <c r="FP33" i="23"/>
  <c r="FP34" i="23"/>
  <c r="FP35" i="23"/>
  <c r="FP36" i="23"/>
  <c r="FM37" i="23"/>
  <c r="FN37" i="23"/>
  <c r="FO37" i="23"/>
  <c r="FP37" i="23"/>
  <c r="FP7" i="23"/>
  <c r="FP8" i="23"/>
  <c r="FP9" i="23"/>
  <c r="FP10" i="23"/>
  <c r="FP11" i="23"/>
  <c r="FP12" i="23"/>
  <c r="FP13" i="23"/>
  <c r="FP14" i="23"/>
  <c r="FP15" i="23"/>
  <c r="FP16" i="23"/>
  <c r="FP17" i="23"/>
  <c r="FP18" i="23"/>
  <c r="FP19" i="23"/>
  <c r="FP20" i="23"/>
  <c r="FP21" i="23"/>
  <c r="FP22" i="23"/>
  <c r="FP23" i="23"/>
  <c r="FP24" i="23"/>
  <c r="FP25" i="23"/>
  <c r="FP26" i="23"/>
  <c r="FI7" i="23"/>
  <c r="FI8" i="23"/>
  <c r="FI9" i="23"/>
  <c r="FI10" i="23"/>
  <c r="FI11" i="23"/>
  <c r="FI12" i="23"/>
  <c r="FI13" i="23"/>
  <c r="FI14" i="23"/>
  <c r="FI15" i="23"/>
  <c r="FI16" i="23"/>
  <c r="FI17" i="23"/>
  <c r="FI18" i="23"/>
  <c r="FI19" i="23"/>
  <c r="FI20" i="23"/>
  <c r="FI21" i="23"/>
  <c r="FI22" i="23"/>
  <c r="FI23" i="23"/>
  <c r="FI24" i="23"/>
  <c r="FI25" i="23"/>
  <c r="FI26" i="23"/>
  <c r="FI27" i="23"/>
  <c r="FI28" i="23"/>
  <c r="FI29" i="23"/>
  <c r="FI30" i="23"/>
  <c r="FI31" i="23"/>
  <c r="FI32" i="23"/>
  <c r="FI33" i="23"/>
  <c r="FI34" i="23"/>
  <c r="FI35" i="23"/>
  <c r="FI36" i="23"/>
  <c r="FI37" i="23"/>
  <c r="FF37" i="23"/>
  <c r="FG37" i="23"/>
  <c r="FH37" i="23"/>
  <c r="FB7" i="23"/>
  <c r="FB8" i="23"/>
  <c r="FB9" i="23"/>
  <c r="FB10" i="23"/>
  <c r="FB11" i="23"/>
  <c r="FB12" i="23"/>
  <c r="FB13" i="23"/>
  <c r="FB14" i="23"/>
  <c r="FB15" i="23"/>
  <c r="FB16" i="23"/>
  <c r="FB17" i="23"/>
  <c r="FB18" i="23"/>
  <c r="FB19" i="23"/>
  <c r="FB20" i="23"/>
  <c r="FB21" i="23"/>
  <c r="FB22" i="23"/>
  <c r="FB23" i="23"/>
  <c r="FB24" i="23"/>
  <c r="FB25" i="23"/>
  <c r="FB26" i="23"/>
  <c r="FB27" i="23"/>
  <c r="FB28" i="23"/>
  <c r="FB29" i="23"/>
  <c r="FB30" i="23"/>
  <c r="FB31" i="23"/>
  <c r="FB32" i="23"/>
  <c r="FB33" i="23"/>
  <c r="FB34" i="23"/>
  <c r="FB35" i="23"/>
  <c r="FB36" i="23"/>
  <c r="FB37" i="23"/>
  <c r="EY37" i="23"/>
  <c r="EZ37" i="23"/>
  <c r="FA37" i="23"/>
  <c r="EU7" i="23"/>
  <c r="EU8" i="23"/>
  <c r="EU9" i="23"/>
  <c r="EU10" i="23"/>
  <c r="EU11" i="23"/>
  <c r="EU12" i="23"/>
  <c r="EU13" i="23"/>
  <c r="EU14" i="23"/>
  <c r="EU15" i="23"/>
  <c r="EU16" i="23"/>
  <c r="EU17" i="23"/>
  <c r="EU18" i="23"/>
  <c r="EU19" i="23"/>
  <c r="EU20" i="23"/>
  <c r="EU21" i="23"/>
  <c r="EU22" i="23"/>
  <c r="EU23" i="23"/>
  <c r="EU24" i="23"/>
  <c r="EU25" i="23"/>
  <c r="EU26" i="23"/>
  <c r="EU27" i="23"/>
  <c r="EU28" i="23"/>
  <c r="EU29" i="23"/>
  <c r="EU30" i="23"/>
  <c r="EU31" i="23"/>
  <c r="EU32" i="23"/>
  <c r="EU33" i="23"/>
  <c r="EU34" i="23"/>
  <c r="EU35" i="23"/>
  <c r="EU36" i="23"/>
  <c r="EU37" i="23"/>
  <c r="ER37" i="23"/>
  <c r="ES37" i="23"/>
  <c r="ET37" i="23"/>
  <c r="EN7" i="23"/>
  <c r="EN8" i="23"/>
  <c r="EN9" i="23"/>
  <c r="EN10" i="23"/>
  <c r="EN11" i="23"/>
  <c r="EN12" i="23"/>
  <c r="EN13" i="23"/>
  <c r="EN14" i="23"/>
  <c r="EN15" i="23"/>
  <c r="EN16" i="23"/>
  <c r="EN17" i="23"/>
  <c r="EN18" i="23"/>
  <c r="EN19" i="23"/>
  <c r="EN20" i="23"/>
  <c r="EN21" i="23"/>
  <c r="EN22" i="23"/>
  <c r="EN23" i="23"/>
  <c r="EN24" i="23"/>
  <c r="EN25" i="23"/>
  <c r="EN26" i="23"/>
  <c r="EN27" i="23"/>
  <c r="EN28" i="23"/>
  <c r="EN29" i="23"/>
  <c r="EN30" i="23"/>
  <c r="EN31" i="23"/>
  <c r="EN32" i="23"/>
  <c r="EN33" i="23"/>
  <c r="EN34" i="23"/>
  <c r="EN35" i="23"/>
  <c r="EN36" i="23"/>
  <c r="EN37" i="23"/>
  <c r="EK37" i="23"/>
  <c r="EL37" i="23"/>
  <c r="EM37" i="23"/>
  <c r="EG7" i="23"/>
  <c r="EG8" i="23"/>
  <c r="EG9" i="23"/>
  <c r="EG10" i="23"/>
  <c r="EG11" i="23"/>
  <c r="EG12" i="23"/>
  <c r="EG13" i="23"/>
  <c r="EG14" i="23"/>
  <c r="EG15" i="23"/>
  <c r="EG16" i="23"/>
  <c r="EG17" i="23"/>
  <c r="EG18" i="23"/>
  <c r="EG19" i="23"/>
  <c r="EG20" i="23"/>
  <c r="EG21" i="23"/>
  <c r="EG22" i="23"/>
  <c r="EG23" i="23"/>
  <c r="EG24" i="23"/>
  <c r="EG25" i="23"/>
  <c r="EG26" i="23"/>
  <c r="EG27" i="23"/>
  <c r="EG28" i="23"/>
  <c r="EG29" i="23"/>
  <c r="EG30" i="23"/>
  <c r="EG31" i="23"/>
  <c r="EG32" i="23"/>
  <c r="EG33" i="23"/>
  <c r="EG34" i="23"/>
  <c r="EG35" i="23"/>
  <c r="EG36" i="23"/>
  <c r="EG37" i="23"/>
  <c r="ED37" i="23"/>
  <c r="EE37" i="23"/>
  <c r="EF37" i="23"/>
  <c r="DW37" i="23"/>
  <c r="DX37" i="23"/>
  <c r="DY37" i="23"/>
  <c r="DZ37" i="23"/>
  <c r="DZ7" i="23"/>
  <c r="DZ8" i="23"/>
  <c r="DZ9" i="23"/>
  <c r="DZ10" i="23"/>
  <c r="DZ11" i="23"/>
  <c r="DZ12" i="23"/>
  <c r="DZ13" i="23"/>
  <c r="DZ14" i="23"/>
  <c r="DZ15" i="23"/>
  <c r="DZ16" i="23"/>
  <c r="DZ17" i="23"/>
  <c r="DZ18" i="23"/>
  <c r="DZ19" i="23"/>
  <c r="DZ20" i="23"/>
  <c r="DZ21" i="23"/>
  <c r="DZ22" i="23"/>
  <c r="DZ23" i="23"/>
  <c r="DZ24" i="23"/>
  <c r="DZ25" i="23"/>
  <c r="DZ26" i="23"/>
  <c r="DZ27" i="23"/>
  <c r="DZ28" i="23"/>
  <c r="DZ29" i="23"/>
  <c r="DZ30" i="23"/>
  <c r="DZ31" i="23"/>
  <c r="DZ32" i="23"/>
  <c r="DZ33" i="23"/>
  <c r="DZ34" i="23"/>
  <c r="DZ35" i="23"/>
  <c r="DZ36" i="23"/>
  <c r="DS7" i="23"/>
  <c r="DS8" i="23"/>
  <c r="DS9" i="23"/>
  <c r="DS10" i="23"/>
  <c r="DS11" i="23"/>
  <c r="DS12" i="23"/>
  <c r="DS13" i="23"/>
  <c r="DS14" i="23"/>
  <c r="DS15" i="23"/>
  <c r="DS16" i="23"/>
  <c r="DS17" i="23"/>
  <c r="DS18" i="23"/>
  <c r="DS19" i="23"/>
  <c r="DS20" i="23"/>
  <c r="DS21" i="23"/>
  <c r="DS22" i="23"/>
  <c r="DS23" i="23"/>
  <c r="DS24" i="23"/>
  <c r="DS25" i="23"/>
  <c r="DS26" i="23"/>
  <c r="DS27" i="23"/>
  <c r="DS28" i="23"/>
  <c r="DS29" i="23"/>
  <c r="DS30" i="23"/>
  <c r="DS31" i="23"/>
  <c r="DS32" i="23"/>
  <c r="DS33" i="23"/>
  <c r="DS34" i="23"/>
  <c r="DS35" i="23"/>
  <c r="DS36" i="23"/>
  <c r="DS37" i="23"/>
  <c r="DP37" i="23"/>
  <c r="DQ37" i="23"/>
  <c r="DR37" i="23"/>
  <c r="DL7" i="23"/>
  <c r="DL8" i="23"/>
  <c r="DL9" i="23"/>
  <c r="DL10" i="23"/>
  <c r="DL11" i="23"/>
  <c r="DL12" i="23"/>
  <c r="DL13" i="23"/>
  <c r="DL14" i="23"/>
  <c r="DL15" i="23"/>
  <c r="DL16" i="23"/>
  <c r="DL17" i="23"/>
  <c r="DL18" i="23"/>
  <c r="DL19" i="23"/>
  <c r="DL20" i="23"/>
  <c r="DL21" i="23"/>
  <c r="DL22" i="23"/>
  <c r="DL23" i="23"/>
  <c r="DL24" i="23"/>
  <c r="DL25" i="23"/>
  <c r="DL26" i="23"/>
  <c r="DL27" i="23"/>
  <c r="DL28" i="23"/>
  <c r="DL29" i="23"/>
  <c r="DL30" i="23"/>
  <c r="DL31" i="23"/>
  <c r="DL32" i="23"/>
  <c r="DL33" i="23"/>
  <c r="DL34" i="23"/>
  <c r="DL35" i="23"/>
  <c r="DL36" i="23"/>
  <c r="DL37" i="23"/>
  <c r="DI37" i="23"/>
  <c r="DJ37" i="23"/>
  <c r="DK37" i="23"/>
  <c r="DE7" i="23"/>
  <c r="DE8" i="23"/>
  <c r="DE9" i="23"/>
  <c r="DE10" i="23"/>
  <c r="DE11" i="23"/>
  <c r="DE12" i="23"/>
  <c r="DE13" i="23"/>
  <c r="DE14" i="23"/>
  <c r="DE15" i="23"/>
  <c r="DE16" i="23"/>
  <c r="DE17" i="23"/>
  <c r="DE18" i="23"/>
  <c r="DE19" i="23"/>
  <c r="DE20" i="23"/>
  <c r="DE21" i="23"/>
  <c r="DE22" i="23"/>
  <c r="DE23" i="23"/>
  <c r="DE24" i="23"/>
  <c r="DE25" i="23"/>
  <c r="DE26" i="23"/>
  <c r="DE27" i="23"/>
  <c r="DE28" i="23"/>
  <c r="DE29" i="23"/>
  <c r="DE30" i="23"/>
  <c r="DE31" i="23"/>
  <c r="DE32" i="23"/>
  <c r="DE33" i="23"/>
  <c r="DE34" i="23"/>
  <c r="DE35" i="23"/>
  <c r="DE36" i="23"/>
  <c r="DE37" i="23"/>
  <c r="DB37" i="23"/>
  <c r="DC37" i="23"/>
  <c r="DD37" i="23"/>
  <c r="CX7" i="23"/>
  <c r="CX8" i="23"/>
  <c r="CX9" i="23"/>
  <c r="CX10" i="23"/>
  <c r="CX11" i="23"/>
  <c r="CX12" i="23"/>
  <c r="CX13" i="23"/>
  <c r="CX14" i="23"/>
  <c r="CX15" i="23"/>
  <c r="CX16" i="23"/>
  <c r="CX17" i="23"/>
  <c r="CX18" i="23"/>
  <c r="CX19" i="23"/>
  <c r="CX20" i="23"/>
  <c r="CX21" i="23"/>
  <c r="CX22" i="23"/>
  <c r="CX23" i="23"/>
  <c r="CX24" i="23"/>
  <c r="CX25" i="23"/>
  <c r="CX26" i="23"/>
  <c r="CX27" i="23"/>
  <c r="CX28" i="23"/>
  <c r="CX29" i="23"/>
  <c r="CX30" i="23"/>
  <c r="CX31" i="23"/>
  <c r="CX32" i="23"/>
  <c r="CX33" i="23"/>
  <c r="CX34" i="23"/>
  <c r="CX35" i="23"/>
  <c r="CX36" i="23"/>
  <c r="CX37" i="23"/>
  <c r="CU37" i="23"/>
  <c r="CV37" i="23"/>
  <c r="CW37" i="23"/>
  <c r="CQ7" i="23"/>
  <c r="CQ8" i="23"/>
  <c r="CQ9" i="23"/>
  <c r="CQ10" i="23"/>
  <c r="CQ11" i="23"/>
  <c r="CQ12" i="23"/>
  <c r="CQ13" i="23"/>
  <c r="CQ14" i="23"/>
  <c r="CQ15" i="23"/>
  <c r="CQ16" i="23"/>
  <c r="CQ17" i="23"/>
  <c r="CQ18" i="23"/>
  <c r="CQ19" i="23"/>
  <c r="CQ20" i="23"/>
  <c r="CQ21" i="23"/>
  <c r="CQ22" i="23"/>
  <c r="CQ23" i="23"/>
  <c r="CQ24" i="23"/>
  <c r="CQ25" i="23"/>
  <c r="CQ26" i="23"/>
  <c r="CQ27" i="23"/>
  <c r="CQ28" i="23"/>
  <c r="CQ29" i="23"/>
  <c r="CQ30" i="23"/>
  <c r="CQ31" i="23"/>
  <c r="CQ32" i="23"/>
  <c r="CQ33" i="23"/>
  <c r="CQ34" i="23"/>
  <c r="CQ35" i="23"/>
  <c r="CQ36" i="23"/>
  <c r="CQ37" i="23"/>
  <c r="CN37" i="23"/>
  <c r="CO37" i="23"/>
  <c r="CP37" i="23"/>
  <c r="CJ7" i="23"/>
  <c r="CJ8" i="23"/>
  <c r="CJ9" i="23"/>
  <c r="CJ10" i="23"/>
  <c r="CJ11" i="23"/>
  <c r="CJ12" i="23"/>
  <c r="CJ13" i="23"/>
  <c r="CJ14" i="23"/>
  <c r="CJ15" i="23"/>
  <c r="CJ16" i="23"/>
  <c r="CJ17" i="23"/>
  <c r="CJ18" i="23"/>
  <c r="CJ19" i="23"/>
  <c r="CJ20" i="23"/>
  <c r="CJ21" i="23"/>
  <c r="CJ22" i="23"/>
  <c r="CJ23" i="23"/>
  <c r="CJ24" i="23"/>
  <c r="CJ25" i="23"/>
  <c r="CJ26" i="23"/>
  <c r="CJ27" i="23"/>
  <c r="CJ28" i="23"/>
  <c r="CJ29" i="23"/>
  <c r="CJ30" i="23"/>
  <c r="CJ31" i="23"/>
  <c r="CJ32" i="23"/>
  <c r="CJ33" i="23"/>
  <c r="CJ34" i="23"/>
  <c r="CJ35" i="23"/>
  <c r="CJ36" i="23"/>
  <c r="CJ37" i="23"/>
  <c r="CC7" i="23"/>
  <c r="CC8" i="23"/>
  <c r="CC9" i="23"/>
  <c r="CC10" i="23"/>
  <c r="CC11" i="23"/>
  <c r="CC12" i="23"/>
  <c r="CC13" i="23"/>
  <c r="CC14" i="23"/>
  <c r="CC15" i="23"/>
  <c r="CC16" i="23"/>
  <c r="CC17" i="23"/>
  <c r="CC18" i="23"/>
  <c r="CC19" i="23"/>
  <c r="CC20" i="23"/>
  <c r="CC21" i="23"/>
  <c r="CC22" i="23"/>
  <c r="CC23" i="23"/>
  <c r="CC24" i="23"/>
  <c r="CC25" i="23"/>
  <c r="CC26" i="23"/>
  <c r="CC27" i="23"/>
  <c r="CC28" i="23"/>
  <c r="CC29" i="23"/>
  <c r="CC30" i="23"/>
  <c r="CC31" i="23"/>
  <c r="CC32" i="23"/>
  <c r="CC33" i="23"/>
  <c r="CC34" i="23"/>
  <c r="CC35" i="23"/>
  <c r="CC36" i="23"/>
  <c r="CC37" i="23"/>
  <c r="CG37" i="23"/>
  <c r="CH37" i="23"/>
  <c r="CI37" i="23"/>
  <c r="BZ37" i="23"/>
  <c r="CA37" i="23"/>
  <c r="CB37" i="23"/>
  <c r="BV7" i="23"/>
  <c r="BV8" i="23"/>
  <c r="BV9" i="23"/>
  <c r="BV10" i="23"/>
  <c r="BV11" i="23"/>
  <c r="BV12" i="23"/>
  <c r="BV13" i="23"/>
  <c r="BV14" i="23"/>
  <c r="BV15" i="23"/>
  <c r="BV16" i="23"/>
  <c r="BV17" i="23"/>
  <c r="BV18" i="23"/>
  <c r="BV19" i="23"/>
  <c r="BV20" i="23"/>
  <c r="BV21" i="23"/>
  <c r="BV22" i="23"/>
  <c r="BV23" i="23"/>
  <c r="BV24" i="23"/>
  <c r="BV25" i="23"/>
  <c r="BV26" i="23"/>
  <c r="BV27" i="23"/>
  <c r="BV28" i="23"/>
  <c r="BV29" i="23"/>
  <c r="BV30" i="23"/>
  <c r="BV31" i="23"/>
  <c r="BV32" i="23"/>
  <c r="BV33" i="23"/>
  <c r="BV34" i="23"/>
  <c r="BV35" i="23"/>
  <c r="BV36" i="23"/>
  <c r="BV37" i="23"/>
  <c r="BS37" i="23"/>
  <c r="BT37" i="23"/>
  <c r="BU37" i="23"/>
  <c r="BE37" i="23"/>
  <c r="BF37" i="23"/>
  <c r="BG37" i="23"/>
  <c r="BH37" i="23"/>
  <c r="BL37" i="23"/>
  <c r="BM37" i="23"/>
  <c r="BN37" i="23"/>
  <c r="BO37" i="23"/>
  <c r="BO7" i="23"/>
  <c r="BO8" i="23"/>
  <c r="BO9" i="23"/>
  <c r="BO10" i="23"/>
  <c r="BO11" i="23"/>
  <c r="BO12" i="23"/>
  <c r="BO13" i="23"/>
  <c r="BO14" i="23"/>
  <c r="BO15" i="23"/>
  <c r="BO16" i="23"/>
  <c r="BO17" i="23"/>
  <c r="BO18" i="23"/>
  <c r="BO19" i="23"/>
  <c r="BO20" i="23"/>
  <c r="BO21" i="23"/>
  <c r="BO22" i="23"/>
  <c r="BO23" i="23"/>
  <c r="BO24" i="23"/>
  <c r="BO25" i="23"/>
  <c r="BO26" i="23"/>
  <c r="BO27" i="23"/>
  <c r="BO28" i="23"/>
  <c r="BO29" i="23"/>
  <c r="BO30" i="23"/>
  <c r="BO31" i="23"/>
  <c r="BO32" i="23"/>
  <c r="BO33" i="23"/>
  <c r="BO34" i="23"/>
  <c r="BO35" i="23"/>
  <c r="BO36" i="23"/>
  <c r="BH7" i="23"/>
  <c r="BH8" i="23"/>
  <c r="BH9" i="23"/>
  <c r="BH10" i="23"/>
  <c r="BH11" i="23"/>
  <c r="BH12" i="23"/>
  <c r="BH13" i="23"/>
  <c r="BH14" i="23"/>
  <c r="BH15" i="23"/>
  <c r="BH16" i="23"/>
  <c r="BH17" i="23"/>
  <c r="BH18" i="23"/>
  <c r="BH19" i="23"/>
  <c r="BH20" i="23"/>
  <c r="BH21" i="23"/>
  <c r="BH22" i="23"/>
  <c r="BH23" i="23"/>
  <c r="BH24" i="23"/>
  <c r="BH25" i="23"/>
  <c r="BH26" i="23"/>
  <c r="BH27" i="23"/>
  <c r="BH28" i="23"/>
  <c r="BH29" i="23"/>
  <c r="BH30" i="23"/>
  <c r="BH31" i="23"/>
  <c r="BH32" i="23"/>
  <c r="BH33" i="23"/>
  <c r="BH34" i="23"/>
  <c r="BH35" i="23"/>
  <c r="BH36" i="23"/>
  <c r="BA7" i="23"/>
  <c r="BA8" i="23"/>
  <c r="BA9" i="23"/>
  <c r="BA10" i="23"/>
  <c r="BA11" i="23"/>
  <c r="BA12" i="23"/>
  <c r="BA13" i="23"/>
  <c r="BA14" i="23"/>
  <c r="BA15" i="23"/>
  <c r="BA16" i="23"/>
  <c r="BA17" i="23"/>
  <c r="BA18" i="23"/>
  <c r="BA19" i="23"/>
  <c r="BA20" i="23"/>
  <c r="BA21" i="23"/>
  <c r="BA22" i="23"/>
  <c r="BA23" i="23"/>
  <c r="BA24" i="23"/>
  <c r="BA25" i="23"/>
  <c r="BA26" i="23"/>
  <c r="BA27" i="23"/>
  <c r="BA28" i="23"/>
  <c r="BA29" i="23"/>
  <c r="BA30" i="23"/>
  <c r="BA31" i="23"/>
  <c r="BA32" i="23"/>
  <c r="BA33" i="23"/>
  <c r="BA34" i="23"/>
  <c r="BA35" i="23"/>
  <c r="BA36" i="23"/>
  <c r="BA37" i="23"/>
  <c r="AX37" i="23"/>
  <c r="AY37" i="23"/>
  <c r="AZ37" i="23"/>
  <c r="AT7" i="23"/>
  <c r="AT8" i="23"/>
  <c r="AT9" i="23"/>
  <c r="AT10" i="23"/>
  <c r="AT11" i="23"/>
  <c r="AT12" i="23"/>
  <c r="AT13" i="23"/>
  <c r="AT14" i="23"/>
  <c r="AT15" i="23"/>
  <c r="AT16" i="23"/>
  <c r="AT17" i="23"/>
  <c r="AT18" i="23"/>
  <c r="AT19" i="23"/>
  <c r="AT20" i="23"/>
  <c r="AT21" i="23"/>
  <c r="AT22" i="23"/>
  <c r="AT23" i="23"/>
  <c r="AT24" i="23"/>
  <c r="AT25" i="23"/>
  <c r="AT26" i="23"/>
  <c r="AT27" i="23"/>
  <c r="AT28" i="23"/>
  <c r="AT29" i="23"/>
  <c r="AT30" i="23"/>
  <c r="AT31" i="23"/>
  <c r="AT32" i="23"/>
  <c r="AT33" i="23"/>
  <c r="AT34" i="23"/>
  <c r="AT35" i="23"/>
  <c r="AT36" i="23"/>
  <c r="AT37" i="23"/>
  <c r="AQ37" i="23"/>
  <c r="AR37" i="23"/>
  <c r="AS37" i="23"/>
  <c r="AM7" i="23"/>
  <c r="AM8" i="23"/>
  <c r="AM9" i="23"/>
  <c r="AM10" i="23"/>
  <c r="AM11" i="23"/>
  <c r="AM12" i="23"/>
  <c r="AM13" i="23"/>
  <c r="AM14" i="23"/>
  <c r="AM15" i="23"/>
  <c r="AM16" i="23"/>
  <c r="AM17" i="23"/>
  <c r="AM18" i="23"/>
  <c r="AM19" i="23"/>
  <c r="AM20" i="23"/>
  <c r="AM21" i="23"/>
  <c r="AM22" i="23"/>
  <c r="AM23" i="23"/>
  <c r="AM24" i="23"/>
  <c r="AM25" i="23"/>
  <c r="AM26" i="23"/>
  <c r="AM27" i="23"/>
  <c r="AM28" i="23"/>
  <c r="AM29" i="23"/>
  <c r="AM30" i="23"/>
  <c r="AM31" i="23"/>
  <c r="AM32" i="23"/>
  <c r="AM33" i="23"/>
  <c r="AM34" i="23"/>
  <c r="AM35" i="23"/>
  <c r="AM36" i="23"/>
  <c r="AM37" i="23"/>
  <c r="AJ37" i="23"/>
  <c r="AK37" i="23"/>
  <c r="AL37" i="23"/>
  <c r="AF7" i="23"/>
  <c r="AF8" i="23"/>
  <c r="AF9" i="23"/>
  <c r="AF10" i="23"/>
  <c r="AF11" i="23"/>
  <c r="AF12" i="23"/>
  <c r="AF13" i="23"/>
  <c r="AF14" i="23"/>
  <c r="AF15" i="23"/>
  <c r="AF16" i="23"/>
  <c r="AF17" i="23"/>
  <c r="AF18" i="23"/>
  <c r="AF19" i="23"/>
  <c r="AF20" i="23"/>
  <c r="AF21" i="23"/>
  <c r="AF22" i="23"/>
  <c r="AF23" i="23"/>
  <c r="AF24" i="23"/>
  <c r="AF25" i="23"/>
  <c r="AF26" i="23"/>
  <c r="AF27" i="23"/>
  <c r="AF28" i="23"/>
  <c r="AF29" i="23"/>
  <c r="AF30" i="23"/>
  <c r="AF31" i="23"/>
  <c r="AF32" i="23"/>
  <c r="AF33" i="23"/>
  <c r="AF34" i="23"/>
  <c r="AF35" i="23"/>
  <c r="AF36" i="23"/>
  <c r="AF37" i="23"/>
  <c r="V37" i="23"/>
  <c r="W37" i="23"/>
  <c r="X37" i="23"/>
  <c r="AC37" i="23"/>
  <c r="AD37" i="23"/>
  <c r="AE37" i="23"/>
  <c r="W31" i="23"/>
  <c r="W33" i="23"/>
  <c r="V31" i="23"/>
  <c r="V33" i="23"/>
  <c r="P8" i="23"/>
  <c r="P9" i="23"/>
  <c r="Q8" i="23"/>
  <c r="Q9" i="23"/>
  <c r="AQ20" i="23"/>
  <c r="AQ21" i="23"/>
  <c r="AQ22" i="23"/>
  <c r="AQ23" i="23"/>
  <c r="AQ24" i="23"/>
  <c r="AQ25" i="23"/>
  <c r="AQ26" i="23"/>
  <c r="AQ27" i="23"/>
  <c r="AQ28" i="23"/>
  <c r="AQ29" i="23"/>
  <c r="AQ30" i="23"/>
  <c r="AQ31" i="23"/>
  <c r="AQ32" i="23"/>
  <c r="AQ33" i="23"/>
  <c r="AQ34" i="23"/>
  <c r="AQ35" i="23"/>
  <c r="AQ36" i="23"/>
  <c r="AQ8" i="23"/>
  <c r="AQ9" i="23"/>
  <c r="AQ10" i="23"/>
  <c r="AQ11" i="23"/>
  <c r="AQ12" i="23"/>
  <c r="AQ13" i="23"/>
  <c r="AQ14" i="23"/>
  <c r="AQ15" i="23"/>
  <c r="AQ16" i="23"/>
  <c r="AQ17" i="23"/>
  <c r="AQ18" i="23"/>
  <c r="AQ19" i="23"/>
  <c r="V7" i="23"/>
  <c r="V8" i="23"/>
  <c r="V14" i="23"/>
  <c r="V15" i="23"/>
  <c r="V16" i="23"/>
  <c r="V20" i="23"/>
  <c r="V22" i="23"/>
  <c r="V23" i="23"/>
  <c r="V24" i="23"/>
  <c r="V25" i="23"/>
  <c r="V26" i="23"/>
  <c r="V27" i="23"/>
  <c r="V29" i="23"/>
  <c r="V30" i="23"/>
  <c r="W7" i="23"/>
  <c r="W8" i="23"/>
  <c r="W14" i="23"/>
  <c r="W15" i="23"/>
  <c r="W16" i="23"/>
  <c r="W20" i="23"/>
  <c r="W22" i="23"/>
  <c r="W23" i="23"/>
  <c r="W24" i="23"/>
  <c r="W25" i="23"/>
  <c r="W26" i="23"/>
  <c r="W27" i="23"/>
  <c r="W29" i="23"/>
  <c r="W30" i="23"/>
  <c r="X7" i="23"/>
  <c r="X8" i="23"/>
  <c r="X14" i="23"/>
  <c r="X15" i="23"/>
  <c r="X16" i="23"/>
  <c r="X20" i="23"/>
  <c r="X22" i="23"/>
  <c r="X23" i="23"/>
  <c r="X24" i="23"/>
  <c r="X25" i="23"/>
  <c r="X26" i="23"/>
  <c r="X27" i="23"/>
  <c r="X29" i="23"/>
  <c r="X30" i="23"/>
  <c r="X31" i="23"/>
  <c r="X33" i="23"/>
  <c r="AC7" i="23"/>
  <c r="AC8" i="23"/>
  <c r="AC9" i="23"/>
  <c r="AC10" i="23"/>
  <c r="AC11" i="23"/>
  <c r="AC12" i="23"/>
  <c r="AC13" i="23"/>
  <c r="AC14" i="23"/>
  <c r="AC15" i="23"/>
  <c r="AC16" i="23"/>
  <c r="AC17" i="23"/>
  <c r="AC18" i="23"/>
  <c r="AC19" i="23"/>
  <c r="AC20" i="23"/>
  <c r="AC21" i="23"/>
  <c r="AC22" i="23"/>
  <c r="AC23" i="23"/>
  <c r="AC24" i="23"/>
  <c r="AC25" i="23"/>
  <c r="AC26" i="23"/>
  <c r="AC27" i="23"/>
  <c r="AC28" i="23"/>
  <c r="AC29" i="23"/>
  <c r="AC30" i="23"/>
  <c r="AC31" i="23"/>
  <c r="AC32" i="23"/>
  <c r="AC33" i="23"/>
  <c r="AC34" i="23"/>
  <c r="AC35" i="23"/>
  <c r="AC36" i="23"/>
  <c r="AD7" i="23"/>
  <c r="AD8" i="23"/>
  <c r="AD9" i="23"/>
  <c r="AD10" i="23"/>
  <c r="AD11" i="23"/>
  <c r="AD12" i="23"/>
  <c r="AD13" i="23"/>
  <c r="AD14" i="23"/>
  <c r="AD15" i="23"/>
  <c r="AD16" i="23"/>
  <c r="AD17" i="23"/>
  <c r="AD18" i="23"/>
  <c r="AD19" i="23"/>
  <c r="AD20" i="23"/>
  <c r="AD21" i="23"/>
  <c r="AD22" i="23"/>
  <c r="AD23" i="23"/>
  <c r="AD24" i="23"/>
  <c r="AD25" i="23"/>
  <c r="AD26" i="23"/>
  <c r="AD27" i="23"/>
  <c r="AD28" i="23"/>
  <c r="AD29" i="23"/>
  <c r="AD30" i="23"/>
  <c r="AD31" i="23"/>
  <c r="AD32" i="23"/>
  <c r="AD33" i="23"/>
  <c r="AD34" i="23"/>
  <c r="AD35" i="23"/>
  <c r="AD36" i="23"/>
  <c r="AE7" i="23"/>
  <c r="AE8" i="23"/>
  <c r="AE9" i="23"/>
  <c r="AE10" i="23"/>
  <c r="AE11" i="23"/>
  <c r="AE12" i="23"/>
  <c r="AE13" i="23"/>
  <c r="AE14" i="23"/>
  <c r="AE15" i="23"/>
  <c r="AE16" i="23"/>
  <c r="AE17" i="23"/>
  <c r="AE18" i="23"/>
  <c r="AE19" i="23"/>
  <c r="AE20" i="23"/>
  <c r="AE21" i="23"/>
  <c r="AE22" i="23"/>
  <c r="AE23" i="23"/>
  <c r="AE24" i="23"/>
  <c r="AE25" i="23"/>
  <c r="AE26" i="23"/>
  <c r="AE27" i="23"/>
  <c r="AE28" i="23"/>
  <c r="AE29" i="23"/>
  <c r="AE30" i="23"/>
  <c r="AE31" i="23"/>
  <c r="AE32" i="23"/>
  <c r="AE33" i="23"/>
  <c r="AE34" i="23"/>
  <c r="AE35" i="23"/>
  <c r="AE36" i="23"/>
  <c r="AJ7" i="23"/>
  <c r="AJ8" i="23"/>
  <c r="AJ9" i="23"/>
  <c r="AJ10" i="23"/>
  <c r="AJ11" i="23"/>
  <c r="AJ12" i="23"/>
  <c r="AJ13" i="23"/>
  <c r="AJ14" i="23"/>
  <c r="AJ15" i="23"/>
  <c r="AJ16" i="23"/>
  <c r="AJ17" i="23"/>
  <c r="AJ18" i="23"/>
  <c r="AJ19" i="23"/>
  <c r="AJ20" i="23"/>
  <c r="AJ21" i="23"/>
  <c r="AJ22" i="23"/>
  <c r="AJ23" i="23"/>
  <c r="AJ24" i="23"/>
  <c r="AJ25" i="23"/>
  <c r="AJ26" i="23"/>
  <c r="AJ27" i="23"/>
  <c r="AJ28" i="23"/>
  <c r="AJ29" i="23"/>
  <c r="AJ30" i="23"/>
  <c r="AJ31" i="23"/>
  <c r="AJ32" i="23"/>
  <c r="AJ33" i="23"/>
  <c r="AJ34" i="23"/>
  <c r="AJ35" i="23"/>
  <c r="AJ36" i="23"/>
  <c r="AK7" i="23"/>
  <c r="AK8" i="23"/>
  <c r="AK9" i="23"/>
  <c r="AK10" i="23"/>
  <c r="AK11" i="23"/>
  <c r="AK12" i="23"/>
  <c r="AK13" i="23"/>
  <c r="AK14" i="23"/>
  <c r="AK15" i="23"/>
  <c r="AK16" i="23"/>
  <c r="AK17" i="23"/>
  <c r="AK18" i="23"/>
  <c r="AK19" i="23"/>
  <c r="AK20" i="23"/>
  <c r="AK21" i="23"/>
  <c r="AK22" i="23"/>
  <c r="AK23" i="23"/>
  <c r="AK24" i="23"/>
  <c r="AK25" i="23"/>
  <c r="AK26" i="23"/>
  <c r="AK27" i="23"/>
  <c r="AK28" i="23"/>
  <c r="AK29" i="23"/>
  <c r="AK30" i="23"/>
  <c r="AK31" i="23"/>
  <c r="AK32" i="23"/>
  <c r="AK33" i="23"/>
  <c r="AK34" i="23"/>
  <c r="AK35" i="23"/>
  <c r="AK36" i="23"/>
  <c r="AL7" i="23"/>
  <c r="AL8" i="23"/>
  <c r="AL9" i="23"/>
  <c r="AL10" i="23"/>
  <c r="AL11" i="23"/>
  <c r="AL12" i="23"/>
  <c r="AL13" i="23"/>
  <c r="AL14" i="23"/>
  <c r="AL15" i="23"/>
  <c r="AL16" i="23"/>
  <c r="AL17" i="23"/>
  <c r="AL18" i="23"/>
  <c r="AL19" i="23"/>
  <c r="AL20" i="23"/>
  <c r="AL21" i="23"/>
  <c r="AL22" i="23"/>
  <c r="AL23" i="23"/>
  <c r="AL24" i="23"/>
  <c r="AL25" i="23"/>
  <c r="AL26" i="23"/>
  <c r="AL27" i="23"/>
  <c r="AL28" i="23"/>
  <c r="AL29" i="23"/>
  <c r="AL30" i="23"/>
  <c r="AL31" i="23"/>
  <c r="AL32" i="23"/>
  <c r="AL33" i="23"/>
  <c r="AL34" i="23"/>
  <c r="AL35" i="23"/>
  <c r="AL36" i="23"/>
  <c r="AQ7" i="23"/>
  <c r="AR7" i="23"/>
  <c r="AR8" i="23"/>
  <c r="AR9" i="23"/>
  <c r="AR10" i="23"/>
  <c r="AR11" i="23"/>
  <c r="AR12" i="23"/>
  <c r="AR13" i="23"/>
  <c r="AR14" i="23"/>
  <c r="AR15" i="23"/>
  <c r="AR16" i="23"/>
  <c r="AR17" i="23"/>
  <c r="AR18" i="23"/>
  <c r="AR19" i="23"/>
  <c r="AR20" i="23"/>
  <c r="AR21" i="23"/>
  <c r="AR22" i="23"/>
  <c r="AR23" i="23"/>
  <c r="AR24" i="23"/>
  <c r="AR25" i="23"/>
  <c r="AR26" i="23"/>
  <c r="AR27" i="23"/>
  <c r="AR28" i="23"/>
  <c r="AR29" i="23"/>
  <c r="AR30" i="23"/>
  <c r="AR31" i="23"/>
  <c r="AR32" i="23"/>
  <c r="AR33" i="23"/>
  <c r="AR34" i="23"/>
  <c r="AR35" i="23"/>
  <c r="AR36" i="23"/>
  <c r="AS7" i="23"/>
  <c r="AS8" i="23"/>
  <c r="AS9" i="23"/>
  <c r="AS10" i="23"/>
  <c r="AS11" i="23"/>
  <c r="AS12" i="23"/>
  <c r="AS13" i="23"/>
  <c r="AS14" i="23"/>
  <c r="AS15" i="23"/>
  <c r="AS16" i="23"/>
  <c r="AS17" i="23"/>
  <c r="AS18" i="23"/>
  <c r="AS19" i="23"/>
  <c r="AS20" i="23"/>
  <c r="AS21" i="23"/>
  <c r="AS22" i="23"/>
  <c r="AS23" i="23"/>
  <c r="AS24" i="23"/>
  <c r="AS25" i="23"/>
  <c r="AS26" i="23"/>
  <c r="AS27" i="23"/>
  <c r="AS28" i="23"/>
  <c r="AS29" i="23"/>
  <c r="AS30" i="23"/>
  <c r="AS31" i="23"/>
  <c r="AS32" i="23"/>
  <c r="AS33" i="23"/>
  <c r="AS34" i="23"/>
  <c r="AS35" i="23"/>
  <c r="AS36" i="23"/>
  <c r="AX7" i="23"/>
  <c r="AX8" i="23"/>
  <c r="AX9" i="23"/>
  <c r="AX10" i="23"/>
  <c r="AX11" i="23"/>
  <c r="AX12" i="23"/>
  <c r="AX13" i="23"/>
  <c r="AX14" i="23"/>
  <c r="AX15" i="23"/>
  <c r="AX16" i="23"/>
  <c r="AX17" i="23"/>
  <c r="AX18" i="23"/>
  <c r="AX19" i="23"/>
  <c r="AX20" i="23"/>
  <c r="AX21" i="23"/>
  <c r="AX22" i="23"/>
  <c r="AX23" i="23"/>
  <c r="AX24" i="23"/>
  <c r="AX25" i="23"/>
  <c r="AX26" i="23"/>
  <c r="AX27" i="23"/>
  <c r="AX28" i="23"/>
  <c r="AX29" i="23"/>
  <c r="AX30" i="23"/>
  <c r="AX31" i="23"/>
  <c r="AX32" i="23"/>
  <c r="AX33" i="23"/>
  <c r="AX34" i="23"/>
  <c r="AX35" i="23"/>
  <c r="AX36" i="23"/>
  <c r="AY7" i="23"/>
  <c r="AY8" i="23"/>
  <c r="AY9" i="23"/>
  <c r="AY10" i="23"/>
  <c r="AY11" i="23"/>
  <c r="AY12" i="23"/>
  <c r="AY13" i="23"/>
  <c r="AY14" i="23"/>
  <c r="AY15" i="23"/>
  <c r="AY16" i="23"/>
  <c r="AY17" i="23"/>
  <c r="AY18" i="23"/>
  <c r="AY19" i="23"/>
  <c r="AY20" i="23"/>
  <c r="AY21" i="23"/>
  <c r="AY22" i="23"/>
  <c r="AY23" i="23"/>
  <c r="AY24" i="23"/>
  <c r="AY25" i="23"/>
  <c r="AY26" i="23"/>
  <c r="AY27" i="23"/>
  <c r="AY28" i="23"/>
  <c r="AY29" i="23"/>
  <c r="AY30" i="23"/>
  <c r="AY31" i="23"/>
  <c r="AY32" i="23"/>
  <c r="AY33" i="23"/>
  <c r="AY34" i="23"/>
  <c r="AY35" i="23"/>
  <c r="AY36" i="23"/>
  <c r="AZ7" i="23"/>
  <c r="AZ8" i="23"/>
  <c r="AZ9" i="23"/>
  <c r="AZ10" i="23"/>
  <c r="AZ11" i="23"/>
  <c r="AZ12" i="23"/>
  <c r="AZ13" i="23"/>
  <c r="AZ14" i="23"/>
  <c r="AZ15" i="23"/>
  <c r="AZ16" i="23"/>
  <c r="AZ17" i="23"/>
  <c r="AZ18" i="23"/>
  <c r="AZ19" i="23"/>
  <c r="AZ20" i="23"/>
  <c r="AZ21" i="23"/>
  <c r="AZ22" i="23"/>
  <c r="AZ23" i="23"/>
  <c r="AZ24" i="23"/>
  <c r="AZ25" i="23"/>
  <c r="AZ26" i="23"/>
  <c r="AZ27" i="23"/>
  <c r="AZ28" i="23"/>
  <c r="AZ29" i="23"/>
  <c r="AZ30" i="23"/>
  <c r="AZ31" i="23"/>
  <c r="AZ32" i="23"/>
  <c r="AZ33" i="23"/>
  <c r="AZ34" i="23"/>
  <c r="AZ35" i="23"/>
  <c r="AZ36" i="23"/>
  <c r="BE7" i="23"/>
  <c r="BE8" i="23"/>
  <c r="BE9" i="23"/>
  <c r="BE10" i="23"/>
  <c r="BE11" i="23"/>
  <c r="BE12" i="23"/>
  <c r="BE13" i="23"/>
  <c r="BE14" i="23"/>
  <c r="BE15" i="23"/>
  <c r="BE16" i="23"/>
  <c r="BE17" i="23"/>
  <c r="BE18" i="23"/>
  <c r="BE19" i="23"/>
  <c r="BE20" i="23"/>
  <c r="BE21" i="23"/>
  <c r="BE22" i="23"/>
  <c r="BE23" i="23"/>
  <c r="BE24" i="23"/>
  <c r="BE25" i="23"/>
  <c r="BE26" i="23"/>
  <c r="BE27" i="23"/>
  <c r="BE28" i="23"/>
  <c r="BE29" i="23"/>
  <c r="BE30" i="23"/>
  <c r="BE31" i="23"/>
  <c r="BE32" i="23"/>
  <c r="BE33" i="23"/>
  <c r="BE34" i="23"/>
  <c r="BE35" i="23"/>
  <c r="BE36" i="23"/>
  <c r="BF7" i="23"/>
  <c r="BF8" i="23"/>
  <c r="BF9" i="23"/>
  <c r="BF10" i="23"/>
  <c r="BF11" i="23"/>
  <c r="BF12" i="23"/>
  <c r="BF13" i="23"/>
  <c r="BF14" i="23"/>
  <c r="BF15" i="23"/>
  <c r="BF16" i="23"/>
  <c r="BF17" i="23"/>
  <c r="BF18" i="23"/>
  <c r="BF19" i="23"/>
  <c r="BF20" i="23"/>
  <c r="BF21" i="23"/>
  <c r="BF22" i="23"/>
  <c r="BF23" i="23"/>
  <c r="BF24" i="23"/>
  <c r="BF25" i="23"/>
  <c r="BF26" i="23"/>
  <c r="BF27" i="23"/>
  <c r="BF28" i="23"/>
  <c r="BF29" i="23"/>
  <c r="BF30" i="23"/>
  <c r="BF31" i="23"/>
  <c r="BF32" i="23"/>
  <c r="BF33" i="23"/>
  <c r="BF34" i="23"/>
  <c r="BF35" i="23"/>
  <c r="BF36" i="23"/>
  <c r="BG7" i="23"/>
  <c r="BG8" i="23"/>
  <c r="BG9" i="23"/>
  <c r="BG10" i="23"/>
  <c r="BG11" i="23"/>
  <c r="BG12" i="23"/>
  <c r="BG13" i="23"/>
  <c r="BG14" i="23"/>
  <c r="BG15" i="23"/>
  <c r="BG16" i="23"/>
  <c r="BG17" i="23"/>
  <c r="BG18" i="23"/>
  <c r="BG19" i="23"/>
  <c r="BG20" i="23"/>
  <c r="BG21" i="23"/>
  <c r="BG22" i="23"/>
  <c r="BG23" i="23"/>
  <c r="BG24" i="23"/>
  <c r="BG25" i="23"/>
  <c r="BG26" i="23"/>
  <c r="BG27" i="23"/>
  <c r="BG28" i="23"/>
  <c r="BG29" i="23"/>
  <c r="BG30" i="23"/>
  <c r="BG31" i="23"/>
  <c r="BG32" i="23"/>
  <c r="BG33" i="23"/>
  <c r="BG34" i="23"/>
  <c r="BG35" i="23"/>
  <c r="BG36" i="23"/>
  <c r="BL7" i="23"/>
  <c r="BL8" i="23"/>
  <c r="BL9" i="23"/>
  <c r="BL10" i="23"/>
  <c r="BL11" i="23"/>
  <c r="BL12" i="23"/>
  <c r="BL13" i="23"/>
  <c r="BL14" i="23"/>
  <c r="BL15" i="23"/>
  <c r="BL16" i="23"/>
  <c r="BL17" i="23"/>
  <c r="BL18" i="23"/>
  <c r="BL19" i="23"/>
  <c r="BL20" i="23"/>
  <c r="BL21" i="23"/>
  <c r="BL22" i="23"/>
  <c r="BL23" i="23"/>
  <c r="BL24" i="23"/>
  <c r="BL25" i="23"/>
  <c r="BL26" i="23"/>
  <c r="BL27" i="23"/>
  <c r="BL28" i="23"/>
  <c r="BL29" i="23"/>
  <c r="BL30" i="23"/>
  <c r="BL31" i="23"/>
  <c r="BL32" i="23"/>
  <c r="BL33" i="23"/>
  <c r="BL34" i="23"/>
  <c r="BL35" i="23"/>
  <c r="BL36" i="23"/>
  <c r="BM7" i="23"/>
  <c r="BM8" i="23"/>
  <c r="BM9" i="23"/>
  <c r="BM10" i="23"/>
  <c r="BM11" i="23"/>
  <c r="BM12" i="23"/>
  <c r="BM13" i="23"/>
  <c r="BM14" i="23"/>
  <c r="BM15" i="23"/>
  <c r="BM16" i="23"/>
  <c r="BM17" i="23"/>
  <c r="BM18" i="23"/>
  <c r="BM19" i="23"/>
  <c r="BM20" i="23"/>
  <c r="BM21" i="23"/>
  <c r="BM22" i="23"/>
  <c r="BM23" i="23"/>
  <c r="BM24" i="23"/>
  <c r="BM25" i="23"/>
  <c r="BM26" i="23"/>
  <c r="BM27" i="23"/>
  <c r="BM28" i="23"/>
  <c r="BM29" i="23"/>
  <c r="BM30" i="23"/>
  <c r="BM31" i="23"/>
  <c r="BM32" i="23"/>
  <c r="BM33" i="23"/>
  <c r="BM34" i="23"/>
  <c r="BM35" i="23"/>
  <c r="BM36" i="23"/>
  <c r="BN7" i="23"/>
  <c r="BN8" i="23"/>
  <c r="BN9" i="23"/>
  <c r="BN10" i="23"/>
  <c r="BN11" i="23"/>
  <c r="BN12" i="23"/>
  <c r="BN13" i="23"/>
  <c r="BN14" i="23"/>
  <c r="BN15" i="23"/>
  <c r="BN16" i="23"/>
  <c r="BN17" i="23"/>
  <c r="BN18" i="23"/>
  <c r="BN19" i="23"/>
  <c r="BN20" i="23"/>
  <c r="BN21" i="23"/>
  <c r="BN22" i="23"/>
  <c r="BN23" i="23"/>
  <c r="BN24" i="23"/>
  <c r="BN25" i="23"/>
  <c r="BN26" i="23"/>
  <c r="BN27" i="23"/>
  <c r="BN28" i="23"/>
  <c r="BN29" i="23"/>
  <c r="BN30" i="23"/>
  <c r="BN31" i="23"/>
  <c r="BN32" i="23"/>
  <c r="BN33" i="23"/>
  <c r="BN34" i="23"/>
  <c r="BN35" i="23"/>
  <c r="BN36" i="23"/>
  <c r="BS7" i="23"/>
  <c r="BS8" i="23"/>
  <c r="BS9" i="23"/>
  <c r="BS10" i="23"/>
  <c r="BS11" i="23"/>
  <c r="BS12" i="23"/>
  <c r="BS13" i="23"/>
  <c r="BS14" i="23"/>
  <c r="BS15" i="23"/>
  <c r="BS16" i="23"/>
  <c r="BS17" i="23"/>
  <c r="BS18" i="23"/>
  <c r="BS19" i="23"/>
  <c r="BS20" i="23"/>
  <c r="BS21" i="23"/>
  <c r="BS22" i="23"/>
  <c r="BS23" i="23"/>
  <c r="BS24" i="23"/>
  <c r="BS25" i="23"/>
  <c r="BS26" i="23"/>
  <c r="BS27" i="23"/>
  <c r="BS28" i="23"/>
  <c r="BS29" i="23"/>
  <c r="BS30" i="23"/>
  <c r="BS31" i="23"/>
  <c r="BS32" i="23"/>
  <c r="BS33" i="23"/>
  <c r="BS34" i="23"/>
  <c r="BS35" i="23"/>
  <c r="BS36" i="23"/>
  <c r="BT7" i="23"/>
  <c r="BT8" i="23"/>
  <c r="BT9" i="23"/>
  <c r="BT10" i="23"/>
  <c r="BT11" i="23"/>
  <c r="BT12" i="23"/>
  <c r="BT13" i="23"/>
  <c r="BT14" i="23"/>
  <c r="BT15" i="23"/>
  <c r="BT16" i="23"/>
  <c r="BT17" i="23"/>
  <c r="BT18" i="23"/>
  <c r="BT19" i="23"/>
  <c r="BT20" i="23"/>
  <c r="BT21" i="23"/>
  <c r="BT22" i="23"/>
  <c r="BT23" i="23"/>
  <c r="BT24" i="23"/>
  <c r="BT25" i="23"/>
  <c r="BT26" i="23"/>
  <c r="BT27" i="23"/>
  <c r="BT28" i="23"/>
  <c r="BT29" i="23"/>
  <c r="BT30" i="23"/>
  <c r="BT31" i="23"/>
  <c r="BT32" i="23"/>
  <c r="BT33" i="23"/>
  <c r="BT34" i="23"/>
  <c r="BT35" i="23"/>
  <c r="BT36" i="23"/>
  <c r="BU7" i="23"/>
  <c r="BU8" i="23"/>
  <c r="BU9" i="23"/>
  <c r="BU10" i="23"/>
  <c r="BU11" i="23"/>
  <c r="BU12" i="23"/>
  <c r="BU13" i="23"/>
  <c r="BU14" i="23"/>
  <c r="BU15" i="23"/>
  <c r="BU16" i="23"/>
  <c r="BU17" i="23"/>
  <c r="BU18" i="23"/>
  <c r="BU19" i="23"/>
  <c r="BU20" i="23"/>
  <c r="BU21" i="23"/>
  <c r="BU22" i="23"/>
  <c r="BU23" i="23"/>
  <c r="BU24" i="23"/>
  <c r="BU25" i="23"/>
  <c r="BU26" i="23"/>
  <c r="BU27" i="23"/>
  <c r="BU28" i="23"/>
  <c r="BU29" i="23"/>
  <c r="BU30" i="23"/>
  <c r="BU31" i="23"/>
  <c r="BU32" i="23"/>
  <c r="BU33" i="23"/>
  <c r="BU34" i="23"/>
  <c r="BU35" i="23"/>
  <c r="BU36" i="23"/>
  <c r="BZ7" i="23"/>
  <c r="BZ8" i="23"/>
  <c r="BZ9" i="23"/>
  <c r="BZ10" i="23"/>
  <c r="BZ11" i="23"/>
  <c r="BZ12" i="23"/>
  <c r="BZ13" i="23"/>
  <c r="BZ14" i="23"/>
  <c r="BZ15" i="23"/>
  <c r="BZ16" i="23"/>
  <c r="BZ17" i="23"/>
  <c r="BZ18" i="23"/>
  <c r="BZ19" i="23"/>
  <c r="BZ20" i="23"/>
  <c r="BZ21" i="23"/>
  <c r="BZ22" i="23"/>
  <c r="BZ23" i="23"/>
  <c r="BZ24" i="23"/>
  <c r="BZ25" i="23"/>
  <c r="BZ26" i="23"/>
  <c r="BZ27" i="23"/>
  <c r="BZ28" i="23"/>
  <c r="BZ29" i="23"/>
  <c r="BZ30" i="23"/>
  <c r="BZ31" i="23"/>
  <c r="BZ32" i="23"/>
  <c r="BZ33" i="23"/>
  <c r="BZ34" i="23"/>
  <c r="BZ35" i="23"/>
  <c r="BZ36" i="23"/>
  <c r="CA7" i="23"/>
  <c r="CA8" i="23"/>
  <c r="CA9" i="23"/>
  <c r="CA10" i="23"/>
  <c r="CA11" i="23"/>
  <c r="CA12" i="23"/>
  <c r="CA13" i="23"/>
  <c r="CA14" i="23"/>
  <c r="CA15" i="23"/>
  <c r="CA16" i="23"/>
  <c r="CA17" i="23"/>
  <c r="CA18" i="23"/>
  <c r="CA19" i="23"/>
  <c r="CA20" i="23"/>
  <c r="CA21" i="23"/>
  <c r="CA22" i="23"/>
  <c r="CA23" i="23"/>
  <c r="CA24" i="23"/>
  <c r="CA25" i="23"/>
  <c r="CA26" i="23"/>
  <c r="CA27" i="23"/>
  <c r="CA28" i="23"/>
  <c r="CA29" i="23"/>
  <c r="CA30" i="23"/>
  <c r="CA31" i="23"/>
  <c r="CA32" i="23"/>
  <c r="CA33" i="23"/>
  <c r="CA34" i="23"/>
  <c r="CA35" i="23"/>
  <c r="CA36" i="23"/>
  <c r="CB7" i="23"/>
  <c r="CB8" i="23"/>
  <c r="CB9" i="23"/>
  <c r="CB10" i="23"/>
  <c r="CB11" i="23"/>
  <c r="CB12" i="23"/>
  <c r="CB13" i="23"/>
  <c r="CB14" i="23"/>
  <c r="CB15" i="23"/>
  <c r="CB16" i="23"/>
  <c r="CB17" i="23"/>
  <c r="CB18" i="23"/>
  <c r="CB19" i="23"/>
  <c r="CB20" i="23"/>
  <c r="CB21" i="23"/>
  <c r="CB22" i="23"/>
  <c r="CB23" i="23"/>
  <c r="CB24" i="23"/>
  <c r="CB25" i="23"/>
  <c r="CB26" i="23"/>
  <c r="CB27" i="23"/>
  <c r="CB28" i="23"/>
  <c r="CB29" i="23"/>
  <c r="CB30" i="23"/>
  <c r="CB31" i="23"/>
  <c r="CB32" i="23"/>
  <c r="CB33" i="23"/>
  <c r="CB34" i="23"/>
  <c r="CB35" i="23"/>
  <c r="CB36" i="23"/>
  <c r="CG7" i="23"/>
  <c r="CG8" i="23"/>
  <c r="CG9" i="23"/>
  <c r="CG10" i="23"/>
  <c r="CG11" i="23"/>
  <c r="CG12" i="23"/>
  <c r="CG13" i="23"/>
  <c r="CG14" i="23"/>
  <c r="CG15" i="23"/>
  <c r="CG16" i="23"/>
  <c r="CG17" i="23"/>
  <c r="CG18" i="23"/>
  <c r="CG19" i="23"/>
  <c r="CG20" i="23"/>
  <c r="CG21" i="23"/>
  <c r="CG22" i="23"/>
  <c r="CG23" i="23"/>
  <c r="CG24" i="23"/>
  <c r="CG25" i="23"/>
  <c r="CG26" i="23"/>
  <c r="CG27" i="23"/>
  <c r="CG28" i="23"/>
  <c r="CG29" i="23"/>
  <c r="CG30" i="23"/>
  <c r="CG31" i="23"/>
  <c r="CG32" i="23"/>
  <c r="CG33" i="23"/>
  <c r="CG34" i="23"/>
  <c r="CG35" i="23"/>
  <c r="CG36" i="23"/>
  <c r="CH7" i="23"/>
  <c r="CH8" i="23"/>
  <c r="CH9" i="23"/>
  <c r="CH10" i="23"/>
  <c r="CH11" i="23"/>
  <c r="CH12" i="23"/>
  <c r="CH13" i="23"/>
  <c r="CH14" i="23"/>
  <c r="CH15" i="23"/>
  <c r="CH16" i="23"/>
  <c r="CH17" i="23"/>
  <c r="CH18" i="23"/>
  <c r="CH19" i="23"/>
  <c r="CH20" i="23"/>
  <c r="CH21" i="23"/>
  <c r="CH22" i="23"/>
  <c r="CH23" i="23"/>
  <c r="CH24" i="23"/>
  <c r="CH25" i="23"/>
  <c r="CH26" i="23"/>
  <c r="CH27" i="23"/>
  <c r="CH28" i="23"/>
  <c r="CH29" i="23"/>
  <c r="CH30" i="23"/>
  <c r="CH31" i="23"/>
  <c r="CH32" i="23"/>
  <c r="CH33" i="23"/>
  <c r="CH34" i="23"/>
  <c r="CH35" i="23"/>
  <c r="CH36" i="23"/>
  <c r="CI7" i="23"/>
  <c r="CI8" i="23"/>
  <c r="CI9" i="23"/>
  <c r="CI10" i="23"/>
  <c r="CI11" i="23"/>
  <c r="CI12" i="23"/>
  <c r="CI13" i="23"/>
  <c r="CI14" i="23"/>
  <c r="CI15" i="23"/>
  <c r="CI16" i="23"/>
  <c r="CI17" i="23"/>
  <c r="CI18" i="23"/>
  <c r="CI19" i="23"/>
  <c r="CI20" i="23"/>
  <c r="CI21" i="23"/>
  <c r="CI22" i="23"/>
  <c r="CI23" i="23"/>
  <c r="CI24" i="23"/>
  <c r="CI25" i="23"/>
  <c r="CI26" i="23"/>
  <c r="CI27" i="23"/>
  <c r="CI28" i="23"/>
  <c r="CI29" i="23"/>
  <c r="CI30" i="23"/>
  <c r="CI31" i="23"/>
  <c r="CI32" i="23"/>
  <c r="CI33" i="23"/>
  <c r="CI34" i="23"/>
  <c r="CI35" i="23"/>
  <c r="CI36" i="23"/>
  <c r="CN7" i="23"/>
  <c r="CN8" i="23"/>
  <c r="CN9" i="23"/>
  <c r="CN10" i="23"/>
  <c r="CN11" i="23"/>
  <c r="CN12" i="23"/>
  <c r="CN13" i="23"/>
  <c r="CN14" i="23"/>
  <c r="CN15" i="23"/>
  <c r="CN16" i="23"/>
  <c r="CN17" i="23"/>
  <c r="CN18" i="23"/>
  <c r="CN19" i="23"/>
  <c r="CN20" i="23"/>
  <c r="CN21" i="23"/>
  <c r="CN22" i="23"/>
  <c r="CN23" i="23"/>
  <c r="CN24" i="23"/>
  <c r="CN25" i="23"/>
  <c r="CN26" i="23"/>
  <c r="CN27" i="23"/>
  <c r="CN28" i="23"/>
  <c r="CN29" i="23"/>
  <c r="CN30" i="23"/>
  <c r="CN31" i="23"/>
  <c r="CN32" i="23"/>
  <c r="CN33" i="23"/>
  <c r="CN34" i="23"/>
  <c r="CN35" i="23"/>
  <c r="CN36" i="23"/>
  <c r="CO7" i="23"/>
  <c r="CO8" i="23"/>
  <c r="CO9" i="23"/>
  <c r="CO10" i="23"/>
  <c r="CO11" i="23"/>
  <c r="CO12" i="23"/>
  <c r="CO13" i="23"/>
  <c r="CO14" i="23"/>
  <c r="CO15" i="23"/>
  <c r="CO16" i="23"/>
  <c r="CO17" i="23"/>
  <c r="CO18" i="23"/>
  <c r="CO19" i="23"/>
  <c r="CO20" i="23"/>
  <c r="CO21" i="23"/>
  <c r="CO22" i="23"/>
  <c r="CO23" i="23"/>
  <c r="CO24" i="23"/>
  <c r="CO25" i="23"/>
  <c r="CO26" i="23"/>
  <c r="CO27" i="23"/>
  <c r="CO28" i="23"/>
  <c r="CO29" i="23"/>
  <c r="CO30" i="23"/>
  <c r="CO31" i="23"/>
  <c r="CO32" i="23"/>
  <c r="CO33" i="23"/>
  <c r="CO34" i="23"/>
  <c r="CO35" i="23"/>
  <c r="CO36" i="23"/>
  <c r="CP7" i="23"/>
  <c r="CP8" i="23"/>
  <c r="CP9" i="23"/>
  <c r="CP10" i="23"/>
  <c r="CP11" i="23"/>
  <c r="CP12" i="23"/>
  <c r="CP13" i="23"/>
  <c r="CP14" i="23"/>
  <c r="CP15" i="23"/>
  <c r="CP16" i="23"/>
  <c r="CP17" i="23"/>
  <c r="CP18" i="23"/>
  <c r="CP19" i="23"/>
  <c r="CP20" i="23"/>
  <c r="CP21" i="23"/>
  <c r="CP22" i="23"/>
  <c r="CP23" i="23"/>
  <c r="CP24" i="23"/>
  <c r="CP25" i="23"/>
  <c r="CP26" i="23"/>
  <c r="CP27" i="23"/>
  <c r="CP28" i="23"/>
  <c r="CP29" i="23"/>
  <c r="CP30" i="23"/>
  <c r="CP31" i="23"/>
  <c r="CP32" i="23"/>
  <c r="CP33" i="23"/>
  <c r="CP34" i="23"/>
  <c r="CP35" i="23"/>
  <c r="CP36" i="23"/>
  <c r="CV7" i="23"/>
  <c r="CV8" i="23"/>
  <c r="CV9" i="23"/>
  <c r="CV10" i="23"/>
  <c r="CV11" i="23"/>
  <c r="CV12" i="23"/>
  <c r="CV13" i="23"/>
  <c r="CV14" i="23"/>
  <c r="CV15" i="23"/>
  <c r="CV16" i="23"/>
  <c r="CV17" i="23"/>
  <c r="CV18" i="23"/>
  <c r="CV19" i="23"/>
  <c r="CV20" i="23"/>
  <c r="CV21" i="23"/>
  <c r="CV22" i="23"/>
  <c r="CV23" i="23"/>
  <c r="CV24" i="23"/>
  <c r="CV25" i="23"/>
  <c r="CV26" i="23"/>
  <c r="CV27" i="23"/>
  <c r="CV28" i="23"/>
  <c r="CV29" i="23"/>
  <c r="CV30" i="23"/>
  <c r="CV31" i="23"/>
  <c r="CV32" i="23"/>
  <c r="CV33" i="23"/>
  <c r="CV34" i="23"/>
  <c r="CV35" i="23"/>
  <c r="CV36" i="23"/>
  <c r="CW7" i="23"/>
  <c r="CW8" i="23"/>
  <c r="CW9" i="23"/>
  <c r="CW10" i="23"/>
  <c r="CW11" i="23"/>
  <c r="CW12" i="23"/>
  <c r="CW13" i="23"/>
  <c r="CW14" i="23"/>
  <c r="CW15" i="23"/>
  <c r="CW16" i="23"/>
  <c r="CW17" i="23"/>
  <c r="CW18" i="23"/>
  <c r="CW19" i="23"/>
  <c r="CW20" i="23"/>
  <c r="CW21" i="23"/>
  <c r="CW22" i="23"/>
  <c r="CW23" i="23"/>
  <c r="CW24" i="23"/>
  <c r="CW25" i="23"/>
  <c r="CW26" i="23"/>
  <c r="CW27" i="23"/>
  <c r="CW28" i="23"/>
  <c r="CW29" i="23"/>
  <c r="CW30" i="23"/>
  <c r="CW31" i="23"/>
  <c r="CW32" i="23"/>
  <c r="CW33" i="23"/>
  <c r="CW34" i="23"/>
  <c r="CW35" i="23"/>
  <c r="CW36" i="23"/>
  <c r="DC7" i="23"/>
  <c r="DC8" i="23"/>
  <c r="DC9" i="23"/>
  <c r="DC10" i="23"/>
  <c r="DC11" i="23"/>
  <c r="DC12" i="23"/>
  <c r="DC13" i="23"/>
  <c r="DC14" i="23"/>
  <c r="DC15" i="23"/>
  <c r="DC16" i="23"/>
  <c r="DC17" i="23"/>
  <c r="DC18" i="23"/>
  <c r="DC19" i="23"/>
  <c r="DC20" i="23"/>
  <c r="DC21" i="23"/>
  <c r="DC22" i="23"/>
  <c r="DC23" i="23"/>
  <c r="DC24" i="23"/>
  <c r="DC25" i="23"/>
  <c r="DC26" i="23"/>
  <c r="DC27" i="23"/>
  <c r="DC28" i="23"/>
  <c r="DC29" i="23"/>
  <c r="DC30" i="23"/>
  <c r="DC31" i="23"/>
  <c r="DC32" i="23"/>
  <c r="DC33" i="23"/>
  <c r="DC34" i="23"/>
  <c r="DC35" i="23"/>
  <c r="DC36" i="23"/>
  <c r="DD7" i="23"/>
  <c r="DD8" i="23"/>
  <c r="DD9" i="23"/>
  <c r="DD10" i="23"/>
  <c r="DD11" i="23"/>
  <c r="DD12" i="23"/>
  <c r="DD13" i="23"/>
  <c r="DD14" i="23"/>
  <c r="DD15" i="23"/>
  <c r="DD16" i="23"/>
  <c r="DD17" i="23"/>
  <c r="DD18" i="23"/>
  <c r="DD19" i="23"/>
  <c r="DD20" i="23"/>
  <c r="DD21" i="23"/>
  <c r="DD22" i="23"/>
  <c r="DD23" i="23"/>
  <c r="DD24" i="23"/>
  <c r="DD25" i="23"/>
  <c r="DD26" i="23"/>
  <c r="DD27" i="23"/>
  <c r="DD28" i="23"/>
  <c r="DD29" i="23"/>
  <c r="DD30" i="23"/>
  <c r="DD31" i="23"/>
  <c r="DD32" i="23"/>
  <c r="DD33" i="23"/>
  <c r="DD34" i="23"/>
  <c r="DD35" i="23"/>
  <c r="DD36" i="23"/>
  <c r="DI7" i="23"/>
  <c r="DI8" i="23"/>
  <c r="DI9" i="23"/>
  <c r="DI10" i="23"/>
  <c r="DI11" i="23"/>
  <c r="DI12" i="23"/>
  <c r="DI13" i="23"/>
  <c r="DI14" i="23"/>
  <c r="DI15" i="23"/>
  <c r="DI16" i="23"/>
  <c r="DI17" i="23"/>
  <c r="DI18" i="23"/>
  <c r="DI19" i="23"/>
  <c r="DI20" i="23"/>
  <c r="DI21" i="23"/>
  <c r="DI22" i="23"/>
  <c r="DI23" i="23"/>
  <c r="DI24" i="23"/>
  <c r="DI25" i="23"/>
  <c r="DI26" i="23"/>
  <c r="DI27" i="23"/>
  <c r="DI28" i="23"/>
  <c r="DI29" i="23"/>
  <c r="DI30" i="23"/>
  <c r="DI31" i="23"/>
  <c r="DI32" i="23"/>
  <c r="DI33" i="23"/>
  <c r="DI34" i="23"/>
  <c r="DI35" i="23"/>
  <c r="DI36" i="23"/>
  <c r="DJ7" i="23"/>
  <c r="DJ8" i="23"/>
  <c r="DJ9" i="23"/>
  <c r="DJ10" i="23"/>
  <c r="DJ11" i="23"/>
  <c r="DJ12" i="23"/>
  <c r="DJ13" i="23"/>
  <c r="DJ14" i="23"/>
  <c r="DJ15" i="23"/>
  <c r="DJ16" i="23"/>
  <c r="DJ17" i="23"/>
  <c r="DJ18" i="23"/>
  <c r="DJ19" i="23"/>
  <c r="DJ20" i="23"/>
  <c r="DJ21" i="23"/>
  <c r="DJ22" i="23"/>
  <c r="DJ23" i="23"/>
  <c r="DJ24" i="23"/>
  <c r="DJ25" i="23"/>
  <c r="DJ26" i="23"/>
  <c r="DJ27" i="23"/>
  <c r="DJ28" i="23"/>
  <c r="DJ29" i="23"/>
  <c r="DJ30" i="23"/>
  <c r="DJ31" i="23"/>
  <c r="DJ32" i="23"/>
  <c r="DJ33" i="23"/>
  <c r="DJ34" i="23"/>
  <c r="DJ35" i="23"/>
  <c r="DJ36" i="23"/>
  <c r="DK7" i="23"/>
  <c r="DK8" i="23"/>
  <c r="DK9" i="23"/>
  <c r="DK10" i="23"/>
  <c r="DK11" i="23"/>
  <c r="DK12" i="23"/>
  <c r="DK13" i="23"/>
  <c r="DK14" i="23"/>
  <c r="DK15" i="23"/>
  <c r="DK16" i="23"/>
  <c r="DK17" i="23"/>
  <c r="DK18" i="23"/>
  <c r="DK19" i="23"/>
  <c r="DK20" i="23"/>
  <c r="DK21" i="23"/>
  <c r="DK22" i="23"/>
  <c r="DK23" i="23"/>
  <c r="DK24" i="23"/>
  <c r="DK25" i="23"/>
  <c r="DK26" i="23"/>
  <c r="DK27" i="23"/>
  <c r="DK28" i="23"/>
  <c r="DK29" i="23"/>
  <c r="DK30" i="23"/>
  <c r="DK31" i="23"/>
  <c r="DK32" i="23"/>
  <c r="DK33" i="23"/>
  <c r="DK34" i="23"/>
  <c r="DK35" i="23"/>
  <c r="DK36" i="23"/>
  <c r="DP7" i="23"/>
  <c r="DP8" i="23"/>
  <c r="DP9" i="23"/>
  <c r="DP10" i="23"/>
  <c r="DP11" i="23"/>
  <c r="DP12" i="23"/>
  <c r="DP13" i="23"/>
  <c r="DP14" i="23"/>
  <c r="DP15" i="23"/>
  <c r="DP16" i="23"/>
  <c r="DP17" i="23"/>
  <c r="DP18" i="23"/>
  <c r="DP19" i="23"/>
  <c r="DP20" i="23"/>
  <c r="DP21" i="23"/>
  <c r="DP22" i="23"/>
  <c r="DP23" i="23"/>
  <c r="DP24" i="23"/>
  <c r="DP25" i="23"/>
  <c r="DP26" i="23"/>
  <c r="DP27" i="23"/>
  <c r="DP28" i="23"/>
  <c r="DP29" i="23"/>
  <c r="DP30" i="23"/>
  <c r="DP31" i="23"/>
  <c r="DP32" i="23"/>
  <c r="DP33" i="23"/>
  <c r="DP34" i="23"/>
  <c r="DP35" i="23"/>
  <c r="DP36" i="23"/>
  <c r="DQ7" i="23"/>
  <c r="DQ8" i="23"/>
  <c r="DQ9" i="23"/>
  <c r="DQ10" i="23"/>
  <c r="DQ11" i="23"/>
  <c r="DQ12" i="23"/>
  <c r="DQ13" i="23"/>
  <c r="DQ14" i="23"/>
  <c r="DQ15" i="23"/>
  <c r="DQ16" i="23"/>
  <c r="DQ17" i="23"/>
  <c r="DQ18" i="23"/>
  <c r="DQ19" i="23"/>
  <c r="DQ20" i="23"/>
  <c r="DQ21" i="23"/>
  <c r="DQ22" i="23"/>
  <c r="DQ23" i="23"/>
  <c r="DQ24" i="23"/>
  <c r="DQ25" i="23"/>
  <c r="DQ26" i="23"/>
  <c r="DQ27" i="23"/>
  <c r="DQ28" i="23"/>
  <c r="DQ29" i="23"/>
  <c r="DQ30" i="23"/>
  <c r="DQ31" i="23"/>
  <c r="DQ32" i="23"/>
  <c r="DQ33" i="23"/>
  <c r="DQ34" i="23"/>
  <c r="DQ35" i="23"/>
  <c r="DQ36" i="23"/>
  <c r="DR7" i="23"/>
  <c r="DR8" i="23"/>
  <c r="DR9" i="23"/>
  <c r="DR10" i="23"/>
  <c r="DR11" i="23"/>
  <c r="DR12" i="23"/>
  <c r="DR13" i="23"/>
  <c r="DR14" i="23"/>
  <c r="DR15" i="23"/>
  <c r="DR16" i="23"/>
  <c r="DR17" i="23"/>
  <c r="DR18" i="23"/>
  <c r="DR19" i="23"/>
  <c r="DR20" i="23"/>
  <c r="DR21" i="23"/>
  <c r="DR22" i="23"/>
  <c r="DR23" i="23"/>
  <c r="DR24" i="23"/>
  <c r="DR25" i="23"/>
  <c r="DR26" i="23"/>
  <c r="DR27" i="23"/>
  <c r="DR28" i="23"/>
  <c r="DR29" i="23"/>
  <c r="DR30" i="23"/>
  <c r="DR31" i="23"/>
  <c r="DR32" i="23"/>
  <c r="DR33" i="23"/>
  <c r="DR34" i="23"/>
  <c r="DR35" i="23"/>
  <c r="DR36" i="23"/>
  <c r="DW7" i="23"/>
  <c r="DW8" i="23"/>
  <c r="DW9" i="23"/>
  <c r="DW10" i="23"/>
  <c r="DW11" i="23"/>
  <c r="DW12" i="23"/>
  <c r="DW13" i="23"/>
  <c r="DW14" i="23"/>
  <c r="DW15" i="23"/>
  <c r="DW16" i="23"/>
  <c r="DW17" i="23"/>
  <c r="DW18" i="23"/>
  <c r="DW19" i="23"/>
  <c r="DW20" i="23"/>
  <c r="DW21" i="23"/>
  <c r="DW22" i="23"/>
  <c r="DW23" i="23"/>
  <c r="DW24" i="23"/>
  <c r="DW25" i="23"/>
  <c r="DW26" i="23"/>
  <c r="DW27" i="23"/>
  <c r="DW28" i="23"/>
  <c r="DW29" i="23"/>
  <c r="DW30" i="23"/>
  <c r="DW31" i="23"/>
  <c r="DW32" i="23"/>
  <c r="DW33" i="23"/>
  <c r="DW34" i="23"/>
  <c r="DW35" i="23"/>
  <c r="DW36" i="23"/>
  <c r="DX7" i="23"/>
  <c r="DX8" i="23"/>
  <c r="DX9" i="23"/>
  <c r="DX10" i="23"/>
  <c r="DX11" i="23"/>
  <c r="DX12" i="23"/>
  <c r="DX13" i="23"/>
  <c r="DX14" i="23"/>
  <c r="DX15" i="23"/>
  <c r="DX16" i="23"/>
  <c r="DX17" i="23"/>
  <c r="DX18" i="23"/>
  <c r="DX19" i="23"/>
  <c r="DX20" i="23"/>
  <c r="DX21" i="23"/>
  <c r="DX22" i="23"/>
  <c r="DX23" i="23"/>
  <c r="DX24" i="23"/>
  <c r="DX25" i="23"/>
  <c r="DX26" i="23"/>
  <c r="DX27" i="23"/>
  <c r="DX28" i="23"/>
  <c r="DX29" i="23"/>
  <c r="DX30" i="23"/>
  <c r="DX31" i="23"/>
  <c r="DX32" i="23"/>
  <c r="DX33" i="23"/>
  <c r="DX34" i="23"/>
  <c r="DX35" i="23"/>
  <c r="DX36" i="23"/>
  <c r="DY7" i="23"/>
  <c r="DY8" i="23"/>
  <c r="DY9" i="23"/>
  <c r="DY10" i="23"/>
  <c r="DY11" i="23"/>
  <c r="DY12" i="23"/>
  <c r="DY13" i="23"/>
  <c r="DY14" i="23"/>
  <c r="DY15" i="23"/>
  <c r="DY16" i="23"/>
  <c r="DY17" i="23"/>
  <c r="DY18" i="23"/>
  <c r="DY19" i="23"/>
  <c r="DY20" i="23"/>
  <c r="DY21" i="23"/>
  <c r="DY22" i="23"/>
  <c r="DY23" i="23"/>
  <c r="DY24" i="23"/>
  <c r="DY25" i="23"/>
  <c r="DY26" i="23"/>
  <c r="DY27" i="23"/>
  <c r="DY28" i="23"/>
  <c r="DY29" i="23"/>
  <c r="DY30" i="23"/>
  <c r="DY31" i="23"/>
  <c r="DY32" i="23"/>
  <c r="DY33" i="23"/>
  <c r="DY34" i="23"/>
  <c r="DY35" i="23"/>
  <c r="DY36" i="23"/>
  <c r="ED7" i="23"/>
  <c r="ED8" i="23"/>
  <c r="ED9" i="23"/>
  <c r="ED10" i="23"/>
  <c r="ED11" i="23"/>
  <c r="ED12" i="23"/>
  <c r="ED13" i="23"/>
  <c r="ED14" i="23"/>
  <c r="ED15" i="23"/>
  <c r="ED16" i="23"/>
  <c r="ED17" i="23"/>
  <c r="ED18" i="23"/>
  <c r="ED19" i="23"/>
  <c r="ED20" i="23"/>
  <c r="ED21" i="23"/>
  <c r="ED22" i="23"/>
  <c r="ED23" i="23"/>
  <c r="ED24" i="23"/>
  <c r="ED25" i="23"/>
  <c r="ED26" i="23"/>
  <c r="ED27" i="23"/>
  <c r="ED28" i="23"/>
  <c r="ED29" i="23"/>
  <c r="ED30" i="23"/>
  <c r="ED31" i="23"/>
  <c r="ED32" i="23"/>
  <c r="ED33" i="23"/>
  <c r="ED34" i="23"/>
  <c r="ED35" i="23"/>
  <c r="ED36" i="23"/>
  <c r="EE7" i="23"/>
  <c r="EE8" i="23"/>
  <c r="EE9" i="23"/>
  <c r="EE10" i="23"/>
  <c r="EE11" i="23"/>
  <c r="EE12" i="23"/>
  <c r="EE13" i="23"/>
  <c r="EE14" i="23"/>
  <c r="EE15" i="23"/>
  <c r="EE16" i="23"/>
  <c r="EE17" i="23"/>
  <c r="EE18" i="23"/>
  <c r="EE19" i="23"/>
  <c r="EE20" i="23"/>
  <c r="EE21" i="23"/>
  <c r="EE22" i="23"/>
  <c r="EE23" i="23"/>
  <c r="EE24" i="23"/>
  <c r="EE25" i="23"/>
  <c r="EE26" i="23"/>
  <c r="EE27" i="23"/>
  <c r="EE28" i="23"/>
  <c r="EE29" i="23"/>
  <c r="EE30" i="23"/>
  <c r="EE31" i="23"/>
  <c r="EE32" i="23"/>
  <c r="EE33" i="23"/>
  <c r="EE34" i="23"/>
  <c r="EE35" i="23"/>
  <c r="EE36" i="23"/>
  <c r="EF7" i="23"/>
  <c r="EF8" i="23"/>
  <c r="EF9" i="23"/>
  <c r="EF10" i="23"/>
  <c r="EF11" i="23"/>
  <c r="EF12" i="23"/>
  <c r="EF13" i="23"/>
  <c r="EF14" i="23"/>
  <c r="EF15" i="23"/>
  <c r="EF16" i="23"/>
  <c r="EF17" i="23"/>
  <c r="EF18" i="23"/>
  <c r="EF19" i="23"/>
  <c r="EF20" i="23"/>
  <c r="EF21" i="23"/>
  <c r="EF22" i="23"/>
  <c r="EF23" i="23"/>
  <c r="EF24" i="23"/>
  <c r="EF25" i="23"/>
  <c r="EF26" i="23"/>
  <c r="EF27" i="23"/>
  <c r="EF28" i="23"/>
  <c r="EF29" i="23"/>
  <c r="EF30" i="23"/>
  <c r="EF31" i="23"/>
  <c r="EF32" i="23"/>
  <c r="EF33" i="23"/>
  <c r="EF34" i="23"/>
  <c r="EF35" i="23"/>
  <c r="EF36" i="23"/>
  <c r="EK7" i="23"/>
  <c r="EK8" i="23"/>
  <c r="EK9" i="23"/>
  <c r="EK10" i="23"/>
  <c r="EK11" i="23"/>
  <c r="EK12" i="23"/>
  <c r="EK13" i="23"/>
  <c r="EK14" i="23"/>
  <c r="EK15" i="23"/>
  <c r="EK16" i="23"/>
  <c r="EK17" i="23"/>
  <c r="EK18" i="23"/>
  <c r="EK19" i="23"/>
  <c r="EK20" i="23"/>
  <c r="EK21" i="23"/>
  <c r="EK22" i="23"/>
  <c r="EK23" i="23"/>
  <c r="EK24" i="23"/>
  <c r="EK25" i="23"/>
  <c r="EK26" i="23"/>
  <c r="EK27" i="23"/>
  <c r="EK28" i="23"/>
  <c r="EK29" i="23"/>
  <c r="EK30" i="23"/>
  <c r="EK31" i="23"/>
  <c r="EK32" i="23"/>
  <c r="EK33" i="23"/>
  <c r="EK34" i="23"/>
  <c r="EK35" i="23"/>
  <c r="EK36" i="23"/>
  <c r="EL7" i="23"/>
  <c r="EL8" i="23"/>
  <c r="EL9" i="23"/>
  <c r="EL10" i="23"/>
  <c r="EL11" i="23"/>
  <c r="EL12" i="23"/>
  <c r="EL13" i="23"/>
  <c r="EL14" i="23"/>
  <c r="EL15" i="23"/>
  <c r="EL16" i="23"/>
  <c r="EL17" i="23"/>
  <c r="EL18" i="23"/>
  <c r="EL19" i="23"/>
  <c r="EL20" i="23"/>
  <c r="EL21" i="23"/>
  <c r="EL22" i="23"/>
  <c r="EL23" i="23"/>
  <c r="EL24" i="23"/>
  <c r="EL25" i="23"/>
  <c r="EL26" i="23"/>
  <c r="EL27" i="23"/>
  <c r="EL28" i="23"/>
  <c r="EL29" i="23"/>
  <c r="EL30" i="23"/>
  <c r="EL31" i="23"/>
  <c r="EL32" i="23"/>
  <c r="EL33" i="23"/>
  <c r="EL34" i="23"/>
  <c r="EL35" i="23"/>
  <c r="EL36" i="23"/>
  <c r="EM7" i="23"/>
  <c r="EM8" i="23"/>
  <c r="EM9" i="23"/>
  <c r="EM10" i="23"/>
  <c r="EM11" i="23"/>
  <c r="EM12" i="23"/>
  <c r="EM13" i="23"/>
  <c r="EM14" i="23"/>
  <c r="EM15" i="23"/>
  <c r="EM16" i="23"/>
  <c r="EM17" i="23"/>
  <c r="EM18" i="23"/>
  <c r="EM19" i="23"/>
  <c r="EM20" i="23"/>
  <c r="EM21" i="23"/>
  <c r="EM22" i="23"/>
  <c r="EM23" i="23"/>
  <c r="EM24" i="23"/>
  <c r="EM25" i="23"/>
  <c r="EM26" i="23"/>
  <c r="EM27" i="23"/>
  <c r="EM28" i="23"/>
  <c r="EM29" i="23"/>
  <c r="EM30" i="23"/>
  <c r="EM31" i="23"/>
  <c r="EM32" i="23"/>
  <c r="EM33" i="23"/>
  <c r="EM34" i="23"/>
  <c r="EM35" i="23"/>
  <c r="EM36" i="23"/>
  <c r="ET7" i="23"/>
  <c r="ET8" i="23"/>
  <c r="ET9" i="23"/>
  <c r="ET10" i="23"/>
  <c r="ET11" i="23"/>
  <c r="ET12" i="23"/>
  <c r="ET13" i="23"/>
  <c r="ET14" i="23"/>
  <c r="ET15" i="23"/>
  <c r="ET16" i="23"/>
  <c r="ET17" i="23"/>
  <c r="ET18" i="23"/>
  <c r="ET19" i="23"/>
  <c r="ET20" i="23"/>
  <c r="ET21" i="23"/>
  <c r="ET22" i="23"/>
  <c r="ET23" i="23"/>
  <c r="ET24" i="23"/>
  <c r="ET25" i="23"/>
  <c r="ET26" i="23"/>
  <c r="ET27" i="23"/>
  <c r="ET28" i="23"/>
  <c r="ET29" i="23"/>
  <c r="ET30" i="23"/>
  <c r="ET31" i="23"/>
  <c r="ET32" i="23"/>
  <c r="ET33" i="23"/>
  <c r="ET34" i="23"/>
  <c r="ET35" i="23"/>
  <c r="ET36" i="23"/>
  <c r="ES7" i="23"/>
  <c r="ES8" i="23"/>
  <c r="ES9" i="23"/>
  <c r="ES10" i="23"/>
  <c r="ES11" i="23"/>
  <c r="ES12" i="23"/>
  <c r="ES13" i="23"/>
  <c r="ES14" i="23"/>
  <c r="ES15" i="23"/>
  <c r="ES16" i="23"/>
  <c r="ES17" i="23"/>
  <c r="ES18" i="23"/>
  <c r="ES19" i="23"/>
  <c r="ES20" i="23"/>
  <c r="ES21" i="23"/>
  <c r="ES22" i="23"/>
  <c r="ES23" i="23"/>
  <c r="ES24" i="23"/>
  <c r="ES25" i="23"/>
  <c r="ES26" i="23"/>
  <c r="ES27" i="23"/>
  <c r="ES28" i="23"/>
  <c r="ES29" i="23"/>
  <c r="ES30" i="23"/>
  <c r="ES31" i="23"/>
  <c r="ES32" i="23"/>
  <c r="ES33" i="23"/>
  <c r="ES34" i="23"/>
  <c r="ES35" i="23"/>
  <c r="ES36" i="23"/>
  <c r="ER7" i="23"/>
  <c r="ER8" i="23"/>
  <c r="ER9" i="23"/>
  <c r="ER10" i="23"/>
  <c r="ER11" i="23"/>
  <c r="ER12" i="23"/>
  <c r="ER13" i="23"/>
  <c r="ER14" i="23"/>
  <c r="ER15" i="23"/>
  <c r="ER16" i="23"/>
  <c r="ER17" i="23"/>
  <c r="ER18" i="23"/>
  <c r="ER19" i="23"/>
  <c r="ER20" i="23"/>
  <c r="ER21" i="23"/>
  <c r="ER22" i="23"/>
  <c r="ER23" i="23"/>
  <c r="ER24" i="23"/>
  <c r="ER25" i="23"/>
  <c r="ER26" i="23"/>
  <c r="ER27" i="23"/>
  <c r="ER28" i="23"/>
  <c r="ER29" i="23"/>
  <c r="ER30" i="23"/>
  <c r="ER31" i="23"/>
  <c r="ER32" i="23"/>
  <c r="ER33" i="23"/>
  <c r="ER34" i="23"/>
  <c r="ER35" i="23"/>
  <c r="ER36" i="23"/>
  <c r="FA7" i="23"/>
  <c r="FA8" i="23"/>
  <c r="FA9" i="23"/>
  <c r="FA10" i="23"/>
  <c r="FA11" i="23"/>
  <c r="FA12" i="23"/>
  <c r="FA13" i="23"/>
  <c r="FA14" i="23"/>
  <c r="FA15" i="23"/>
  <c r="FA16" i="23"/>
  <c r="FA17" i="23"/>
  <c r="FA18" i="23"/>
  <c r="FA19" i="23"/>
  <c r="FA20" i="23"/>
  <c r="FA21" i="23"/>
  <c r="FA22" i="23"/>
  <c r="FA23" i="23"/>
  <c r="FA24" i="23"/>
  <c r="FA25" i="23"/>
  <c r="FA26" i="23"/>
  <c r="FA27" i="23"/>
  <c r="FA28" i="23"/>
  <c r="FA29" i="23"/>
  <c r="FA30" i="23"/>
  <c r="FA31" i="23"/>
  <c r="FA32" i="23"/>
  <c r="FA33" i="23"/>
  <c r="FA34" i="23"/>
  <c r="FA35" i="23"/>
  <c r="FA36" i="23"/>
  <c r="EZ7" i="23"/>
  <c r="EZ8" i="23"/>
  <c r="EZ9" i="23"/>
  <c r="EZ10" i="23"/>
  <c r="EZ11" i="23"/>
  <c r="EZ12" i="23"/>
  <c r="EZ13" i="23"/>
  <c r="EZ14" i="23"/>
  <c r="EZ15" i="23"/>
  <c r="EZ16" i="23"/>
  <c r="EZ17" i="23"/>
  <c r="EZ18" i="23"/>
  <c r="EZ19" i="23"/>
  <c r="EZ20" i="23"/>
  <c r="EZ21" i="23"/>
  <c r="EZ22" i="23"/>
  <c r="EZ23" i="23"/>
  <c r="EZ24" i="23"/>
  <c r="EZ25" i="23"/>
  <c r="EZ26" i="23"/>
  <c r="EZ27" i="23"/>
  <c r="EZ28" i="23"/>
  <c r="EZ29" i="23"/>
  <c r="EZ30" i="23"/>
  <c r="EZ31" i="23"/>
  <c r="EZ32" i="23"/>
  <c r="EZ33" i="23"/>
  <c r="EZ34" i="23"/>
  <c r="EZ35" i="23"/>
  <c r="EZ36" i="23"/>
  <c r="EY7" i="23"/>
  <c r="EY8" i="23"/>
  <c r="EY9" i="23"/>
  <c r="EY10" i="23"/>
  <c r="EY11" i="23"/>
  <c r="EY12" i="23"/>
  <c r="EY13" i="23"/>
  <c r="EY14" i="23"/>
  <c r="EY15" i="23"/>
  <c r="EY16" i="23"/>
  <c r="EY17" i="23"/>
  <c r="EY18" i="23"/>
  <c r="EY19" i="23"/>
  <c r="EY20" i="23"/>
  <c r="EY21" i="23"/>
  <c r="EY22" i="23"/>
  <c r="EY23" i="23"/>
  <c r="EY24" i="23"/>
  <c r="EY25" i="23"/>
  <c r="EY26" i="23"/>
  <c r="EY27" i="23"/>
  <c r="EY28" i="23"/>
  <c r="EY29" i="23"/>
  <c r="EY30" i="23"/>
  <c r="EY31" i="23"/>
  <c r="EY32" i="23"/>
  <c r="EY33" i="23"/>
  <c r="EY34" i="23"/>
  <c r="EY35" i="23"/>
  <c r="EY36" i="23"/>
  <c r="FG7" i="23"/>
  <c r="FG8" i="23"/>
  <c r="FG9" i="23"/>
  <c r="FG10" i="23"/>
  <c r="FG11" i="23"/>
  <c r="FG12" i="23"/>
  <c r="FG13" i="23"/>
  <c r="FG14" i="23"/>
  <c r="FG15" i="23"/>
  <c r="FG16" i="23"/>
  <c r="FG17" i="23"/>
  <c r="FG18" i="23"/>
  <c r="FG19" i="23"/>
  <c r="FG20" i="23"/>
  <c r="FG21" i="23"/>
  <c r="FG22" i="23"/>
  <c r="FG23" i="23"/>
  <c r="FG24" i="23"/>
  <c r="FG25" i="23"/>
  <c r="FG26" i="23"/>
  <c r="FG27" i="23"/>
  <c r="FG28" i="23"/>
  <c r="FG29" i="23"/>
  <c r="FG30" i="23"/>
  <c r="FG31" i="23"/>
  <c r="FG32" i="23"/>
  <c r="FG33" i="23"/>
  <c r="FG34" i="23"/>
  <c r="FG35" i="23"/>
  <c r="FG36" i="23"/>
  <c r="FH7" i="23"/>
  <c r="FH8" i="23"/>
  <c r="FH9" i="23"/>
  <c r="FH10" i="23"/>
  <c r="FH11" i="23"/>
  <c r="FH12" i="23"/>
  <c r="FH13" i="23"/>
  <c r="FH14" i="23"/>
  <c r="FH15" i="23"/>
  <c r="FH16" i="23"/>
  <c r="FH17" i="23"/>
  <c r="FH18" i="23"/>
  <c r="FH19" i="23"/>
  <c r="FH20" i="23"/>
  <c r="FH21" i="23"/>
  <c r="FH22" i="23"/>
  <c r="FH23" i="23"/>
  <c r="FH24" i="23"/>
  <c r="FH25" i="23"/>
  <c r="FH26" i="23"/>
  <c r="FH27" i="23"/>
  <c r="FH28" i="23"/>
  <c r="FH29" i="23"/>
  <c r="FH30" i="23"/>
  <c r="FH31" i="23"/>
  <c r="FH32" i="23"/>
  <c r="FH33" i="23"/>
  <c r="FH34" i="23"/>
  <c r="FH35" i="23"/>
  <c r="FH36" i="23"/>
  <c r="FF7" i="23"/>
  <c r="FF8" i="23"/>
  <c r="FF9" i="23"/>
  <c r="FF10" i="23"/>
  <c r="FF11" i="23"/>
  <c r="FF12" i="23"/>
  <c r="FF13" i="23"/>
  <c r="FF14" i="23"/>
  <c r="FF15" i="23"/>
  <c r="FF16" i="23"/>
  <c r="FF17" i="23"/>
  <c r="FF18" i="23"/>
  <c r="FF19" i="23"/>
  <c r="FF20" i="23"/>
  <c r="FF21" i="23"/>
  <c r="FF22" i="23"/>
  <c r="FF23" i="23"/>
  <c r="FF24" i="23"/>
  <c r="FF25" i="23"/>
  <c r="FF26" i="23"/>
  <c r="FF27" i="23"/>
  <c r="FF28" i="23"/>
  <c r="FF29" i="23"/>
  <c r="FF30" i="23"/>
  <c r="FF31" i="23"/>
  <c r="FF32" i="23"/>
  <c r="FF33" i="23"/>
  <c r="FF34" i="23"/>
  <c r="FF35" i="23"/>
  <c r="FF36" i="23"/>
  <c r="FM7" i="23"/>
  <c r="FM8" i="23"/>
  <c r="FM9" i="23"/>
  <c r="FM10" i="23"/>
  <c r="FM11" i="23"/>
  <c r="FM12" i="23"/>
  <c r="FM13" i="23"/>
  <c r="FM14" i="23"/>
  <c r="FM15" i="23"/>
  <c r="FM16" i="23"/>
  <c r="FM17" i="23"/>
  <c r="FM18" i="23"/>
  <c r="FM19" i="23"/>
  <c r="FM20" i="23"/>
  <c r="FM21" i="23"/>
  <c r="FM22" i="23"/>
  <c r="FM23" i="23"/>
  <c r="FM24" i="23"/>
  <c r="FM25" i="23"/>
  <c r="FM26" i="23"/>
  <c r="FM27" i="23"/>
  <c r="FM28" i="23"/>
  <c r="FM29" i="23"/>
  <c r="FM30" i="23"/>
  <c r="FM31" i="23"/>
  <c r="FM32" i="23"/>
  <c r="FM33" i="23"/>
  <c r="FM34" i="23"/>
  <c r="FM35" i="23"/>
  <c r="FM36" i="23"/>
  <c r="FN7" i="23"/>
  <c r="FN8" i="23"/>
  <c r="FN9" i="23"/>
  <c r="FN10" i="23"/>
  <c r="FN11" i="23"/>
  <c r="FN12" i="23"/>
  <c r="FN13" i="23"/>
  <c r="FN14" i="23"/>
  <c r="FN15" i="23"/>
  <c r="FN16" i="23"/>
  <c r="FN17" i="23"/>
  <c r="FN18" i="23"/>
  <c r="FN19" i="23"/>
  <c r="FN20" i="23"/>
  <c r="FN21" i="23"/>
  <c r="FN22" i="23"/>
  <c r="FN23" i="23"/>
  <c r="FN24" i="23"/>
  <c r="FN25" i="23"/>
  <c r="FN26" i="23"/>
  <c r="FN27" i="23"/>
  <c r="FN28" i="23"/>
  <c r="FN29" i="23"/>
  <c r="FN30" i="23"/>
  <c r="FN31" i="23"/>
  <c r="FN32" i="23"/>
  <c r="FN33" i="23"/>
  <c r="FN34" i="23"/>
  <c r="FN35" i="23"/>
  <c r="FN36" i="23"/>
  <c r="FO7" i="23"/>
  <c r="FO8" i="23"/>
  <c r="FO9" i="23"/>
  <c r="FO10" i="23"/>
  <c r="FO11" i="23"/>
  <c r="FO12" i="23"/>
  <c r="FO13" i="23"/>
  <c r="FO14" i="23"/>
  <c r="FO15" i="23"/>
  <c r="FO16" i="23"/>
  <c r="FO17" i="23"/>
  <c r="FO18" i="23"/>
  <c r="FO19" i="23"/>
  <c r="FO20" i="23"/>
  <c r="FO21" i="23"/>
  <c r="FO22" i="23"/>
  <c r="FO23" i="23"/>
  <c r="FO24" i="23"/>
  <c r="FO25" i="23"/>
  <c r="FO26" i="23"/>
  <c r="FO27" i="23"/>
  <c r="FO28" i="23"/>
  <c r="FO29" i="23"/>
  <c r="FO30" i="23"/>
  <c r="FO31" i="23"/>
  <c r="FO32" i="23"/>
  <c r="FO33" i="23"/>
  <c r="FO34" i="23"/>
  <c r="FO35" i="23"/>
  <c r="FO36" i="23"/>
  <c r="FT7" i="23"/>
  <c r="FT8" i="23"/>
  <c r="FT9" i="23"/>
  <c r="FT10" i="23"/>
  <c r="FT11" i="23"/>
  <c r="FT12" i="23"/>
  <c r="FT13" i="23"/>
  <c r="FT14" i="23"/>
  <c r="FT15" i="23"/>
  <c r="FT16" i="23"/>
  <c r="FT17" i="23"/>
  <c r="FT18" i="23"/>
  <c r="FT19" i="23"/>
  <c r="FT20" i="23"/>
  <c r="FT21" i="23"/>
  <c r="FT22" i="23"/>
  <c r="FT23" i="23"/>
  <c r="FT24" i="23"/>
  <c r="FT25" i="23"/>
  <c r="FT26" i="23"/>
  <c r="FT27" i="23"/>
  <c r="FT28" i="23"/>
  <c r="FT29" i="23"/>
  <c r="FT30" i="23"/>
  <c r="FT31" i="23"/>
  <c r="FT32" i="23"/>
  <c r="FT33" i="23"/>
  <c r="FT34" i="23"/>
  <c r="FT35" i="23"/>
  <c r="FT36" i="23"/>
  <c r="FU7" i="23"/>
  <c r="FU8" i="23"/>
  <c r="FU9" i="23"/>
  <c r="FU10" i="23"/>
  <c r="FU11" i="23"/>
  <c r="FU12" i="23"/>
  <c r="FU13" i="23"/>
  <c r="FU14" i="23"/>
  <c r="FU15" i="23"/>
  <c r="FU16" i="23"/>
  <c r="FU17" i="23"/>
  <c r="FU18" i="23"/>
  <c r="FU19" i="23"/>
  <c r="FU20" i="23"/>
  <c r="FU21" i="23"/>
  <c r="FU22" i="23"/>
  <c r="FU23" i="23"/>
  <c r="FU24" i="23"/>
  <c r="FU25" i="23"/>
  <c r="FU26" i="23"/>
  <c r="FU27" i="23"/>
  <c r="FU28" i="23"/>
  <c r="FU29" i="23"/>
  <c r="FU30" i="23"/>
  <c r="FU31" i="23"/>
  <c r="FU32" i="23"/>
  <c r="FU33" i="23"/>
  <c r="FU34" i="23"/>
  <c r="FU35" i="23"/>
  <c r="FU36" i="23"/>
  <c r="FV7" i="23"/>
  <c r="FV8" i="23"/>
  <c r="FV9" i="23"/>
  <c r="FV10" i="23"/>
  <c r="FV11" i="23"/>
  <c r="FV12" i="23"/>
  <c r="FV13" i="23"/>
  <c r="FV14" i="23"/>
  <c r="FV15" i="23"/>
  <c r="FV16" i="23"/>
  <c r="FV17" i="23"/>
  <c r="FV18" i="23"/>
  <c r="FV19" i="23"/>
  <c r="FV20" i="23"/>
  <c r="FV21" i="23"/>
  <c r="FV22" i="23"/>
  <c r="FV23" i="23"/>
  <c r="FV24" i="23"/>
  <c r="FV25" i="23"/>
  <c r="FV26" i="23"/>
  <c r="FV27" i="23"/>
  <c r="FV28" i="23"/>
  <c r="FV29" i="23"/>
  <c r="FV30" i="23"/>
  <c r="FV31" i="23"/>
  <c r="FV32" i="23"/>
  <c r="FV33" i="23"/>
  <c r="FV34" i="23"/>
  <c r="FV35" i="23"/>
  <c r="FV36" i="23"/>
  <c r="GA7" i="23"/>
  <c r="GA8" i="23"/>
  <c r="GA9" i="23"/>
  <c r="GA10" i="23"/>
  <c r="GA11" i="23"/>
  <c r="GA12" i="23"/>
  <c r="GA13" i="23"/>
  <c r="GA14" i="23"/>
  <c r="GA15" i="23"/>
  <c r="GA16" i="23"/>
  <c r="GA17" i="23"/>
  <c r="GA18" i="23"/>
  <c r="GA19" i="23"/>
  <c r="GA20" i="23"/>
  <c r="GA21" i="23"/>
  <c r="GA22" i="23"/>
  <c r="GA23" i="23"/>
  <c r="GA24" i="23"/>
  <c r="GA25" i="23"/>
  <c r="GA26" i="23"/>
  <c r="GA27" i="23"/>
  <c r="GA28" i="23"/>
  <c r="GA29" i="23"/>
  <c r="GA30" i="23"/>
  <c r="GA31" i="23"/>
  <c r="GA32" i="23"/>
  <c r="GA33" i="23"/>
  <c r="GA34" i="23"/>
  <c r="GA35" i="23"/>
  <c r="GA36" i="23"/>
  <c r="GB7" i="23"/>
  <c r="GB8" i="23"/>
  <c r="GB9" i="23"/>
  <c r="GB10" i="23"/>
  <c r="GB11" i="23"/>
  <c r="GB12" i="23"/>
  <c r="GB13" i="23"/>
  <c r="GB14" i="23"/>
  <c r="GB15" i="23"/>
  <c r="GB16" i="23"/>
  <c r="GB17" i="23"/>
  <c r="GB18" i="23"/>
  <c r="GB19" i="23"/>
  <c r="GB20" i="23"/>
  <c r="GB21" i="23"/>
  <c r="GB22" i="23"/>
  <c r="GB23" i="23"/>
  <c r="GB24" i="23"/>
  <c r="GB25" i="23"/>
  <c r="GB26" i="23"/>
  <c r="GB27" i="23"/>
  <c r="GB28" i="23"/>
  <c r="GB29" i="23"/>
  <c r="GB30" i="23"/>
  <c r="GB31" i="23"/>
  <c r="GB32" i="23"/>
  <c r="GB33" i="23"/>
  <c r="GB34" i="23"/>
  <c r="GB35" i="23"/>
  <c r="GB36" i="23"/>
  <c r="GC7" i="23"/>
  <c r="GC8" i="23"/>
  <c r="GC9" i="23"/>
  <c r="GC10" i="23"/>
  <c r="GC11" i="23"/>
  <c r="GC12" i="23"/>
  <c r="GC13" i="23"/>
  <c r="GC14" i="23"/>
  <c r="GC15" i="23"/>
  <c r="GC16" i="23"/>
  <c r="GC17" i="23"/>
  <c r="GC18" i="23"/>
  <c r="GC19" i="23"/>
  <c r="GC20" i="23"/>
  <c r="GC21" i="23"/>
  <c r="GC22" i="23"/>
  <c r="GC23" i="23"/>
  <c r="GC24" i="23"/>
  <c r="GC25" i="23"/>
  <c r="GC26" i="23"/>
  <c r="GC27" i="23"/>
  <c r="GC28" i="23"/>
  <c r="GC29" i="23"/>
  <c r="GC30" i="23"/>
  <c r="GC31" i="23"/>
  <c r="GC32" i="23"/>
  <c r="GC33" i="23"/>
  <c r="GC34" i="23"/>
  <c r="GC35" i="23"/>
  <c r="GC36" i="23"/>
  <c r="GH7" i="23"/>
  <c r="GH8" i="23"/>
  <c r="GH9" i="23"/>
  <c r="GH10" i="23"/>
  <c r="GH11" i="23"/>
  <c r="GH12" i="23"/>
  <c r="GH13" i="23"/>
  <c r="GH14" i="23"/>
  <c r="GH15" i="23"/>
  <c r="GH16" i="23"/>
  <c r="GH17" i="23"/>
  <c r="GH18" i="23"/>
  <c r="GH19" i="23"/>
  <c r="GH20" i="23"/>
  <c r="GH21" i="23"/>
  <c r="GH22" i="23"/>
  <c r="GH23" i="23"/>
  <c r="GH24" i="23"/>
  <c r="GH25" i="23"/>
  <c r="GH26" i="23"/>
  <c r="GH27" i="23"/>
  <c r="GH28" i="23"/>
  <c r="GH29" i="23"/>
  <c r="GH30" i="23"/>
  <c r="GH31" i="23"/>
  <c r="GH32" i="23"/>
  <c r="GH33" i="23"/>
  <c r="GH34" i="23"/>
  <c r="GH35" i="23"/>
  <c r="GH36" i="23"/>
  <c r="GI7" i="23"/>
  <c r="GI8" i="23"/>
  <c r="GI9" i="23"/>
  <c r="GI10" i="23"/>
  <c r="GI11" i="23"/>
  <c r="GI12" i="23"/>
  <c r="GI13" i="23"/>
  <c r="GI14" i="23"/>
  <c r="GI15" i="23"/>
  <c r="GI16" i="23"/>
  <c r="GI17" i="23"/>
  <c r="GI18" i="23"/>
  <c r="GI19" i="23"/>
  <c r="GI20" i="23"/>
  <c r="GI21" i="23"/>
  <c r="GI22" i="23"/>
  <c r="GI23" i="23"/>
  <c r="GI24" i="23"/>
  <c r="GI25" i="23"/>
  <c r="GI26" i="23"/>
  <c r="GI27" i="23"/>
  <c r="GI28" i="23"/>
  <c r="GI29" i="23"/>
  <c r="GI30" i="23"/>
  <c r="GI31" i="23"/>
  <c r="GI32" i="23"/>
  <c r="GI33" i="23"/>
  <c r="GI34" i="23"/>
  <c r="GI35" i="23"/>
  <c r="GI36" i="23"/>
  <c r="GO7" i="23"/>
  <c r="GO8" i="23"/>
  <c r="GO9" i="23"/>
  <c r="GO10" i="23"/>
  <c r="GO11" i="23"/>
  <c r="GO12" i="23"/>
  <c r="GO13" i="23"/>
  <c r="GO14" i="23"/>
  <c r="GO15" i="23"/>
  <c r="GO16" i="23"/>
  <c r="GO17" i="23"/>
  <c r="GO18" i="23"/>
  <c r="GO19" i="23"/>
  <c r="GO20" i="23"/>
  <c r="GO21" i="23"/>
  <c r="GO22" i="23"/>
  <c r="GO23" i="23"/>
  <c r="GO24" i="23"/>
  <c r="GO25" i="23"/>
  <c r="GO26" i="23"/>
  <c r="GO27" i="23"/>
  <c r="GO28" i="23"/>
  <c r="GO29" i="23"/>
  <c r="GO30" i="23"/>
  <c r="GO31" i="23"/>
  <c r="GO32" i="23"/>
  <c r="GO33" i="23"/>
  <c r="GO34" i="23"/>
  <c r="GO35" i="23"/>
  <c r="GO36" i="23"/>
  <c r="GP7" i="23"/>
  <c r="GP8" i="23"/>
  <c r="GP9" i="23"/>
  <c r="GP10" i="23"/>
  <c r="GP11" i="23"/>
  <c r="GP12" i="23"/>
  <c r="GP13" i="23"/>
  <c r="GP14" i="23"/>
  <c r="GP15" i="23"/>
  <c r="GP16" i="23"/>
  <c r="GP17" i="23"/>
  <c r="GP18" i="23"/>
  <c r="GP19" i="23"/>
  <c r="GP20" i="23"/>
  <c r="GP21" i="23"/>
  <c r="GP22" i="23"/>
  <c r="GP23" i="23"/>
  <c r="GP24" i="23"/>
  <c r="GP25" i="23"/>
  <c r="GP26" i="23"/>
  <c r="GP27" i="23"/>
  <c r="GP28" i="23"/>
  <c r="GP29" i="23"/>
  <c r="GP30" i="23"/>
  <c r="GP31" i="23"/>
  <c r="GP32" i="23"/>
  <c r="GP33" i="23"/>
  <c r="GP34" i="23"/>
  <c r="GP35" i="23"/>
  <c r="GP36" i="23"/>
  <c r="GQ7" i="23"/>
  <c r="GQ8" i="23"/>
  <c r="GQ9" i="23"/>
  <c r="GQ10" i="23"/>
  <c r="GQ11" i="23"/>
  <c r="GQ12" i="23"/>
  <c r="GQ13" i="23"/>
  <c r="GQ14" i="23"/>
  <c r="GQ15" i="23"/>
  <c r="GQ16" i="23"/>
  <c r="GQ17" i="23"/>
  <c r="GQ18" i="23"/>
  <c r="GQ19" i="23"/>
  <c r="GQ20" i="23"/>
  <c r="GQ21" i="23"/>
  <c r="GQ22" i="23"/>
  <c r="GQ23" i="23"/>
  <c r="GQ24" i="23"/>
  <c r="GQ25" i="23"/>
  <c r="GQ26" i="23"/>
  <c r="GQ27" i="23"/>
  <c r="GQ28" i="23"/>
  <c r="GQ29" i="23"/>
  <c r="GQ30" i="23"/>
  <c r="GQ31" i="23"/>
  <c r="GQ32" i="23"/>
  <c r="GQ33" i="23"/>
  <c r="GQ34" i="23"/>
  <c r="GQ35" i="23"/>
  <c r="GQ36" i="23"/>
  <c r="GJ7" i="23"/>
  <c r="GJ8" i="23"/>
  <c r="GJ9" i="23"/>
  <c r="GJ10" i="23"/>
  <c r="GJ11" i="23"/>
  <c r="GJ12" i="23"/>
  <c r="GJ13" i="23"/>
  <c r="GJ14" i="23"/>
  <c r="GJ15" i="23"/>
  <c r="GJ16" i="23"/>
  <c r="GJ17" i="23"/>
  <c r="GJ18" i="23"/>
  <c r="GJ19" i="23"/>
  <c r="GJ20" i="23"/>
  <c r="GJ21" i="23"/>
  <c r="GJ22" i="23"/>
  <c r="GJ23" i="23"/>
  <c r="GJ24" i="23"/>
  <c r="GJ25" i="23"/>
  <c r="GJ26" i="23"/>
  <c r="GJ27" i="23"/>
  <c r="GJ28" i="23"/>
  <c r="GJ29" i="23"/>
  <c r="GJ30" i="23"/>
  <c r="GJ31" i="23"/>
  <c r="GJ32" i="23"/>
  <c r="GJ33" i="23"/>
  <c r="GJ34" i="23"/>
  <c r="GJ35" i="23"/>
  <c r="GJ36" i="23"/>
  <c r="GV7" i="23"/>
  <c r="GV8" i="23"/>
  <c r="GV9" i="23"/>
  <c r="GV10" i="23"/>
  <c r="GV11" i="23"/>
  <c r="GV12" i="23"/>
  <c r="GV13" i="23"/>
  <c r="GV14" i="23"/>
  <c r="GV15" i="23"/>
  <c r="GV16" i="23"/>
  <c r="GV17" i="23"/>
  <c r="GV18" i="23"/>
  <c r="GV19" i="23"/>
  <c r="GV20" i="23"/>
  <c r="GV21" i="23"/>
  <c r="GV22" i="23"/>
  <c r="GV23" i="23"/>
  <c r="GV24" i="23"/>
  <c r="GV25" i="23"/>
  <c r="GV26" i="23"/>
  <c r="GV27" i="23"/>
  <c r="GV28" i="23"/>
  <c r="GV29" i="23"/>
  <c r="GV30" i="23"/>
  <c r="GV31" i="23"/>
  <c r="GV32" i="23"/>
  <c r="GV33" i="23"/>
  <c r="GV34" i="23"/>
  <c r="GV35" i="23"/>
  <c r="GV36" i="23"/>
  <c r="GW7" i="23"/>
  <c r="GW8" i="23"/>
  <c r="GW9" i="23"/>
  <c r="GW10" i="23"/>
  <c r="GW11" i="23"/>
  <c r="GW12" i="23"/>
  <c r="GW13" i="23"/>
  <c r="GW14" i="23"/>
  <c r="GW15" i="23"/>
  <c r="GW16" i="23"/>
  <c r="GW17" i="23"/>
  <c r="GW18" i="23"/>
  <c r="GW19" i="23"/>
  <c r="GW20" i="23"/>
  <c r="GW21" i="23"/>
  <c r="GW22" i="23"/>
  <c r="GW23" i="23"/>
  <c r="GW24" i="23"/>
  <c r="GW25" i="23"/>
  <c r="GW26" i="23"/>
  <c r="GW27" i="23"/>
  <c r="GW28" i="23"/>
  <c r="GW29" i="23"/>
  <c r="GW30" i="23"/>
  <c r="GW31" i="23"/>
  <c r="GW32" i="23"/>
  <c r="GW33" i="23"/>
  <c r="GW34" i="23"/>
  <c r="GW35" i="23"/>
  <c r="GW36" i="23"/>
  <c r="GX7" i="23"/>
  <c r="GX8" i="23"/>
  <c r="GX9" i="23"/>
  <c r="GX10" i="23"/>
  <c r="GX11" i="23"/>
  <c r="GX12" i="23"/>
  <c r="GX13" i="23"/>
  <c r="GX14" i="23"/>
  <c r="GX15" i="23"/>
  <c r="GX16" i="23"/>
  <c r="GX17" i="23"/>
  <c r="GX18" i="23"/>
  <c r="GX19" i="23"/>
  <c r="GX20" i="23"/>
  <c r="GX21" i="23"/>
  <c r="GX22" i="23"/>
  <c r="GX23" i="23"/>
  <c r="GX24" i="23"/>
  <c r="GX25" i="23"/>
  <c r="GX26" i="23"/>
  <c r="GX27" i="23"/>
  <c r="GX28" i="23"/>
  <c r="GX29" i="23"/>
  <c r="GX30" i="23"/>
  <c r="GX31" i="23"/>
  <c r="GX32" i="23"/>
  <c r="GX33" i="23"/>
  <c r="GX34" i="23"/>
  <c r="GX35" i="23"/>
  <c r="GX36" i="23"/>
  <c r="HE7" i="23"/>
  <c r="HE8" i="23"/>
  <c r="HE9" i="23"/>
  <c r="HE10" i="23"/>
  <c r="HE11" i="23"/>
  <c r="HE12" i="23"/>
  <c r="HE13" i="23"/>
  <c r="HE14" i="23"/>
  <c r="HE15" i="23"/>
  <c r="HE16" i="23"/>
  <c r="HE17" i="23"/>
  <c r="HE18" i="23"/>
  <c r="HE19" i="23"/>
  <c r="HE20" i="23"/>
  <c r="HE21" i="23"/>
  <c r="HE22" i="23"/>
  <c r="HE23" i="23"/>
  <c r="HE24" i="23"/>
  <c r="HE25" i="23"/>
  <c r="HE26" i="23"/>
  <c r="HE27" i="23"/>
  <c r="HE28" i="23"/>
  <c r="HE29" i="23"/>
  <c r="HE30" i="23"/>
  <c r="HE31" i="23"/>
  <c r="HE32" i="23"/>
  <c r="HE33" i="23"/>
  <c r="HE34" i="23"/>
  <c r="HE35" i="23"/>
  <c r="HE36" i="23"/>
  <c r="HD7" i="23"/>
  <c r="HD8" i="23"/>
  <c r="HD9" i="23"/>
  <c r="HD10" i="23"/>
  <c r="HD11" i="23"/>
  <c r="HD12" i="23"/>
  <c r="HD13" i="23"/>
  <c r="HD14" i="23"/>
  <c r="HD15" i="23"/>
  <c r="HD16" i="23"/>
  <c r="HD17" i="23"/>
  <c r="HD18" i="23"/>
  <c r="HD19" i="23"/>
  <c r="HD20" i="23"/>
  <c r="HD21" i="23"/>
  <c r="HD22" i="23"/>
  <c r="HD23" i="23"/>
  <c r="HD24" i="23"/>
  <c r="HD25" i="23"/>
  <c r="HD26" i="23"/>
  <c r="HD27" i="23"/>
  <c r="HD28" i="23"/>
  <c r="HD29" i="23"/>
  <c r="HD30" i="23"/>
  <c r="HD31" i="23"/>
  <c r="HD32" i="23"/>
  <c r="HD33" i="23"/>
  <c r="HD34" i="23"/>
  <c r="HD35" i="23"/>
  <c r="HD36" i="23"/>
  <c r="HC7" i="23"/>
  <c r="HC8" i="23"/>
  <c r="HC9" i="23"/>
  <c r="HC10" i="23"/>
  <c r="HC11" i="23"/>
  <c r="HC12" i="23"/>
  <c r="HC13" i="23"/>
  <c r="HC14" i="23"/>
  <c r="HC15" i="23"/>
  <c r="HC16" i="23"/>
  <c r="HC17" i="23"/>
  <c r="HC18" i="23"/>
  <c r="HC19" i="23"/>
  <c r="HC20" i="23"/>
  <c r="HC21" i="23"/>
  <c r="HC22" i="23"/>
  <c r="HC23" i="23"/>
  <c r="HC24" i="23"/>
  <c r="HC25" i="23"/>
  <c r="HC26" i="23"/>
  <c r="HC27" i="23"/>
  <c r="HC28" i="23"/>
  <c r="HC29" i="23"/>
  <c r="HC30" i="23"/>
  <c r="HC31" i="23"/>
  <c r="HC32" i="23"/>
  <c r="HC33" i="23"/>
  <c r="HC34" i="23"/>
  <c r="HC35" i="23"/>
  <c r="HC36" i="23"/>
  <c r="DB7" i="23"/>
  <c r="DB8" i="23"/>
  <c r="DB9" i="23"/>
  <c r="DB10" i="23"/>
  <c r="DB11" i="23"/>
  <c r="DB12" i="23"/>
  <c r="DB13" i="23"/>
  <c r="DB14" i="23"/>
  <c r="DB15" i="23"/>
  <c r="DB16" i="23"/>
  <c r="DB17" i="23"/>
  <c r="DB18" i="23"/>
  <c r="DB19" i="23"/>
  <c r="DB20" i="23"/>
  <c r="DB21" i="23"/>
  <c r="DB22" i="23"/>
  <c r="DB23" i="23"/>
  <c r="DB24" i="23"/>
  <c r="DB25" i="23"/>
  <c r="DB26" i="23"/>
  <c r="DB27" i="23"/>
  <c r="DB28" i="23"/>
  <c r="DB29" i="23"/>
  <c r="DB30" i="23"/>
  <c r="DB31" i="23"/>
  <c r="DB32" i="23"/>
  <c r="DB33" i="23"/>
  <c r="DB34" i="23"/>
  <c r="DB35" i="23"/>
  <c r="DB36" i="23"/>
  <c r="CU7" i="23"/>
  <c r="CU8" i="23"/>
  <c r="CU9" i="23"/>
  <c r="CU10" i="23"/>
  <c r="CU11" i="23"/>
  <c r="CU12" i="23"/>
  <c r="CU13" i="23"/>
  <c r="CU14" i="23"/>
  <c r="CU15" i="23"/>
  <c r="CU16" i="23"/>
  <c r="CU17" i="23"/>
  <c r="CU18" i="23"/>
  <c r="CU19" i="23"/>
  <c r="CU20" i="23"/>
  <c r="CU21" i="23"/>
  <c r="CU22" i="23"/>
  <c r="CU23" i="23"/>
  <c r="CU24" i="23"/>
  <c r="CU25" i="23"/>
  <c r="CU26" i="23"/>
  <c r="CU27" i="23"/>
  <c r="CU28" i="23"/>
  <c r="CU29" i="23"/>
  <c r="CU30" i="23"/>
  <c r="CU31" i="23"/>
  <c r="CU32" i="23"/>
  <c r="CU33" i="23"/>
  <c r="CU34" i="23"/>
  <c r="CU35" i="23"/>
  <c r="CU36" i="23"/>
  <c r="H56" i="94"/>
  <c r="D51" i="94"/>
  <c r="B48" i="94"/>
  <c r="B44" i="94"/>
  <c r="B43" i="94"/>
  <c r="D42" i="94"/>
  <c r="D39" i="94"/>
  <c r="D38" i="94"/>
  <c r="D37" i="94"/>
  <c r="B36" i="94"/>
  <c r="B34" i="94"/>
  <c r="B32" i="94"/>
  <c r="D31" i="94"/>
  <c r="B30" i="94"/>
  <c r="B29" i="94"/>
  <c r="B25" i="94"/>
  <c r="D24" i="94"/>
  <c r="B23" i="94"/>
  <c r="B21" i="94"/>
  <c r="B20" i="94"/>
  <c r="B18" i="94"/>
  <c r="B12" i="94"/>
  <c r="D11" i="94"/>
  <c r="D14" i="94" s="1"/>
  <c r="E9" i="94"/>
  <c r="E10" i="94" s="1"/>
  <c r="E15" i="94" s="1"/>
  <c r="E16" i="94" s="1"/>
  <c r="D9" i="94"/>
  <c r="D12" i="94" s="1"/>
  <c r="E4" i="94"/>
  <c r="H3" i="94"/>
  <c r="C2" i="94"/>
  <c r="E15" i="96" l="1"/>
  <c r="E16" i="96" s="1"/>
  <c r="E11" i="96"/>
  <c r="E12" i="96" s="1"/>
  <c r="E13" i="96" s="1"/>
  <c r="D10" i="96"/>
  <c r="E11" i="94"/>
  <c r="E12" i="94" s="1"/>
  <c r="E13" i="94" s="1"/>
  <c r="D10" i="94"/>
  <c r="CC1" i="23"/>
  <c r="D19" i="96" l="1"/>
  <c r="D13" i="96"/>
  <c r="E14" i="96"/>
  <c r="E17" i="96"/>
  <c r="E18" i="96" s="1"/>
  <c r="E19" i="96" s="1"/>
  <c r="E20" i="96" s="1"/>
  <c r="D19" i="94"/>
  <c r="D13" i="94"/>
  <c r="E17" i="94"/>
  <c r="E18" i="94" s="1"/>
  <c r="E19" i="94" s="1"/>
  <c r="E20" i="94" s="1"/>
  <c r="E14" i="94"/>
  <c r="A51" i="88"/>
  <c r="B12" i="88"/>
  <c r="B12" i="70"/>
  <c r="B12" i="74"/>
  <c r="B12" i="79"/>
  <c r="B29" i="71"/>
  <c r="B21" i="78"/>
  <c r="B20" i="78"/>
  <c r="B20" i="77"/>
  <c r="B12" i="77"/>
  <c r="B23" i="73"/>
  <c r="A51" i="73"/>
  <c r="E24" i="96" l="1"/>
  <c r="E29" i="96" s="1"/>
  <c r="E30" i="96" s="1"/>
  <c r="E22" i="96"/>
  <c r="E21" i="96"/>
  <c r="E23" i="96"/>
  <c r="E25" i="96" s="1"/>
  <c r="E22" i="94"/>
  <c r="E21" i="94"/>
  <c r="E24" i="94"/>
  <c r="E29" i="94" s="1"/>
  <c r="E30" i="94" s="1"/>
  <c r="E23" i="94"/>
  <c r="E25" i="94" s="1"/>
  <c r="H56" i="93"/>
  <c r="D51" i="93"/>
  <c r="B48" i="93"/>
  <c r="B44" i="93"/>
  <c r="B43" i="93"/>
  <c r="D42" i="93"/>
  <c r="D39" i="93"/>
  <c r="D38" i="93"/>
  <c r="D37" i="93"/>
  <c r="B36" i="93"/>
  <c r="B34" i="93"/>
  <c r="B32" i="93"/>
  <c r="D31" i="93"/>
  <c r="B30" i="93"/>
  <c r="B29" i="93"/>
  <c r="B25" i="93"/>
  <c r="D24" i="93"/>
  <c r="B23" i="93"/>
  <c r="B21" i="93"/>
  <c r="B20" i="93"/>
  <c r="B18" i="93"/>
  <c r="B12" i="93"/>
  <c r="D11" i="93"/>
  <c r="D14" i="93" s="1"/>
  <c r="E9" i="93"/>
  <c r="E10" i="93" s="1"/>
  <c r="D9" i="93"/>
  <c r="D12" i="93" s="1"/>
  <c r="E4" i="93"/>
  <c r="H3" i="93"/>
  <c r="C2" i="93"/>
  <c r="H56" i="92"/>
  <c r="D51" i="92"/>
  <c r="B48" i="92"/>
  <c r="B44" i="92"/>
  <c r="B43" i="92"/>
  <c r="D42" i="92"/>
  <c r="D39" i="92"/>
  <c r="D38" i="92"/>
  <c r="D37" i="92"/>
  <c r="B36" i="92"/>
  <c r="B34" i="92"/>
  <c r="B32" i="92"/>
  <c r="D31" i="92"/>
  <c r="B30" i="92"/>
  <c r="B29" i="92"/>
  <c r="B25" i="92"/>
  <c r="D24" i="92"/>
  <c r="B23" i="92"/>
  <c r="B21" i="92"/>
  <c r="B20" i="92"/>
  <c r="B18" i="92"/>
  <c r="B12" i="92"/>
  <c r="D11" i="92"/>
  <c r="D14" i="92" s="1"/>
  <c r="E9" i="92"/>
  <c r="E10" i="92" s="1"/>
  <c r="D9" i="92"/>
  <c r="D12" i="92" s="1"/>
  <c r="E4" i="92"/>
  <c r="H3" i="92"/>
  <c r="C2" i="92"/>
  <c r="H56" i="91"/>
  <c r="D51" i="91"/>
  <c r="B48" i="91"/>
  <c r="B44" i="91"/>
  <c r="B43" i="91"/>
  <c r="D42" i="91"/>
  <c r="D39" i="91"/>
  <c r="D38" i="91"/>
  <c r="D37" i="91"/>
  <c r="B36" i="91"/>
  <c r="B34" i="91"/>
  <c r="B32" i="91"/>
  <c r="D31" i="91"/>
  <c r="B30" i="91"/>
  <c r="B29" i="91"/>
  <c r="B25" i="91"/>
  <c r="D24" i="91"/>
  <c r="B23" i="91"/>
  <c r="B21" i="91"/>
  <c r="B20" i="91"/>
  <c r="B18" i="91"/>
  <c r="B12" i="91"/>
  <c r="D11" i="91"/>
  <c r="D14" i="91" s="1"/>
  <c r="E9" i="91"/>
  <c r="E10" i="91" s="1"/>
  <c r="E15" i="91" s="1"/>
  <c r="E16" i="91" s="1"/>
  <c r="D9" i="91"/>
  <c r="D12" i="91" s="1"/>
  <c r="E4" i="91"/>
  <c r="H3" i="91"/>
  <c r="C2" i="91"/>
  <c r="E31" i="96" l="1"/>
  <c r="E32" i="96"/>
  <c r="E31" i="94"/>
  <c r="E32" i="94"/>
  <c r="D10" i="93"/>
  <c r="E15" i="93"/>
  <c r="E16" i="93" s="1"/>
  <c r="E11" i="93"/>
  <c r="E12" i="93" s="1"/>
  <c r="E13" i="93" s="1"/>
  <c r="E15" i="92"/>
  <c r="E16" i="92" s="1"/>
  <c r="E11" i="92"/>
  <c r="E12" i="92" s="1"/>
  <c r="E13" i="92" s="1"/>
  <c r="D10" i="92"/>
  <c r="E11" i="91"/>
  <c r="E12" i="91" s="1"/>
  <c r="E13" i="91" s="1"/>
  <c r="D10" i="91"/>
  <c r="E30" i="86"/>
  <c r="E48" i="96" l="1"/>
  <c r="E33" i="96"/>
  <c r="E34" i="96"/>
  <c r="E36" i="96" s="1"/>
  <c r="E48" i="94"/>
  <c r="E33" i="94"/>
  <c r="E34" i="94"/>
  <c r="E36" i="94" s="1"/>
  <c r="D19" i="93"/>
  <c r="D13" i="93"/>
  <c r="E14" i="93"/>
  <c r="E17" i="93"/>
  <c r="E18" i="93" s="1"/>
  <c r="E19" i="93" s="1"/>
  <c r="E20" i="93" s="1"/>
  <c r="D19" i="92"/>
  <c r="D13" i="92"/>
  <c r="E14" i="92"/>
  <c r="E17" i="92"/>
  <c r="E18" i="92" s="1"/>
  <c r="E19" i="92" s="1"/>
  <c r="E20" i="92" s="1"/>
  <c r="E17" i="91"/>
  <c r="E18" i="91" s="1"/>
  <c r="E19" i="91" s="1"/>
  <c r="E20" i="91" s="1"/>
  <c r="E14" i="91"/>
  <c r="D19" i="91"/>
  <c r="D13" i="91"/>
  <c r="D37" i="86"/>
  <c r="E40" i="96" l="1"/>
  <c r="E37" i="96"/>
  <c r="E49" i="96"/>
  <c r="E51" i="96"/>
  <c r="E50" i="96"/>
  <c r="E40" i="94"/>
  <c r="E37" i="94"/>
  <c r="E49" i="94"/>
  <c r="E51" i="94"/>
  <c r="E50" i="94"/>
  <c r="E24" i="93"/>
  <c r="E29" i="93" s="1"/>
  <c r="E30" i="93" s="1"/>
  <c r="E22" i="93"/>
  <c r="E21" i="93"/>
  <c r="E23" i="93"/>
  <c r="E25" i="93" s="1"/>
  <c r="E24" i="92"/>
  <c r="E29" i="92" s="1"/>
  <c r="E30" i="92" s="1"/>
  <c r="E22" i="92"/>
  <c r="E21" i="92"/>
  <c r="E23" i="92"/>
  <c r="E25" i="92" s="1"/>
  <c r="E21" i="91"/>
  <c r="E23" i="91"/>
  <c r="E25" i="91" s="1"/>
  <c r="E24" i="91"/>
  <c r="E29" i="91" s="1"/>
  <c r="E30" i="91" s="1"/>
  <c r="E22" i="91"/>
  <c r="A51" i="90"/>
  <c r="A51" i="89"/>
  <c r="E38" i="96" l="1"/>
  <c r="E39" i="96"/>
  <c r="E41" i="96" s="1"/>
  <c r="E44" i="96"/>
  <c r="E43" i="96" s="1"/>
  <c r="E42" i="96"/>
  <c r="E38" i="94"/>
  <c r="E39" i="94"/>
  <c r="E41" i="94" s="1"/>
  <c r="E44" i="94"/>
  <c r="E43" i="94" s="1"/>
  <c r="E42" i="94"/>
  <c r="E31" i="93"/>
  <c r="E32" i="93"/>
  <c r="E31" i="92"/>
  <c r="E32" i="92"/>
  <c r="E32" i="91"/>
  <c r="E31" i="91"/>
  <c r="B21" i="71"/>
  <c r="B20" i="71"/>
  <c r="B12" i="84"/>
  <c r="B21" i="67"/>
  <c r="B21" i="70"/>
  <c r="E48" i="93" l="1"/>
  <c r="E33" i="93"/>
  <c r="E34" i="93"/>
  <c r="E36" i="93" s="1"/>
  <c r="E48" i="92"/>
  <c r="E33" i="92"/>
  <c r="E34" i="92"/>
  <c r="E36" i="92" s="1"/>
  <c r="E48" i="91"/>
  <c r="E33" i="91"/>
  <c r="E34" i="91"/>
  <c r="E36" i="91" s="1"/>
  <c r="B20" i="67"/>
  <c r="B18" i="78"/>
  <c r="B23" i="84"/>
  <c r="E37" i="93" l="1"/>
  <c r="E40" i="93"/>
  <c r="E49" i="93"/>
  <c r="E51" i="93"/>
  <c r="E50" i="93"/>
  <c r="E40" i="92"/>
  <c r="E37" i="92"/>
  <c r="E49" i="92"/>
  <c r="E51" i="92"/>
  <c r="E50" i="92"/>
  <c r="E40" i="91"/>
  <c r="E37" i="91"/>
  <c r="E51" i="91"/>
  <c r="E49" i="91"/>
  <c r="E50" i="91"/>
  <c r="B20" i="70"/>
  <c r="E44" i="93" l="1"/>
  <c r="E43" i="93" s="1"/>
  <c r="E42" i="93"/>
  <c r="E38" i="93"/>
  <c r="E39" i="93"/>
  <c r="E41" i="93" s="1"/>
  <c r="E38" i="92"/>
  <c r="E39" i="92"/>
  <c r="E41" i="92" s="1"/>
  <c r="E44" i="92"/>
  <c r="E43" i="92" s="1"/>
  <c r="E42" i="92"/>
  <c r="E38" i="91"/>
  <c r="E39" i="91"/>
  <c r="E41" i="91" s="1"/>
  <c r="E44" i="91"/>
  <c r="E43" i="91" s="1"/>
  <c r="E42" i="91"/>
  <c r="H56" i="90"/>
  <c r="B48" i="90"/>
  <c r="B44" i="90"/>
  <c r="B43" i="90"/>
  <c r="D42" i="90"/>
  <c r="D39" i="90"/>
  <c r="D38" i="90"/>
  <c r="D37" i="90"/>
  <c r="B36" i="90"/>
  <c r="B34" i="90"/>
  <c r="B32" i="90"/>
  <c r="D31" i="90"/>
  <c r="B30" i="90"/>
  <c r="B29" i="90"/>
  <c r="B25" i="90"/>
  <c r="D24" i="90"/>
  <c r="B23" i="90"/>
  <c r="B21" i="90"/>
  <c r="B20" i="90"/>
  <c r="B18" i="90"/>
  <c r="B12" i="90"/>
  <c r="D11" i="90"/>
  <c r="D14" i="90" s="1"/>
  <c r="E9" i="90"/>
  <c r="E10" i="90" s="1"/>
  <c r="E15" i="90" s="1"/>
  <c r="E16" i="90" s="1"/>
  <c r="D9" i="90"/>
  <c r="D12" i="90" s="1"/>
  <c r="E4" i="90"/>
  <c r="H3" i="90"/>
  <c r="C2" i="90"/>
  <c r="H56" i="89"/>
  <c r="D51" i="89"/>
  <c r="B48" i="89"/>
  <c r="B44" i="89"/>
  <c r="B43" i="89"/>
  <c r="D42" i="89"/>
  <c r="D39" i="89"/>
  <c r="D38" i="89"/>
  <c r="D37" i="89"/>
  <c r="B36" i="89"/>
  <c r="B34" i="89"/>
  <c r="B32" i="89"/>
  <c r="D31" i="89"/>
  <c r="B30" i="89"/>
  <c r="B29" i="89"/>
  <c r="B25" i="89"/>
  <c r="D24" i="89"/>
  <c r="B23" i="89"/>
  <c r="B21" i="89"/>
  <c r="B20" i="89"/>
  <c r="B18" i="89"/>
  <c r="B12" i="89"/>
  <c r="D11" i="89"/>
  <c r="D14" i="89" s="1"/>
  <c r="E9" i="89"/>
  <c r="E10" i="89" s="1"/>
  <c r="E15" i="89" s="1"/>
  <c r="E16" i="89" s="1"/>
  <c r="D9" i="89"/>
  <c r="D12" i="89" s="1"/>
  <c r="E4" i="89"/>
  <c r="H3" i="89"/>
  <c r="C2" i="89"/>
  <c r="D10" i="89" l="1"/>
  <c r="D19" i="89" s="1"/>
  <c r="E11" i="90"/>
  <c r="E12" i="90" s="1"/>
  <c r="E13" i="90" s="1"/>
  <c r="D10" i="90"/>
  <c r="E11" i="89"/>
  <c r="E13" i="89" s="1"/>
  <c r="D13" i="89"/>
  <c r="H56" i="88"/>
  <c r="B48" i="88"/>
  <c r="B44" i="88"/>
  <c r="B43" i="88"/>
  <c r="D39" i="88"/>
  <c r="D38" i="88"/>
  <c r="D37" i="88"/>
  <c r="B36" i="88"/>
  <c r="B34" i="88"/>
  <c r="B32" i="88"/>
  <c r="D31" i="88"/>
  <c r="B30" i="88"/>
  <c r="B29" i="88"/>
  <c r="B25" i="88"/>
  <c r="D24" i="88"/>
  <c r="B23" i="88"/>
  <c r="B21" i="88"/>
  <c r="B20" i="88"/>
  <c r="B18" i="88"/>
  <c r="D11" i="88"/>
  <c r="D14" i="88" s="1"/>
  <c r="E9" i="88"/>
  <c r="E15" i="88" s="1"/>
  <c r="E16" i="88" s="1"/>
  <c r="D9" i="88"/>
  <c r="D12" i="88" s="1"/>
  <c r="E4" i="88"/>
  <c r="H3" i="88"/>
  <c r="C2" i="88"/>
  <c r="B18" i="77"/>
  <c r="B18" i="67"/>
  <c r="D19" i="90" l="1"/>
  <c r="D13" i="90"/>
  <c r="E17" i="90"/>
  <c r="E18" i="90" s="1"/>
  <c r="E19" i="90" s="1"/>
  <c r="E20" i="90" s="1"/>
  <c r="E14" i="90"/>
  <c r="E14" i="89"/>
  <c r="E17" i="89"/>
  <c r="E18" i="89" s="1"/>
  <c r="E19" i="89" s="1"/>
  <c r="E20" i="89" s="1"/>
  <c r="E11" i="88"/>
  <c r="E13" i="88" s="1"/>
  <c r="D10" i="88"/>
  <c r="B18" i="71"/>
  <c r="E21" i="90" l="1"/>
  <c r="E23" i="90"/>
  <c r="E25" i="90" s="1"/>
  <c r="E24" i="90"/>
  <c r="E29" i="90" s="1"/>
  <c r="E30" i="90" s="1"/>
  <c r="E22" i="90"/>
  <c r="E24" i="89"/>
  <c r="E29" i="89" s="1"/>
  <c r="E30" i="89" s="1"/>
  <c r="E22" i="89"/>
  <c r="E21" i="89"/>
  <c r="E23" i="89"/>
  <c r="E25" i="89" s="1"/>
  <c r="D19" i="88"/>
  <c r="D13" i="88"/>
  <c r="E18" i="88"/>
  <c r="E19" i="88" s="1"/>
  <c r="E20" i="88" s="1"/>
  <c r="E14" i="88"/>
  <c r="A51" i="87"/>
  <c r="E32" i="90" l="1"/>
  <c r="E31" i="90"/>
  <c r="E31" i="89"/>
  <c r="E32" i="89"/>
  <c r="E21" i="88"/>
  <c r="E24" i="88"/>
  <c r="E29" i="88" s="1"/>
  <c r="E30" i="88" s="1"/>
  <c r="E22" i="88"/>
  <c r="E23" i="88"/>
  <c r="E25" i="88" s="1"/>
  <c r="B18" i="70"/>
  <c r="E48" i="90" l="1"/>
  <c r="E33" i="90"/>
  <c r="E34" i="90"/>
  <c r="E36" i="90" s="1"/>
  <c r="E48" i="89"/>
  <c r="E33" i="89"/>
  <c r="E34" i="89"/>
  <c r="E36" i="89" s="1"/>
  <c r="E31" i="88"/>
  <c r="E32" i="88"/>
  <c r="H56" i="87"/>
  <c r="B48" i="87"/>
  <c r="B44" i="87"/>
  <c r="B43" i="87"/>
  <c r="D42" i="87"/>
  <c r="D39" i="87"/>
  <c r="D38" i="87"/>
  <c r="D37" i="87"/>
  <c r="B36" i="87"/>
  <c r="B34" i="87"/>
  <c r="B32" i="87"/>
  <c r="D31" i="87"/>
  <c r="B30" i="87"/>
  <c r="B29" i="87"/>
  <c r="B25" i="87"/>
  <c r="D24" i="87"/>
  <c r="B23" i="87"/>
  <c r="B21" i="87"/>
  <c r="B20" i="87"/>
  <c r="B18" i="87"/>
  <c r="B12" i="87"/>
  <c r="D11" i="87"/>
  <c r="D14" i="87" s="1"/>
  <c r="E9" i="87"/>
  <c r="E10" i="87" s="1"/>
  <c r="E15" i="87" s="1"/>
  <c r="E16" i="87" s="1"/>
  <c r="D9" i="87"/>
  <c r="D12" i="87" s="1"/>
  <c r="E4" i="87"/>
  <c r="H3" i="87"/>
  <c r="C2" i="87"/>
  <c r="E51" i="90" l="1"/>
  <c r="E50" i="90"/>
  <c r="E49" i="90"/>
  <c r="E40" i="90"/>
  <c r="E37" i="90"/>
  <c r="E40" i="89"/>
  <c r="E37" i="89"/>
  <c r="E49" i="89"/>
  <c r="E51" i="89"/>
  <c r="E50" i="89"/>
  <c r="E48" i="88"/>
  <c r="E33" i="88"/>
  <c r="E34" i="88"/>
  <c r="E36" i="88" s="1"/>
  <c r="E11" i="87"/>
  <c r="E12" i="87" s="1"/>
  <c r="E13" i="87" s="1"/>
  <c r="D10" i="87"/>
  <c r="H56" i="86"/>
  <c r="D51" i="86"/>
  <c r="B48" i="86"/>
  <c r="B44" i="86"/>
  <c r="B43" i="86"/>
  <c r="D42" i="86"/>
  <c r="D39" i="86"/>
  <c r="D38" i="86"/>
  <c r="B36" i="86"/>
  <c r="B34" i="86"/>
  <c r="B32" i="86"/>
  <c r="D31" i="86"/>
  <c r="B30" i="86"/>
  <c r="B29" i="86"/>
  <c r="B25" i="86"/>
  <c r="D24" i="86"/>
  <c r="B23" i="86"/>
  <c r="B21" i="86"/>
  <c r="B20" i="86"/>
  <c r="B18" i="86"/>
  <c r="B12" i="86"/>
  <c r="D11" i="86"/>
  <c r="D14" i="86" s="1"/>
  <c r="E9" i="86"/>
  <c r="E10" i="86" s="1"/>
  <c r="E15" i="86" s="1"/>
  <c r="E16" i="86" s="1"/>
  <c r="D9" i="86"/>
  <c r="D12" i="86" s="1"/>
  <c r="E4" i="86"/>
  <c r="H3" i="86"/>
  <c r="C2" i="86"/>
  <c r="E38" i="90" l="1"/>
  <c r="E39" i="90"/>
  <c r="E41" i="90" s="1"/>
  <c r="E44" i="90"/>
  <c r="E43" i="90" s="1"/>
  <c r="E42" i="90"/>
  <c r="E38" i="89"/>
  <c r="E39" i="89"/>
  <c r="E41" i="89" s="1"/>
  <c r="E44" i="89"/>
  <c r="E43" i="89" s="1"/>
  <c r="E42" i="89"/>
  <c r="E40" i="88"/>
  <c r="E37" i="88"/>
  <c r="E51" i="88"/>
  <c r="E49" i="88"/>
  <c r="E50" i="88"/>
  <c r="E17" i="87"/>
  <c r="E18" i="87" s="1"/>
  <c r="E19" i="87" s="1"/>
  <c r="E20" i="87" s="1"/>
  <c r="E14" i="87"/>
  <c r="D19" i="87"/>
  <c r="D13" i="87"/>
  <c r="E11" i="86"/>
  <c r="E12" i="86" s="1"/>
  <c r="E13" i="86" s="1"/>
  <c r="D10" i="86"/>
  <c r="C2" i="1"/>
  <c r="C2" i="76"/>
  <c r="B32" i="63"/>
  <c r="E38" i="88" l="1"/>
  <c r="E39" i="88"/>
  <c r="E41" i="88" s="1"/>
  <c r="E44" i="88"/>
  <c r="E43" i="88" s="1"/>
  <c r="E42" i="88"/>
  <c r="E21" i="87"/>
  <c r="E23" i="87"/>
  <c r="E25" i="87" s="1"/>
  <c r="E24" i="87"/>
  <c r="E29" i="87" s="1"/>
  <c r="E30" i="87" s="1"/>
  <c r="E22" i="87"/>
  <c r="E17" i="86"/>
  <c r="E18" i="86" s="1"/>
  <c r="E19" i="86" s="1"/>
  <c r="E20" i="86" s="1"/>
  <c r="E14" i="86"/>
  <c r="D19" i="86"/>
  <c r="D13" i="86"/>
  <c r="B30" i="69"/>
  <c r="B30" i="64"/>
  <c r="B12" i="78"/>
  <c r="E32" i="87" l="1"/>
  <c r="E31" i="87"/>
  <c r="E21" i="86"/>
  <c r="E25" i="86"/>
  <c r="E22" i="86"/>
  <c r="B29" i="61"/>
  <c r="B22" i="69"/>
  <c r="E48" i="87" l="1"/>
  <c r="E33" i="87"/>
  <c r="E34" i="87"/>
  <c r="E36" i="87" s="1"/>
  <c r="E32" i="86"/>
  <c r="E31" i="86"/>
  <c r="E40" i="87" l="1"/>
  <c r="E37" i="87"/>
  <c r="E51" i="87"/>
  <c r="E49" i="87"/>
  <c r="E50" i="87"/>
  <c r="E48" i="86"/>
  <c r="E33" i="86"/>
  <c r="E34" i="86"/>
  <c r="E36" i="86" s="1"/>
  <c r="B29" i="72"/>
  <c r="E44" i="87" l="1"/>
  <c r="E43" i="87" s="1"/>
  <c r="E42" i="87"/>
  <c r="E38" i="87"/>
  <c r="E39" i="87"/>
  <c r="E41" i="87" s="1"/>
  <c r="E40" i="86"/>
  <c r="E37" i="86"/>
  <c r="E51" i="86"/>
  <c r="E49" i="86"/>
  <c r="E50" i="86"/>
  <c r="A29" i="84"/>
  <c r="B29" i="84" l="1"/>
  <c r="A51" i="84"/>
  <c r="E44" i="86"/>
  <c r="E43" i="86" s="1"/>
  <c r="E42" i="86"/>
  <c r="E38" i="86"/>
  <c r="E39" i="86"/>
  <c r="E41" i="86" s="1"/>
  <c r="B23" i="72"/>
  <c r="B21" i="72" l="1"/>
  <c r="B30" i="66"/>
  <c r="H56" i="84" l="1"/>
  <c r="B48" i="84"/>
  <c r="B44" i="84"/>
  <c r="B43" i="84"/>
  <c r="D42" i="84"/>
  <c r="D39" i="84"/>
  <c r="D38" i="84"/>
  <c r="D37" i="84"/>
  <c r="B36" i="84"/>
  <c r="B34" i="84"/>
  <c r="B32" i="84"/>
  <c r="D31" i="84"/>
  <c r="B30" i="84"/>
  <c r="B25" i="84"/>
  <c r="D24" i="84"/>
  <c r="B21" i="84"/>
  <c r="B20" i="84"/>
  <c r="B18" i="84"/>
  <c r="D11" i="84"/>
  <c r="D14" i="84" s="1"/>
  <c r="E9" i="84"/>
  <c r="E10" i="84" s="1"/>
  <c r="D9" i="84"/>
  <c r="D12" i="84" s="1"/>
  <c r="E4" i="84"/>
  <c r="H3" i="84"/>
  <c r="D51" i="1"/>
  <c r="E15" i="84" l="1"/>
  <c r="E12" i="84"/>
  <c r="E13" i="84" s="1"/>
  <c r="E16" i="84"/>
  <c r="E17" i="84" s="1"/>
  <c r="D10" i="84"/>
  <c r="A51" i="56"/>
  <c r="B40" i="64"/>
  <c r="A51" i="64"/>
  <c r="B12" i="66"/>
  <c r="A51" i="66"/>
  <c r="B23" i="52"/>
  <c r="A51" i="52"/>
  <c r="B30" i="61"/>
  <c r="A51" i="61"/>
  <c r="A51" i="53"/>
  <c r="A23" i="63"/>
  <c r="B23" i="63" s="1"/>
  <c r="B30" i="67"/>
  <c r="B32" i="67"/>
  <c r="B34" i="67"/>
  <c r="B29" i="67"/>
  <c r="B29" i="58"/>
  <c r="A51" i="58"/>
  <c r="B18" i="72"/>
  <c r="B12" i="71"/>
  <c r="B29" i="68"/>
  <c r="A51" i="68"/>
  <c r="A51" i="80"/>
  <c r="B40" i="80"/>
  <c r="D13" i="84" l="1"/>
  <c r="D19" i="84"/>
  <c r="E18" i="84"/>
  <c r="E19" i="84" s="1"/>
  <c r="E20" i="84" s="1"/>
  <c r="E14" i="84"/>
  <c r="A51" i="63"/>
  <c r="E21" i="84" l="1"/>
  <c r="E24" i="84"/>
  <c r="E29" i="84" s="1"/>
  <c r="E30" i="84" s="1"/>
  <c r="E23" i="84"/>
  <c r="E25" i="84" s="1"/>
  <c r="E22" i="84"/>
  <c r="H56" i="80"/>
  <c r="D51" i="80"/>
  <c r="B48" i="80"/>
  <c r="B44" i="80"/>
  <c r="B43" i="80"/>
  <c r="D42" i="80"/>
  <c r="D39" i="80"/>
  <c r="D38" i="80"/>
  <c r="D37" i="80"/>
  <c r="B36" i="80"/>
  <c r="B34" i="80"/>
  <c r="B32" i="80"/>
  <c r="D31" i="80"/>
  <c r="B30" i="80"/>
  <c r="B29" i="80"/>
  <c r="B25" i="80"/>
  <c r="D24" i="80"/>
  <c r="B23" i="80"/>
  <c r="B21" i="80"/>
  <c r="B20" i="80"/>
  <c r="B18" i="80"/>
  <c r="B12" i="80"/>
  <c r="D11" i="80"/>
  <c r="D14" i="80" s="1"/>
  <c r="D9" i="80"/>
  <c r="E4" i="80"/>
  <c r="H3" i="80"/>
  <c r="C2" i="80"/>
  <c r="B30" i="58"/>
  <c r="B20" i="72"/>
  <c r="E32" i="84" l="1"/>
  <c r="E31" i="84"/>
  <c r="B51" i="80"/>
  <c r="D10" i="80"/>
  <c r="D13" i="80" s="1"/>
  <c r="D12" i="80"/>
  <c r="B23" i="74"/>
  <c r="E34" i="84" l="1"/>
  <c r="E36" i="84" s="1"/>
  <c r="E33" i="84"/>
  <c r="E48" i="84"/>
  <c r="D19" i="80"/>
  <c r="A51" i="79"/>
  <c r="E49" i="84" l="1"/>
  <c r="E51" i="84"/>
  <c r="E50" i="84"/>
  <c r="E37" i="84"/>
  <c r="E40" i="84"/>
  <c r="B12" i="76"/>
  <c r="B20" i="64"/>
  <c r="E42" i="84" l="1"/>
  <c r="E44" i="84"/>
  <c r="E43" i="84" s="1"/>
  <c r="E41" i="84"/>
  <c r="B12" i="67"/>
  <c r="B21" i="64" l="1"/>
  <c r="B21" i="66"/>
  <c r="A62" i="79" l="1"/>
  <c r="H56" i="79"/>
  <c r="B48" i="79"/>
  <c r="B44" i="79"/>
  <c r="B43" i="79"/>
  <c r="D42" i="79"/>
  <c r="D39" i="79"/>
  <c r="D38" i="79"/>
  <c r="D37" i="79"/>
  <c r="B36" i="79"/>
  <c r="B34" i="79"/>
  <c r="B32" i="79"/>
  <c r="D31" i="79"/>
  <c r="B30" i="79"/>
  <c r="B29" i="79"/>
  <c r="B25" i="79"/>
  <c r="D24" i="79"/>
  <c r="B23" i="79"/>
  <c r="B21" i="79"/>
  <c r="B20" i="79"/>
  <c r="B18" i="79"/>
  <c r="D11" i="79"/>
  <c r="D14" i="79" s="1"/>
  <c r="D9" i="79"/>
  <c r="D10" i="79" s="1"/>
  <c r="E4" i="79"/>
  <c r="H3" i="79"/>
  <c r="C2" i="79"/>
  <c r="B51" i="79" l="1"/>
  <c r="D12" i="79"/>
  <c r="D13" i="79"/>
  <c r="D19" i="79"/>
  <c r="B18" i="64"/>
  <c r="B20" i="66"/>
  <c r="B23" i="67" l="1"/>
  <c r="B23" i="69" l="1"/>
  <c r="B23" i="61"/>
  <c r="D51" i="56" l="1"/>
  <c r="E4" i="66"/>
  <c r="E12" i="67" l="1"/>
  <c r="A50" i="78"/>
  <c r="E9" i="78" l="1"/>
  <c r="H56" i="78"/>
  <c r="B48" i="78"/>
  <c r="B44" i="78"/>
  <c r="B43" i="78"/>
  <c r="D42" i="78"/>
  <c r="D39" i="78"/>
  <c r="D38" i="78"/>
  <c r="D37" i="78"/>
  <c r="B36" i="78"/>
  <c r="B34" i="78"/>
  <c r="B32" i="78"/>
  <c r="D31" i="78"/>
  <c r="B30" i="78"/>
  <c r="B29" i="78"/>
  <c r="B25" i="78"/>
  <c r="D24" i="78"/>
  <c r="B23" i="78"/>
  <c r="D11" i="78"/>
  <c r="D14" i="78" s="1"/>
  <c r="D9" i="78"/>
  <c r="D12" i="78" s="1"/>
  <c r="E4" i="78"/>
  <c r="H3" i="78"/>
  <c r="C2" i="78"/>
  <c r="B50" i="78" l="1"/>
  <c r="D10" i="78"/>
  <c r="D13" i="78" s="1"/>
  <c r="D19" i="78" l="1"/>
  <c r="D24" i="70" l="1"/>
  <c r="B23" i="70" l="1"/>
  <c r="B23" i="68"/>
  <c r="A51" i="77" l="1"/>
  <c r="A51" i="76"/>
  <c r="H56" i="77" l="1"/>
  <c r="B48" i="77"/>
  <c r="B44" i="77"/>
  <c r="D43" i="77"/>
  <c r="B43" i="77"/>
  <c r="D42" i="77"/>
  <c r="D39" i="77"/>
  <c r="D38" i="77"/>
  <c r="D37" i="77"/>
  <c r="B36" i="77"/>
  <c r="B34" i="77"/>
  <c r="B32" i="77"/>
  <c r="D31" i="77"/>
  <c r="B30" i="77"/>
  <c r="B29" i="77"/>
  <c r="B25" i="77"/>
  <c r="D24" i="77"/>
  <c r="B23" i="77"/>
  <c r="B21" i="77"/>
  <c r="D11" i="77"/>
  <c r="D14" i="77" s="1"/>
  <c r="D9" i="77"/>
  <c r="D10" i="77" s="1"/>
  <c r="E4" i="77"/>
  <c r="H3" i="77"/>
  <c r="C2" i="77"/>
  <c r="B51" i="77" l="1"/>
  <c r="D12" i="77"/>
  <c r="D13" i="77"/>
  <c r="D19" i="77"/>
  <c r="B18" i="66"/>
  <c r="H56" i="76" l="1"/>
  <c r="D51" i="76"/>
  <c r="B48" i="76"/>
  <c r="B44" i="76"/>
  <c r="B43" i="76"/>
  <c r="D42" i="76"/>
  <c r="D39" i="76"/>
  <c r="D38" i="76"/>
  <c r="D37" i="76"/>
  <c r="B36" i="76"/>
  <c r="B34" i="76"/>
  <c r="B32" i="76"/>
  <c r="D31" i="76"/>
  <c r="B30" i="76"/>
  <c r="B29" i="76"/>
  <c r="B25" i="76"/>
  <c r="D24" i="76"/>
  <c r="B23" i="76"/>
  <c r="B21" i="76"/>
  <c r="B20" i="76"/>
  <c r="B18" i="76"/>
  <c r="D11" i="76"/>
  <c r="D14" i="76" s="1"/>
  <c r="D9" i="76"/>
  <c r="D10" i="76" s="1"/>
  <c r="E4" i="76"/>
  <c r="H3" i="76"/>
  <c r="B51" i="76" l="1"/>
  <c r="D12" i="76"/>
  <c r="D19" i="76"/>
  <c r="D13" i="76"/>
  <c r="B30" i="68"/>
  <c r="B12" i="63" l="1"/>
  <c r="B12" i="64"/>
  <c r="B21" i="68" l="1"/>
  <c r="B20" i="68"/>
  <c r="B12" i="58" l="1"/>
  <c r="B12" i="68"/>
  <c r="A51" i="74" l="1"/>
  <c r="H56" i="74" l="1"/>
  <c r="B48" i="74"/>
  <c r="B44" i="74"/>
  <c r="D43" i="74"/>
  <c r="B43" i="74"/>
  <c r="D42" i="74"/>
  <c r="D39" i="74"/>
  <c r="D38" i="74"/>
  <c r="D37" i="74"/>
  <c r="B36" i="74"/>
  <c r="B34" i="74"/>
  <c r="B32" i="74"/>
  <c r="D31" i="74"/>
  <c r="B30" i="74"/>
  <c r="B29" i="74"/>
  <c r="B25" i="74"/>
  <c r="D24" i="74"/>
  <c r="B21" i="74"/>
  <c r="B20" i="74"/>
  <c r="B18" i="74"/>
  <c r="D11" i="74"/>
  <c r="D14" i="74" s="1"/>
  <c r="D9" i="74"/>
  <c r="D10" i="74" s="1"/>
  <c r="E4" i="74"/>
  <c r="H3" i="74"/>
  <c r="C2" i="74"/>
  <c r="B51" i="74" l="1"/>
  <c r="D12" i="74"/>
  <c r="D19" i="74"/>
  <c r="D13" i="74"/>
  <c r="A12" i="72"/>
  <c r="B12" i="72" s="1"/>
  <c r="A51" i="71"/>
  <c r="A12" i="69"/>
  <c r="B12" i="69" s="1"/>
  <c r="A51" i="70" l="1"/>
  <c r="A51" i="69"/>
  <c r="A51" i="72"/>
  <c r="H56" i="73"/>
  <c r="B48" i="73"/>
  <c r="B44" i="73"/>
  <c r="B43" i="73"/>
  <c r="D42" i="73"/>
  <c r="D39" i="73"/>
  <c r="D38" i="73"/>
  <c r="D37" i="73"/>
  <c r="B36" i="73"/>
  <c r="B34" i="73"/>
  <c r="B32" i="73"/>
  <c r="D31" i="73"/>
  <c r="B30" i="73"/>
  <c r="B29" i="73"/>
  <c r="B25" i="73"/>
  <c r="B21" i="73"/>
  <c r="B20" i="73"/>
  <c r="B18" i="73"/>
  <c r="B12" i="73"/>
  <c r="D11" i="73"/>
  <c r="D14" i="73" s="1"/>
  <c r="D9" i="73"/>
  <c r="D12" i="73" s="1"/>
  <c r="E4" i="73"/>
  <c r="H3" i="73"/>
  <c r="C2" i="73"/>
  <c r="B21" i="61"/>
  <c r="B20" i="61"/>
  <c r="B51" i="73" l="1"/>
  <c r="D10" i="73"/>
  <c r="B12" i="61"/>
  <c r="B18" i="61"/>
  <c r="B18" i="68"/>
  <c r="H56" i="72"/>
  <c r="D51" i="72"/>
  <c r="B48" i="72"/>
  <c r="B44" i="72"/>
  <c r="B43" i="72"/>
  <c r="D42" i="72"/>
  <c r="D39" i="72"/>
  <c r="D38" i="72"/>
  <c r="D37" i="72"/>
  <c r="B36" i="72"/>
  <c r="B34" i="72"/>
  <c r="B32" i="72"/>
  <c r="D31" i="72"/>
  <c r="B30" i="72"/>
  <c r="B25" i="72"/>
  <c r="D24" i="72"/>
  <c r="D11" i="72"/>
  <c r="D14" i="72" s="1"/>
  <c r="D9" i="72"/>
  <c r="D10" i="72" s="1"/>
  <c r="E4" i="72"/>
  <c r="H3" i="72"/>
  <c r="C2" i="72"/>
  <c r="B51" i="72" l="1"/>
  <c r="D19" i="73"/>
  <c r="D13" i="73"/>
  <c r="D12" i="72"/>
  <c r="D19" i="72"/>
  <c r="D13" i="72"/>
  <c r="H56" i="71"/>
  <c r="D51" i="71"/>
  <c r="B48" i="71"/>
  <c r="B44" i="71"/>
  <c r="D43" i="71"/>
  <c r="B43" i="71"/>
  <c r="D42" i="71"/>
  <c r="D39" i="71"/>
  <c r="D38" i="71"/>
  <c r="D37" i="71"/>
  <c r="B36" i="71"/>
  <c r="B34" i="71"/>
  <c r="B32" i="71"/>
  <c r="D31" i="71"/>
  <c r="B30" i="71"/>
  <c r="B25" i="71"/>
  <c r="D24" i="71"/>
  <c r="B23" i="71"/>
  <c r="D11" i="71"/>
  <c r="D14" i="71" s="1"/>
  <c r="D9" i="71"/>
  <c r="D10" i="71" s="1"/>
  <c r="E4" i="71"/>
  <c r="H3" i="71"/>
  <c r="C2" i="71"/>
  <c r="B51" i="71" l="1"/>
  <c r="D12" i="71"/>
  <c r="D13" i="71"/>
  <c r="D19" i="71"/>
  <c r="H56" i="70"/>
  <c r="D51" i="70"/>
  <c r="B48" i="70"/>
  <c r="B44" i="70"/>
  <c r="D43" i="70"/>
  <c r="B43" i="70"/>
  <c r="D42" i="70"/>
  <c r="D39" i="70"/>
  <c r="D38" i="70"/>
  <c r="D37" i="70"/>
  <c r="B36" i="70"/>
  <c r="B34" i="70"/>
  <c r="B32" i="70"/>
  <c r="D31" i="70"/>
  <c r="B30" i="70"/>
  <c r="B29" i="70"/>
  <c r="B25" i="70"/>
  <c r="D11" i="70"/>
  <c r="D9" i="70"/>
  <c r="D10" i="70" s="1"/>
  <c r="E4" i="70"/>
  <c r="H3" i="70"/>
  <c r="C2" i="70"/>
  <c r="B51" i="70" l="1"/>
  <c r="D19" i="70"/>
  <c r="D13" i="70"/>
  <c r="H56" i="69"/>
  <c r="D51" i="69"/>
  <c r="B48" i="69"/>
  <c r="B44" i="69"/>
  <c r="B43" i="69"/>
  <c r="D42" i="69"/>
  <c r="D39" i="69"/>
  <c r="D38" i="69"/>
  <c r="D37" i="69"/>
  <c r="B36" i="69"/>
  <c r="B34" i="69"/>
  <c r="B32" i="69"/>
  <c r="D31" i="69"/>
  <c r="B29" i="69"/>
  <c r="B25" i="69"/>
  <c r="D24" i="69"/>
  <c r="B21" i="69"/>
  <c r="B20" i="69"/>
  <c r="B18" i="69"/>
  <c r="D11" i="69"/>
  <c r="D9" i="69"/>
  <c r="D10" i="69" s="1"/>
  <c r="E4" i="69"/>
  <c r="H3" i="69"/>
  <c r="C2" i="69"/>
  <c r="B51" i="69" l="1"/>
  <c r="D12" i="69"/>
  <c r="D19" i="69"/>
  <c r="D13" i="69"/>
  <c r="B12" i="56" l="1"/>
  <c r="B30" i="56" l="1"/>
  <c r="B12" i="53"/>
  <c r="B29" i="56" l="1"/>
  <c r="B12" i="52" l="1"/>
  <c r="B34" i="52" l="1"/>
  <c r="B32" i="52"/>
  <c r="B20" i="56" l="1"/>
  <c r="A51" i="67" l="1"/>
  <c r="B18" i="56" l="1"/>
  <c r="H56" i="68" l="1"/>
  <c r="B48" i="68"/>
  <c r="B44" i="68"/>
  <c r="B43" i="68"/>
  <c r="D42" i="68"/>
  <c r="D39" i="68"/>
  <c r="D38" i="68"/>
  <c r="D37" i="68"/>
  <c r="B36" i="68"/>
  <c r="B34" i="68"/>
  <c r="B32" i="68"/>
  <c r="D31" i="68"/>
  <c r="B25" i="68"/>
  <c r="D24" i="68"/>
  <c r="D11" i="68"/>
  <c r="D14" i="68" s="1"/>
  <c r="D9" i="68"/>
  <c r="D10" i="68" s="1"/>
  <c r="E4" i="68"/>
  <c r="H3" i="68"/>
  <c r="C2" i="68"/>
  <c r="H56" i="67"/>
  <c r="B48" i="67"/>
  <c r="B44" i="67"/>
  <c r="B43" i="67"/>
  <c r="D42" i="67"/>
  <c r="D39" i="67"/>
  <c r="D38" i="67"/>
  <c r="D37" i="67"/>
  <c r="B36" i="67"/>
  <c r="B25" i="67"/>
  <c r="D11" i="67"/>
  <c r="D14" i="67" s="1"/>
  <c r="D9" i="67"/>
  <c r="D10" i="67" s="1"/>
  <c r="E4" i="67"/>
  <c r="H3" i="67"/>
  <c r="C2" i="67"/>
  <c r="H56" i="66"/>
  <c r="B48" i="66"/>
  <c r="B44" i="66"/>
  <c r="D43" i="66"/>
  <c r="B43" i="66"/>
  <c r="D42" i="66"/>
  <c r="D39" i="66"/>
  <c r="D38" i="66"/>
  <c r="D37" i="66"/>
  <c r="B36" i="66"/>
  <c r="B34" i="66"/>
  <c r="B32" i="66"/>
  <c r="D31" i="66"/>
  <c r="B29" i="66"/>
  <c r="B25" i="66"/>
  <c r="D24" i="66"/>
  <c r="B23" i="66"/>
  <c r="D11" i="66"/>
  <c r="D14" i="66" s="1"/>
  <c r="D9" i="66"/>
  <c r="D10" i="66" s="1"/>
  <c r="H3" i="66"/>
  <c r="C2" i="66"/>
  <c r="B51" i="68" l="1"/>
  <c r="B51" i="67"/>
  <c r="B51" i="66"/>
  <c r="D12" i="66"/>
  <c r="D12" i="67"/>
  <c r="D12" i="68"/>
  <c r="D13" i="68"/>
  <c r="D19" i="68"/>
  <c r="D13" i="67"/>
  <c r="D19" i="67"/>
  <c r="D13" i="66"/>
  <c r="D19" i="66"/>
  <c r="B30" i="52"/>
  <c r="B29" i="52" l="1"/>
  <c r="H56" i="64" l="1"/>
  <c r="B48" i="64"/>
  <c r="B44" i="64"/>
  <c r="B43" i="64"/>
  <c r="D42" i="64"/>
  <c r="D39" i="64"/>
  <c r="D38" i="64"/>
  <c r="D37" i="64"/>
  <c r="B36" i="64"/>
  <c r="B34" i="64"/>
  <c r="B32" i="64"/>
  <c r="D31" i="64"/>
  <c r="B29" i="64"/>
  <c r="B25" i="64"/>
  <c r="D24" i="64"/>
  <c r="B23" i="64"/>
  <c r="D11" i="64"/>
  <c r="D14" i="64" s="1"/>
  <c r="D9" i="64"/>
  <c r="D12" i="64" s="1"/>
  <c r="E4" i="64"/>
  <c r="H3" i="64"/>
  <c r="C2" i="64"/>
  <c r="B51" i="64" l="1"/>
  <c r="D10" i="64"/>
  <c r="D13" i="64" l="1"/>
  <c r="D19" i="64"/>
  <c r="B23" i="58" l="1"/>
  <c r="H56" i="63" l="1"/>
  <c r="D51" i="63"/>
  <c r="B48" i="63"/>
  <c r="B44" i="63"/>
  <c r="B43" i="63"/>
  <c r="D42" i="63"/>
  <c r="D39" i="63"/>
  <c r="D38" i="63"/>
  <c r="D37" i="63"/>
  <c r="B36" i="63"/>
  <c r="B34" i="63"/>
  <c r="D31" i="63"/>
  <c r="B30" i="63"/>
  <c r="B29" i="63"/>
  <c r="B25" i="63"/>
  <c r="D24" i="63"/>
  <c r="B21" i="63"/>
  <c r="B20" i="63"/>
  <c r="B18" i="63"/>
  <c r="D11" i="63"/>
  <c r="D14" i="63" s="1"/>
  <c r="D9" i="63"/>
  <c r="D10" i="63" s="1"/>
  <c r="E4" i="63"/>
  <c r="H3" i="63"/>
  <c r="C2" i="63"/>
  <c r="B51" i="63" l="1"/>
  <c r="D12" i="63"/>
  <c r="D13" i="63"/>
  <c r="H56" i="61" l="1"/>
  <c r="B48" i="61"/>
  <c r="B44" i="61"/>
  <c r="B43" i="61"/>
  <c r="D42" i="61"/>
  <c r="D39" i="61"/>
  <c r="D38" i="61"/>
  <c r="D37" i="61"/>
  <c r="B36" i="61"/>
  <c r="B34" i="61"/>
  <c r="B32" i="61"/>
  <c r="D31" i="61"/>
  <c r="B25" i="61"/>
  <c r="D24" i="61"/>
  <c r="D11" i="61"/>
  <c r="D14" i="61" s="1"/>
  <c r="D9" i="61"/>
  <c r="D10" i="61" s="1"/>
  <c r="E4" i="61"/>
  <c r="H3" i="61"/>
  <c r="C2" i="61"/>
  <c r="B51" i="61" l="1"/>
  <c r="D12" i="61"/>
  <c r="D13" i="61"/>
  <c r="D19" i="61"/>
  <c r="B23" i="56" l="1"/>
  <c r="H56" i="58" l="1"/>
  <c r="B48" i="58"/>
  <c r="B44" i="58"/>
  <c r="B43" i="58"/>
  <c r="D42" i="58"/>
  <c r="D39" i="58"/>
  <c r="D38" i="58"/>
  <c r="D37" i="58"/>
  <c r="B36" i="58"/>
  <c r="B34" i="58"/>
  <c r="B32" i="58"/>
  <c r="D31" i="58"/>
  <c r="B25" i="58"/>
  <c r="D24" i="58"/>
  <c r="B21" i="58"/>
  <c r="B20" i="58"/>
  <c r="B18" i="58"/>
  <c r="D11" i="58"/>
  <c r="D14" i="58" s="1"/>
  <c r="D9" i="58"/>
  <c r="D10" i="58" s="1"/>
  <c r="H3" i="58"/>
  <c r="C2" i="58"/>
  <c r="B51" i="58" l="1"/>
  <c r="D12" i="58"/>
  <c r="D19" i="58"/>
  <c r="B21" i="52"/>
  <c r="B20" i="52" l="1"/>
  <c r="B18" i="52" l="1"/>
  <c r="B23" i="53" l="1"/>
  <c r="H56" i="56" l="1"/>
  <c r="B48" i="56"/>
  <c r="B44" i="56"/>
  <c r="B43" i="56"/>
  <c r="D42" i="56"/>
  <c r="D39" i="56"/>
  <c r="D38" i="56"/>
  <c r="D37" i="56"/>
  <c r="B36" i="56"/>
  <c r="B34" i="56"/>
  <c r="B32" i="56"/>
  <c r="D31" i="56"/>
  <c r="B25" i="56"/>
  <c r="D24" i="56"/>
  <c r="D11" i="56"/>
  <c r="D14" i="56" s="1"/>
  <c r="D9" i="56"/>
  <c r="D10" i="56" s="1"/>
  <c r="E4" i="56"/>
  <c r="H3" i="56"/>
  <c r="C2" i="56"/>
  <c r="B51" i="56" l="1"/>
  <c r="D12" i="56"/>
  <c r="D13" i="56"/>
  <c r="D19" i="56"/>
  <c r="B40" i="52" l="1"/>
  <c r="E48" i="53"/>
  <c r="H56" i="53" l="1"/>
  <c r="D51" i="53"/>
  <c r="E51" i="53"/>
  <c r="B48" i="53"/>
  <c r="B44" i="53"/>
  <c r="B43" i="53"/>
  <c r="D42" i="53"/>
  <c r="D39" i="53"/>
  <c r="D38" i="53"/>
  <c r="D37" i="53"/>
  <c r="B36" i="53"/>
  <c r="E34" i="53"/>
  <c r="E36" i="53" s="1"/>
  <c r="B34" i="53"/>
  <c r="E33" i="53"/>
  <c r="B32" i="53"/>
  <c r="D31" i="53"/>
  <c r="B30" i="53"/>
  <c r="B29" i="53"/>
  <c r="B25" i="53"/>
  <c r="D24" i="53"/>
  <c r="B21" i="53"/>
  <c r="B20" i="53"/>
  <c r="B18" i="53"/>
  <c r="D11" i="53"/>
  <c r="D9" i="53"/>
  <c r="D10" i="53" s="1"/>
  <c r="E4" i="53"/>
  <c r="H3" i="53"/>
  <c r="C2" i="53"/>
  <c r="B51" i="53" l="1"/>
  <c r="E49" i="53"/>
  <c r="D12" i="53"/>
  <c r="D13" i="53"/>
  <c r="D19" i="53"/>
  <c r="E40" i="53"/>
  <c r="E37" i="53"/>
  <c r="E50" i="53"/>
  <c r="E39" i="53" l="1"/>
  <c r="E41" i="53" s="1"/>
  <c r="E38" i="53"/>
  <c r="E44" i="53"/>
  <c r="E43" i="53" s="1"/>
  <c r="E42" i="53"/>
  <c r="E4" i="52"/>
  <c r="H56" i="52"/>
  <c r="D51" i="52"/>
  <c r="B48" i="52"/>
  <c r="B44" i="52"/>
  <c r="B43" i="52"/>
  <c r="D42" i="52"/>
  <c r="D39" i="52"/>
  <c r="D38" i="52"/>
  <c r="D37" i="52"/>
  <c r="B36" i="52"/>
  <c r="D31" i="52"/>
  <c r="B25" i="52"/>
  <c r="D24" i="52"/>
  <c r="D11" i="52"/>
  <c r="D14" i="52" s="1"/>
  <c r="D9" i="52"/>
  <c r="D10" i="52" s="1"/>
  <c r="H3" i="52"/>
  <c r="C2" i="52"/>
  <c r="B51" i="52" l="1"/>
  <c r="D12" i="52"/>
  <c r="D13" i="52"/>
  <c r="D19" i="52"/>
  <c r="B12" i="1" l="1"/>
  <c r="H3" i="1" l="1"/>
  <c r="B43" i="1"/>
  <c r="H56" i="1" l="1"/>
  <c r="D24" i="1"/>
  <c r="D9" i="1"/>
  <c r="D12" i="1" s="1"/>
  <c r="D11" i="1"/>
  <c r="D14" i="1" s="1"/>
  <c r="D10" i="1" l="1"/>
  <c r="D13" i="1" s="1"/>
  <c r="B48" i="1" l="1"/>
  <c r="B44" i="1"/>
  <c r="B36" i="1"/>
  <c r="B34" i="1"/>
  <c r="B32" i="1"/>
  <c r="B30" i="1"/>
  <c r="B29" i="1"/>
  <c r="B25" i="1"/>
  <c r="B23" i="1"/>
  <c r="B21" i="1"/>
  <c r="B20" i="1"/>
  <c r="B18" i="1"/>
  <c r="D42" i="1" l="1"/>
  <c r="E4" i="1" l="1"/>
  <c r="D19" i="1"/>
  <c r="D1" i="2" l="1"/>
  <c r="I1" i="97" s="1"/>
  <c r="D39" i="1"/>
  <c r="D38" i="1"/>
  <c r="D37" i="1"/>
  <c r="D31" i="1"/>
  <c r="I1" i="96" l="1"/>
  <c r="D1" i="23"/>
  <c r="GR1" i="23" s="1"/>
  <c r="I1" i="94"/>
  <c r="I1" i="93"/>
  <c r="I1" i="91"/>
  <c r="I1" i="92"/>
  <c r="I1" i="90"/>
  <c r="I1" i="88"/>
  <c r="I1" i="89"/>
  <c r="I1" i="87"/>
  <c r="I1" i="86"/>
  <c r="I1" i="84"/>
  <c r="I1" i="80"/>
  <c r="E15" i="80" s="1"/>
  <c r="I1" i="79"/>
  <c r="E15" i="79" s="1"/>
  <c r="E16" i="79" s="1"/>
  <c r="I1" i="78"/>
  <c r="E15" i="78" s="1"/>
  <c r="I1" i="76"/>
  <c r="E8" i="76" s="1"/>
  <c r="E9" i="76" s="1"/>
  <c r="E10" i="76" s="1"/>
  <c r="E16" i="76" s="1"/>
  <c r="I1" i="77"/>
  <c r="E8" i="77" s="1"/>
  <c r="E9" i="77" s="1"/>
  <c r="E10" i="77" s="1"/>
  <c r="I1" i="73"/>
  <c r="E9" i="73" s="1"/>
  <c r="E10" i="73" s="1"/>
  <c r="E15" i="73" s="1"/>
  <c r="I1" i="74"/>
  <c r="E8" i="74" s="1"/>
  <c r="E9" i="74" s="1"/>
  <c r="E10" i="74" s="1"/>
  <c r="I1" i="71"/>
  <c r="E9" i="71" s="1"/>
  <c r="E10" i="71" s="1"/>
  <c r="E15" i="71" s="1"/>
  <c r="I1" i="72"/>
  <c r="E9" i="72" s="1"/>
  <c r="E10" i="72" s="1"/>
  <c r="I1" i="69"/>
  <c r="E9" i="69" s="1"/>
  <c r="E10" i="69" s="1"/>
  <c r="E16" i="69" s="1"/>
  <c r="I1" i="70"/>
  <c r="E9" i="70" s="1"/>
  <c r="I1" i="67"/>
  <c r="E9" i="67" s="1"/>
  <c r="E10" i="67" s="1"/>
  <c r="E13" i="67" s="1"/>
  <c r="I1" i="68"/>
  <c r="I1" i="66"/>
  <c r="E9" i="66" s="1"/>
  <c r="I1" i="64"/>
  <c r="E15" i="64" s="1"/>
  <c r="I1" i="63"/>
  <c r="E10" i="63" s="1"/>
  <c r="I1" i="61"/>
  <c r="I1" i="58"/>
  <c r="E9" i="58" s="1"/>
  <c r="E10" i="58" s="1"/>
  <c r="E12" i="58" s="1"/>
  <c r="E13" i="58" s="1"/>
  <c r="I1" i="56"/>
  <c r="E9" i="56" s="1"/>
  <c r="E10" i="56" s="1"/>
  <c r="E15" i="56" s="1"/>
  <c r="I1" i="52"/>
  <c r="E8" i="52" s="1"/>
  <c r="E10" i="52" s="1"/>
  <c r="E15" i="52" s="1"/>
  <c r="I1" i="53"/>
  <c r="I1" i="1"/>
  <c r="AF1" i="23" l="1"/>
  <c r="DE1" i="23"/>
  <c r="EG1" i="23"/>
  <c r="AT1" i="23"/>
  <c r="FI1" i="23"/>
  <c r="BV1" i="23"/>
  <c r="GK1" i="23"/>
  <c r="AM1" i="23"/>
  <c r="BO1" i="23"/>
  <c r="CX1" i="23"/>
  <c r="DZ1" i="23"/>
  <c r="FB1" i="23"/>
  <c r="GD1" i="23"/>
  <c r="HF1" i="23"/>
  <c r="R1" i="23"/>
  <c r="Y1" i="23"/>
  <c r="BH1" i="23"/>
  <c r="CQ1" i="23"/>
  <c r="DS1" i="23"/>
  <c r="EU1" i="23"/>
  <c r="FW1" i="23"/>
  <c r="GY1" i="23"/>
  <c r="K1" i="23"/>
  <c r="BA1" i="23"/>
  <c r="CJ1" i="23"/>
  <c r="DL1" i="23"/>
  <c r="EN1" i="23"/>
  <c r="FP1" i="23"/>
  <c r="E16" i="80"/>
  <c r="E11" i="80"/>
  <c r="E12" i="80" s="1"/>
  <c r="E13" i="80" s="1"/>
  <c r="E14" i="80" s="1"/>
  <c r="E17" i="79"/>
  <c r="E12" i="79"/>
  <c r="E13" i="79" s="1"/>
  <c r="E18" i="79" s="1"/>
  <c r="E19" i="79" s="1"/>
  <c r="E20" i="79" s="1"/>
  <c r="E16" i="78"/>
  <c r="E17" i="78" s="1"/>
  <c r="E11" i="78"/>
  <c r="E13" i="78" s="1"/>
  <c r="E13" i="76"/>
  <c r="E20" i="76" s="1"/>
  <c r="E15" i="76"/>
  <c r="E15" i="77"/>
  <c r="E11" i="77"/>
  <c r="E12" i="77" s="1"/>
  <c r="E13" i="77" s="1"/>
  <c r="E16" i="77"/>
  <c r="E16" i="73"/>
  <c r="E17" i="73" s="1"/>
  <c r="E11" i="73"/>
  <c r="E12" i="73" s="1"/>
  <c r="E13" i="73" s="1"/>
  <c r="E14" i="73" s="1"/>
  <c r="E11" i="74"/>
  <c r="E13" i="74" s="1"/>
  <c r="E16" i="74"/>
  <c r="E15" i="74"/>
  <c r="E16" i="71"/>
  <c r="E11" i="71"/>
  <c r="E12" i="71" s="1"/>
  <c r="E13" i="71" s="1"/>
  <c r="E15" i="72"/>
  <c r="E16" i="72"/>
  <c r="E11" i="72"/>
  <c r="E12" i="72" s="1"/>
  <c r="E13" i="72" s="1"/>
  <c r="E11" i="69"/>
  <c r="E12" i="69" s="1"/>
  <c r="E13" i="69" s="1"/>
  <c r="E18" i="69" s="1"/>
  <c r="E20" i="69" s="1"/>
  <c r="E15" i="69"/>
  <c r="E16" i="70"/>
  <c r="E15" i="70"/>
  <c r="E12" i="70"/>
  <c r="E13" i="70" s="1"/>
  <c r="E10" i="68"/>
  <c r="E11" i="68" s="1"/>
  <c r="E13" i="68" s="1"/>
  <c r="E11" i="64"/>
  <c r="E13" i="64" s="1"/>
  <c r="E14" i="64" s="1"/>
  <c r="E20" i="67"/>
  <c r="E14" i="67"/>
  <c r="E15" i="66"/>
  <c r="E11" i="66"/>
  <c r="E12" i="66" s="1"/>
  <c r="E16" i="66"/>
  <c r="E16" i="64"/>
  <c r="E15" i="63"/>
  <c r="E11" i="63"/>
  <c r="E12" i="63" s="1"/>
  <c r="E13" i="63" s="1"/>
  <c r="E16" i="63"/>
  <c r="E17" i="63" s="1"/>
  <c r="E15" i="61"/>
  <c r="E13" i="61"/>
  <c r="E15" i="58"/>
  <c r="E16" i="58"/>
  <c r="E18" i="58" s="1"/>
  <c r="E19" i="58" s="1"/>
  <c r="E20" i="58" s="1"/>
  <c r="E16" i="56"/>
  <c r="E14" i="58"/>
  <c r="E11" i="56"/>
  <c r="E12" i="56" s="1"/>
  <c r="E13" i="56" s="1"/>
  <c r="E19" i="56"/>
  <c r="E16" i="52"/>
  <c r="E17" i="52" s="1"/>
  <c r="E11" i="52"/>
  <c r="E12" i="52" s="1"/>
  <c r="E13" i="52" s="1"/>
  <c r="E15" i="53"/>
  <c r="E11" i="53"/>
  <c r="E13" i="53" s="1"/>
  <c r="E16" i="53"/>
  <c r="E9" i="1"/>
  <c r="E10" i="1" s="1"/>
  <c r="E15" i="1" s="1"/>
  <c r="E16" i="1" s="1"/>
  <c r="E18" i="80" l="1"/>
  <c r="E19" i="80" s="1"/>
  <c r="E20" i="80" s="1"/>
  <c r="E24" i="80" s="1"/>
  <c r="E29" i="80" s="1"/>
  <c r="E30" i="80" s="1"/>
  <c r="E21" i="79"/>
  <c r="E23" i="79" s="1"/>
  <c r="E25" i="79" s="1"/>
  <c r="E24" i="79"/>
  <c r="E29" i="79" s="1"/>
  <c r="E30" i="79" s="1"/>
  <c r="E22" i="79"/>
  <c r="E19" i="78"/>
  <c r="E20" i="78" s="1"/>
  <c r="E23" i="78" s="1"/>
  <c r="E25" i="78" s="1"/>
  <c r="E14" i="78"/>
  <c r="E14" i="76"/>
  <c r="E14" i="77"/>
  <c r="E30" i="76"/>
  <c r="E22" i="76"/>
  <c r="E21" i="76"/>
  <c r="E25" i="76"/>
  <c r="E18" i="73"/>
  <c r="E19" i="73" s="1"/>
  <c r="E20" i="73" s="1"/>
  <c r="E22" i="73" s="1"/>
  <c r="E14" i="74"/>
  <c r="E20" i="74"/>
  <c r="E21" i="71"/>
  <c r="E14" i="71"/>
  <c r="E14" i="69"/>
  <c r="E14" i="72"/>
  <c r="E19" i="72"/>
  <c r="E16" i="68"/>
  <c r="E17" i="68" s="1"/>
  <c r="E15" i="68"/>
  <c r="E14" i="70"/>
  <c r="E19" i="70"/>
  <c r="E20" i="70" s="1"/>
  <c r="E24" i="69"/>
  <c r="E29" i="69" s="1"/>
  <c r="E19" i="64"/>
  <c r="E20" i="64" s="1"/>
  <c r="E24" i="64" s="1"/>
  <c r="E29" i="64" s="1"/>
  <c r="E14" i="68"/>
  <c r="E21" i="67"/>
  <c r="E24" i="67"/>
  <c r="E29" i="67" s="1"/>
  <c r="E30" i="67" s="1"/>
  <c r="E25" i="67"/>
  <c r="E22" i="67"/>
  <c r="E18" i="66"/>
  <c r="E19" i="66" s="1"/>
  <c r="E20" i="66" s="1"/>
  <c r="E18" i="63"/>
  <c r="E14" i="63"/>
  <c r="E20" i="61"/>
  <c r="E21" i="56"/>
  <c r="E29" i="56"/>
  <c r="E30" i="56" s="1"/>
  <c r="E22" i="56"/>
  <c r="E18" i="52"/>
  <c r="E19" i="52" s="1"/>
  <c r="E20" i="52" s="1"/>
  <c r="E24" i="52" s="1"/>
  <c r="E19" i="53"/>
  <c r="E20" i="53" s="1"/>
  <c r="E14" i="53"/>
  <c r="E11" i="1"/>
  <c r="E12" i="1" s="1"/>
  <c r="E13" i="1" s="1"/>
  <c r="E17" i="1" s="1"/>
  <c r="E23" i="80" l="1"/>
  <c r="E25" i="80" s="1"/>
  <c r="E22" i="80"/>
  <c r="E21" i="80"/>
  <c r="E31" i="80"/>
  <c r="E32" i="80"/>
  <c r="E32" i="79"/>
  <c r="E31" i="79"/>
  <c r="E21" i="78"/>
  <c r="E22" i="78"/>
  <c r="E24" i="78"/>
  <c r="E29" i="78" s="1"/>
  <c r="E30" i="78" s="1"/>
  <c r="E24" i="73"/>
  <c r="E29" i="73" s="1"/>
  <c r="E30" i="73" s="1"/>
  <c r="E32" i="73" s="1"/>
  <c r="E24" i="77"/>
  <c r="E30" i="77" s="1"/>
  <c r="E22" i="77"/>
  <c r="E25" i="77"/>
  <c r="E21" i="77"/>
  <c r="E23" i="73"/>
  <c r="E25" i="73" s="1"/>
  <c r="E21" i="73"/>
  <c r="E31" i="76"/>
  <c r="E32" i="76"/>
  <c r="E22" i="71"/>
  <c r="E24" i="71"/>
  <c r="E30" i="71" s="1"/>
  <c r="E32" i="71" s="1"/>
  <c r="E24" i="74"/>
  <c r="E29" i="74" s="1"/>
  <c r="E30" i="74" s="1"/>
  <c r="E22" i="74"/>
  <c r="E21" i="74"/>
  <c r="E23" i="74"/>
  <c r="E25" i="74" s="1"/>
  <c r="E21" i="72"/>
  <c r="E24" i="72"/>
  <c r="E30" i="72" s="1"/>
  <c r="E22" i="72"/>
  <c r="E25" i="72"/>
  <c r="E24" i="70"/>
  <c r="E29" i="70" s="1"/>
  <c r="E30" i="70" s="1"/>
  <c r="E22" i="70"/>
  <c r="E21" i="70"/>
  <c r="E23" i="70"/>
  <c r="E31" i="69"/>
  <c r="E21" i="64"/>
  <c r="E22" i="64"/>
  <c r="E23" i="64"/>
  <c r="E25" i="64" s="1"/>
  <c r="E21" i="68"/>
  <c r="E29" i="68"/>
  <c r="E30" i="68" s="1"/>
  <c r="E25" i="68"/>
  <c r="E22" i="68"/>
  <c r="E32" i="67"/>
  <c r="E31" i="67"/>
  <c r="E21" i="66"/>
  <c r="E24" i="66"/>
  <c r="E25" i="66"/>
  <c r="E22" i="66"/>
  <c r="E31" i="64"/>
  <c r="E19" i="63"/>
  <c r="E20" i="63" s="1"/>
  <c r="E22" i="63"/>
  <c r="E21" i="61"/>
  <c r="E24" i="61"/>
  <c r="E22" i="61"/>
  <c r="E21" i="52"/>
  <c r="E22" i="52"/>
  <c r="E31" i="56"/>
  <c r="E24" i="53"/>
  <c r="E21" i="53"/>
  <c r="E22" i="53"/>
  <c r="E18" i="1"/>
  <c r="E19" i="1" s="1"/>
  <c r="E20" i="1" s="1"/>
  <c r="E14" i="1"/>
  <c r="E48" i="80" l="1"/>
  <c r="E33" i="80"/>
  <c r="E34" i="80"/>
  <c r="E36" i="80" s="1"/>
  <c r="E34" i="79"/>
  <c r="E36" i="79" s="1"/>
  <c r="E33" i="79"/>
  <c r="E48" i="79"/>
  <c r="E31" i="73"/>
  <c r="E31" i="71"/>
  <c r="E31" i="78"/>
  <c r="E32" i="78"/>
  <c r="E33" i="78" s="1"/>
  <c r="E31" i="77"/>
  <c r="E32" i="77"/>
  <c r="E33" i="76"/>
  <c r="E48" i="76"/>
  <c r="E34" i="76"/>
  <c r="E36" i="76" s="1"/>
  <c r="E31" i="74"/>
  <c r="E32" i="74"/>
  <c r="E48" i="73"/>
  <c r="E33" i="73"/>
  <c r="E34" i="73"/>
  <c r="E36" i="73" s="1"/>
  <c r="E31" i="72"/>
  <c r="E32" i="72"/>
  <c r="E34" i="71"/>
  <c r="E36" i="71" s="1"/>
  <c r="E33" i="71"/>
  <c r="E48" i="71"/>
  <c r="E32" i="70"/>
  <c r="E33" i="69"/>
  <c r="E48" i="69"/>
  <c r="E34" i="69"/>
  <c r="E31" i="68"/>
  <c r="E34" i="67"/>
  <c r="E36" i="67" s="1"/>
  <c r="E33" i="67"/>
  <c r="E48" i="67"/>
  <c r="E31" i="66"/>
  <c r="E34" i="64"/>
  <c r="E33" i="64"/>
  <c r="E48" i="64"/>
  <c r="E34" i="56"/>
  <c r="E33" i="56"/>
  <c r="E34" i="52"/>
  <c r="E33" i="52"/>
  <c r="E48" i="52"/>
  <c r="E22" i="1"/>
  <c r="E24" i="1"/>
  <c r="E29" i="1" s="1"/>
  <c r="E30" i="1" s="1"/>
  <c r="E21" i="1"/>
  <c r="E23" i="1"/>
  <c r="E40" i="80" l="1"/>
  <c r="E37" i="80"/>
  <c r="E51" i="80"/>
  <c r="E50" i="80"/>
  <c r="E49" i="80"/>
  <c r="E49" i="79"/>
  <c r="E51" i="79"/>
  <c r="E50" i="79"/>
  <c r="E37" i="79"/>
  <c r="E40" i="79"/>
  <c r="E48" i="78"/>
  <c r="E49" i="78" s="1"/>
  <c r="E34" i="78"/>
  <c r="E36" i="78" s="1"/>
  <c r="E37" i="78" s="1"/>
  <c r="E34" i="77"/>
  <c r="E36" i="77" s="1"/>
  <c r="E48" i="77"/>
  <c r="E33" i="77"/>
  <c r="E40" i="76"/>
  <c r="E37" i="76"/>
  <c r="E49" i="76"/>
  <c r="E51" i="76"/>
  <c r="E50" i="76"/>
  <c r="E33" i="74"/>
  <c r="E48" i="74"/>
  <c r="E34" i="74"/>
  <c r="E36" i="74" s="1"/>
  <c r="E37" i="73"/>
  <c r="E40" i="73"/>
  <c r="E51" i="73"/>
  <c r="E50" i="73"/>
  <c r="E49" i="73"/>
  <c r="E33" i="72"/>
  <c r="E34" i="72"/>
  <c r="E36" i="72" s="1"/>
  <c r="E49" i="71"/>
  <c r="E51" i="71"/>
  <c r="E50" i="71"/>
  <c r="E37" i="71"/>
  <c r="E40" i="71"/>
  <c r="E33" i="70"/>
  <c r="E48" i="70"/>
  <c r="E34" i="70"/>
  <c r="E36" i="70" s="1"/>
  <c r="E40" i="69"/>
  <c r="E37" i="69"/>
  <c r="E51" i="69"/>
  <c r="E50" i="69"/>
  <c r="E49" i="69"/>
  <c r="E34" i="68"/>
  <c r="E49" i="67"/>
  <c r="E51" i="67"/>
  <c r="E50" i="67"/>
  <c r="E37" i="67"/>
  <c r="E40" i="67"/>
  <c r="E34" i="66"/>
  <c r="E33" i="66"/>
  <c r="E48" i="66"/>
  <c r="E49" i="64"/>
  <c r="E51" i="64"/>
  <c r="E50" i="64"/>
  <c r="E37" i="64"/>
  <c r="E40" i="64"/>
  <c r="E33" i="63"/>
  <c r="E36" i="61"/>
  <c r="E48" i="61"/>
  <c r="E49" i="58"/>
  <c r="E51" i="58"/>
  <c r="E50" i="58"/>
  <c r="E37" i="58"/>
  <c r="E40" i="58"/>
  <c r="E49" i="56"/>
  <c r="E51" i="56"/>
  <c r="E50" i="56"/>
  <c r="E40" i="56"/>
  <c r="E49" i="52"/>
  <c r="E51" i="52"/>
  <c r="E50" i="52"/>
  <c r="E31" i="1"/>
  <c r="E32" i="1"/>
  <c r="E25" i="1"/>
  <c r="E51" i="78" l="1"/>
  <c r="E38" i="80"/>
  <c r="E39" i="80"/>
  <c r="E41" i="80" s="1"/>
  <c r="E44" i="80"/>
  <c r="E43" i="80" s="1"/>
  <c r="E42" i="80"/>
  <c r="E42" i="79"/>
  <c r="E44" i="79"/>
  <c r="E43" i="79" s="1"/>
  <c r="E39" i="79"/>
  <c r="E41" i="79" s="1"/>
  <c r="E38" i="79"/>
  <c r="E50" i="78"/>
  <c r="E40" i="78"/>
  <c r="E39" i="78"/>
  <c r="E41" i="78" s="1"/>
  <c r="E38" i="78"/>
  <c r="E49" i="77"/>
  <c r="E51" i="77"/>
  <c r="E50" i="77"/>
  <c r="E37" i="77"/>
  <c r="E40" i="77"/>
  <c r="E38" i="76"/>
  <c r="E39" i="76"/>
  <c r="E41" i="76" s="1"/>
  <c r="E44" i="76"/>
  <c r="E43" i="76" s="1"/>
  <c r="E42" i="76"/>
  <c r="E37" i="74"/>
  <c r="E40" i="74"/>
  <c r="E49" i="74"/>
  <c r="E51" i="74"/>
  <c r="E50" i="74"/>
  <c r="E44" i="73"/>
  <c r="E43" i="73" s="1"/>
  <c r="E42" i="73"/>
  <c r="E38" i="73"/>
  <c r="E39" i="73"/>
  <c r="E41" i="73" s="1"/>
  <c r="E51" i="72"/>
  <c r="E50" i="72"/>
  <c r="E49" i="72"/>
  <c r="E40" i="72"/>
  <c r="E37" i="72"/>
  <c r="E39" i="71"/>
  <c r="E41" i="71" s="1"/>
  <c r="E38" i="71"/>
  <c r="E42" i="71"/>
  <c r="E44" i="71"/>
  <c r="E43" i="71" s="1"/>
  <c r="E40" i="70"/>
  <c r="E37" i="70"/>
  <c r="E51" i="70"/>
  <c r="E50" i="70"/>
  <c r="E49" i="70"/>
  <c r="E38" i="69"/>
  <c r="E39" i="69"/>
  <c r="E41" i="69" s="1"/>
  <c r="E44" i="69"/>
  <c r="E43" i="69" s="1"/>
  <c r="E42" i="69"/>
  <c r="E49" i="68"/>
  <c r="E51" i="68"/>
  <c r="E50" i="68"/>
  <c r="E40" i="68"/>
  <c r="E39" i="67"/>
  <c r="E41" i="67" s="1"/>
  <c r="E38" i="67"/>
  <c r="E42" i="67"/>
  <c r="E44" i="67"/>
  <c r="E43" i="67" s="1"/>
  <c r="E49" i="66"/>
  <c r="E51" i="66"/>
  <c r="E50" i="66"/>
  <c r="E37" i="66"/>
  <c r="E40" i="66"/>
  <c r="E39" i="64"/>
  <c r="E41" i="64" s="1"/>
  <c r="E38" i="64"/>
  <c r="E42" i="64"/>
  <c r="E44" i="64"/>
  <c r="E43" i="64" s="1"/>
  <c r="E49" i="63"/>
  <c r="E51" i="63"/>
  <c r="E50" i="63"/>
  <c r="E37" i="63"/>
  <c r="E40" i="63"/>
  <c r="E49" i="61"/>
  <c r="E51" i="61"/>
  <c r="E50" i="61"/>
  <c r="E37" i="61"/>
  <c r="E40" i="61"/>
  <c r="E39" i="58"/>
  <c r="E41" i="58" s="1"/>
  <c r="E38" i="58"/>
  <c r="E42" i="58"/>
  <c r="E44" i="58"/>
  <c r="E43" i="58" s="1"/>
  <c r="E39" i="56"/>
  <c r="E41" i="56" s="1"/>
  <c r="E38" i="56"/>
  <c r="E42" i="56"/>
  <c r="E43" i="56"/>
  <c r="E39" i="52"/>
  <c r="E41" i="52" s="1"/>
  <c r="E38" i="52"/>
  <c r="E42" i="52"/>
  <c r="E44" i="52"/>
  <c r="E43" i="52" s="1"/>
  <c r="E33" i="1"/>
  <c r="E34" i="1"/>
  <c r="E36" i="1" s="1"/>
  <c r="E48" i="1"/>
  <c r="E49" i="1" s="1"/>
  <c r="E43" i="78" l="1"/>
  <c r="E39" i="77"/>
  <c r="E41" i="77" s="1"/>
  <c r="E38" i="77"/>
  <c r="E42" i="77"/>
  <c r="E44" i="77"/>
  <c r="E43" i="77" s="1"/>
  <c r="E44" i="74"/>
  <c r="E43" i="74" s="1"/>
  <c r="E42" i="74"/>
  <c r="E38" i="74"/>
  <c r="E39" i="74"/>
  <c r="E41" i="74" s="1"/>
  <c r="E44" i="72"/>
  <c r="E43" i="72" s="1"/>
  <c r="E42" i="72"/>
  <c r="E38" i="72"/>
  <c r="E39" i="72"/>
  <c r="E41" i="72" s="1"/>
  <c r="E38" i="70"/>
  <c r="E39" i="70"/>
  <c r="E41" i="70" s="1"/>
  <c r="E44" i="70"/>
  <c r="E43" i="70" s="1"/>
  <c r="E42" i="70"/>
  <c r="E39" i="68"/>
  <c r="E41" i="68" s="1"/>
  <c r="E38" i="68"/>
  <c r="E42" i="68"/>
  <c r="E44" i="68"/>
  <c r="E43" i="68" s="1"/>
  <c r="E39" i="66"/>
  <c r="E41" i="66" s="1"/>
  <c r="E38" i="66"/>
  <c r="E42" i="66"/>
  <c r="E44" i="66"/>
  <c r="E43" i="66" s="1"/>
  <c r="E39" i="63"/>
  <c r="E41" i="63" s="1"/>
  <c r="E38" i="63"/>
  <c r="E42" i="63"/>
  <c r="E44" i="63"/>
  <c r="E43" i="63" s="1"/>
  <c r="E39" i="61"/>
  <c r="E41" i="61" s="1"/>
  <c r="E38" i="61"/>
  <c r="E42" i="61"/>
  <c r="E44" i="61"/>
  <c r="E43" i="61" s="1"/>
  <c r="E40" i="1"/>
  <c r="E37" i="1"/>
  <c r="E50" i="1"/>
  <c r="E51" i="1"/>
  <c r="E42" i="1" l="1"/>
  <c r="E44" i="1"/>
  <c r="E43" i="1" s="1"/>
  <c r="E38" i="1"/>
  <c r="E39" i="1"/>
  <c r="E41" i="1" l="1"/>
</calcChain>
</file>

<file path=xl/sharedStrings.xml><?xml version="1.0" encoding="utf-8"?>
<sst xmlns="http://schemas.openxmlformats.org/spreadsheetml/2006/main" count="5327" uniqueCount="369">
  <si>
    <t xml:space="preserve">Suivi de chantier </t>
  </si>
  <si>
    <t>SEMAINE</t>
  </si>
  <si>
    <t>Client :</t>
  </si>
  <si>
    <t>Demarré le :</t>
  </si>
  <si>
    <t>Prévision clos couvert :</t>
  </si>
  <si>
    <t>Type d'intervention</t>
  </si>
  <si>
    <t>Entreprise</t>
  </si>
  <si>
    <t>S</t>
  </si>
  <si>
    <t xml:space="preserve">   Date</t>
  </si>
  <si>
    <t xml:space="preserve"> </t>
  </si>
  <si>
    <t>Remblaiement</t>
  </si>
  <si>
    <t>Pose Echafaudage</t>
  </si>
  <si>
    <t>Charpente</t>
  </si>
  <si>
    <t>Etanchéité</t>
  </si>
  <si>
    <t>Dépose échafaudage</t>
  </si>
  <si>
    <t>date</t>
  </si>
  <si>
    <t>Electricité avant chape</t>
  </si>
  <si>
    <t>Sanitaire avant chape</t>
  </si>
  <si>
    <t>Aspiration</t>
  </si>
  <si>
    <t>Chape</t>
  </si>
  <si>
    <t>Finition plâtrerie</t>
  </si>
  <si>
    <t>Finition  électricien</t>
  </si>
  <si>
    <t>Finition sanitaire</t>
  </si>
  <si>
    <t>Revêtements de sols</t>
  </si>
  <si>
    <t>Revêtements muraux</t>
  </si>
  <si>
    <t>Finition chauffage</t>
  </si>
  <si>
    <t>Crépis fond</t>
  </si>
  <si>
    <t>Crépis teinte</t>
  </si>
  <si>
    <t>Réunion client :</t>
  </si>
  <si>
    <t>réunion</t>
  </si>
  <si>
    <t>état</t>
  </si>
  <si>
    <t>RDV clos couvert</t>
  </si>
  <si>
    <t>Réception</t>
  </si>
  <si>
    <t>Commentaire :</t>
  </si>
  <si>
    <t>Avancement</t>
  </si>
  <si>
    <t>En cours</t>
  </si>
  <si>
    <t>Réalisé</t>
  </si>
  <si>
    <t>Date</t>
  </si>
  <si>
    <t>TEMA</t>
  </si>
  <si>
    <t>AKTAS</t>
  </si>
  <si>
    <t>BAYARD</t>
  </si>
  <si>
    <t>GABEL</t>
  </si>
  <si>
    <t>OTT</t>
  </si>
  <si>
    <t>SOPREMA</t>
  </si>
  <si>
    <t>NEUMEYER</t>
  </si>
  <si>
    <t>HILZINGER</t>
  </si>
  <si>
    <t>DEGRIFF</t>
  </si>
  <si>
    <t>SOARES</t>
  </si>
  <si>
    <t>GROSS</t>
  </si>
  <si>
    <t>BENELEC</t>
  </si>
  <si>
    <t>HERTFELDER</t>
  </si>
  <si>
    <t>EKOTHERM</t>
  </si>
  <si>
    <t>BECK</t>
  </si>
  <si>
    <t>CARRELAGE DE L'EST</t>
  </si>
  <si>
    <t>BECHTEL</t>
  </si>
  <si>
    <t>KOVACIC</t>
  </si>
  <si>
    <t>FMS</t>
  </si>
  <si>
    <t>TASTEPER</t>
  </si>
  <si>
    <t>AU COIN DU FEU</t>
  </si>
  <si>
    <t>Couverture</t>
  </si>
  <si>
    <t>Zinguerie</t>
  </si>
  <si>
    <t>Ferronnerie</t>
  </si>
  <si>
    <t>Assainissement</t>
  </si>
  <si>
    <t>Commentaires</t>
  </si>
  <si>
    <t>A CHARGE CLIENT</t>
  </si>
  <si>
    <t>_</t>
  </si>
  <si>
    <t>Electricité avant plâtre</t>
  </si>
  <si>
    <t>Plâtrerie montage</t>
  </si>
  <si>
    <t>NON CONCERNÉ</t>
  </si>
  <si>
    <t>Peinture des boiseries</t>
  </si>
  <si>
    <t>Non compris</t>
  </si>
  <si>
    <t>A charge client</t>
  </si>
  <si>
    <t>Permis reçu le :</t>
  </si>
  <si>
    <t>Rampannage</t>
  </si>
  <si>
    <t>SOBATRA</t>
  </si>
  <si>
    <t>FRAIS DE MÉTRÉ</t>
  </si>
  <si>
    <t>RETOUR MARCHÉ</t>
  </si>
  <si>
    <t>CLIENTS</t>
  </si>
  <si>
    <t>STADE D'AVANCEMENT</t>
  </si>
  <si>
    <t>Entreprises</t>
  </si>
  <si>
    <t>abc.aktas@gmail.com</t>
  </si>
  <si>
    <t>aucoindufeualsace@orange.fr</t>
  </si>
  <si>
    <t>ch.bayard@wanadoo.fr</t>
  </si>
  <si>
    <t>yves.bechtel@orange.fr</t>
  </si>
  <si>
    <t>contact@beckchape.fr</t>
  </si>
  <si>
    <t>benelec@orange.fr</t>
  </si>
  <si>
    <t>carrelagedelest@hotmail.fr</t>
  </si>
  <si>
    <t>electro.hecker@gmail.com</t>
  </si>
  <si>
    <t>ELECTRO HECKER</t>
  </si>
  <si>
    <t>cédric glaas</t>
  </si>
  <si>
    <t>eko63@hotmail.fr</t>
  </si>
  <si>
    <t>didier.hertfelder@wanadoo.fr</t>
  </si>
  <si>
    <t>kovacic.pose@orange.fr</t>
  </si>
  <si>
    <t xml:space="preserve">kovacic.contact@orange.fr  </t>
  </si>
  <si>
    <t>owurth@soprema.fr</t>
  </si>
  <si>
    <t>tasteper.sas@live.fr</t>
  </si>
  <si>
    <t>tema67100@hotmail.fr</t>
  </si>
  <si>
    <t>mail</t>
  </si>
  <si>
    <t>vincent-padowicz@beral.fr</t>
  </si>
  <si>
    <t>charpente.gabel@wanadoo.fr</t>
  </si>
  <si>
    <t>jacky.gross2@wanadoo.fr</t>
  </si>
  <si>
    <t>finitions</t>
  </si>
  <si>
    <t>sobatra2@wanadoo.fr</t>
  </si>
  <si>
    <t>cedric.glaas@icloud.com</t>
  </si>
  <si>
    <t>Localité :</t>
  </si>
  <si>
    <t>Total</t>
  </si>
  <si>
    <t>Reste</t>
  </si>
  <si>
    <t>réalisé</t>
  </si>
  <si>
    <t>borgerdecoration@yahoo.fr</t>
  </si>
  <si>
    <t>BORGER DECO</t>
  </si>
  <si>
    <t>entr.neumeyer@orange.fr</t>
  </si>
  <si>
    <t>debesconstruction@orange.fr</t>
  </si>
  <si>
    <t>DEBÈS CONSTRUCTION</t>
  </si>
  <si>
    <t>RÉCAPITULATIF CHANTIERS - AVANCEMENT</t>
  </si>
  <si>
    <t>HANGENBIETEN</t>
  </si>
  <si>
    <t>Commercial :</t>
  </si>
  <si>
    <t>Commerciaux</t>
  </si>
  <si>
    <t>GK</t>
  </si>
  <si>
    <t>FM</t>
  </si>
  <si>
    <t>J-FD</t>
  </si>
  <si>
    <t>Réunion MAP</t>
  </si>
  <si>
    <t>RDV implantation</t>
  </si>
  <si>
    <t>Fondations</t>
  </si>
  <si>
    <t>PFETTISHEIM</t>
  </si>
  <si>
    <t>OBSERVATIONS</t>
  </si>
  <si>
    <t>préparation avant chape</t>
  </si>
  <si>
    <t>MEYER</t>
  </si>
  <si>
    <t>meyer.energies67@gmail.com</t>
  </si>
  <si>
    <t>Murs béton banchés</t>
  </si>
  <si>
    <t>Dalle basse RDC</t>
  </si>
  <si>
    <t>Maçonnerie RDC</t>
  </si>
  <si>
    <t>dalle haute RDC</t>
  </si>
  <si>
    <t>Maçonnerie pignons</t>
  </si>
  <si>
    <t>Dallage</t>
  </si>
  <si>
    <t>Porte de garage/de service</t>
  </si>
  <si>
    <t>Menuiserie extérieure</t>
  </si>
  <si>
    <t>Menuiserie intérieure</t>
  </si>
  <si>
    <t>Isolation de sol</t>
  </si>
  <si>
    <t>Chauffage</t>
  </si>
  <si>
    <t>Délai de construction final :</t>
  </si>
  <si>
    <t>Temps effectif de construction :</t>
  </si>
  <si>
    <t>SECOND ŒUVRE</t>
  </si>
  <si>
    <t>GROS ŒUVRE</t>
  </si>
  <si>
    <t>EXTÉRIEUR</t>
  </si>
  <si>
    <t>Stratifié</t>
  </si>
  <si>
    <t>prévisionnel</t>
  </si>
  <si>
    <t>laetitia.e@fm-s.eu</t>
  </si>
  <si>
    <t>dalmelet@soprema.fr</t>
  </si>
  <si>
    <t>KILSTETT</t>
  </si>
  <si>
    <t>MOREAU</t>
  </si>
  <si>
    <t>PECHEUR - RIPOL</t>
  </si>
  <si>
    <t>TERRASSEMENT +FOUILLE CLIENT</t>
  </si>
  <si>
    <t>WILDERSBACH</t>
  </si>
  <si>
    <t>estimatif</t>
  </si>
  <si>
    <t>BISCHWILLER</t>
  </si>
  <si>
    <t>attente ingéniérie béton par client</t>
  </si>
  <si>
    <t>ENTZHEIM</t>
  </si>
  <si>
    <t>Poêle à bois</t>
  </si>
  <si>
    <t>MARTOS</t>
  </si>
  <si>
    <t>MICHEL-SCHWARTZ</t>
  </si>
  <si>
    <t>OSTERTAG-RICHERT</t>
  </si>
  <si>
    <t>WOOCK-HISLER</t>
  </si>
  <si>
    <t>OBERMODERN</t>
  </si>
  <si>
    <t>prévionnel</t>
  </si>
  <si>
    <t>OTEC</t>
  </si>
  <si>
    <t>gilles@otec-iden.com</t>
  </si>
  <si>
    <t>caroline@otec-iden.com</t>
  </si>
  <si>
    <t>assurance 2018</t>
  </si>
  <si>
    <t>x</t>
  </si>
  <si>
    <t>Maçonnerie étage</t>
  </si>
  <si>
    <t>PETTERSBACH</t>
  </si>
  <si>
    <t>ALFIX</t>
  </si>
  <si>
    <t>sarah.riehl@alfixfrance.fr</t>
  </si>
  <si>
    <t>INDUSTRIE SERVICE</t>
  </si>
  <si>
    <t>dklein@industrieservice.fr</t>
  </si>
  <si>
    <t>Poêle</t>
  </si>
  <si>
    <t>BOUNYAVET</t>
  </si>
  <si>
    <t>ROMILLY</t>
  </si>
  <si>
    <t>WETZEL</t>
  </si>
  <si>
    <t>gsistel@soprema.fr</t>
  </si>
  <si>
    <t>chantier en arrêt à partir de S11</t>
  </si>
  <si>
    <t>Accrotère</t>
  </si>
  <si>
    <t>MEUNIER-SCHLEWITZ</t>
  </si>
  <si>
    <t>Dalle haute étage</t>
  </si>
  <si>
    <t>EBERSHEIM</t>
  </si>
  <si>
    <t>prévisionel</t>
  </si>
  <si>
    <t>EURO ECHAFAUDAGE</t>
  </si>
  <si>
    <t>rodolphe@euroechafaudage.fr</t>
  </si>
  <si>
    <t>Maçonnerie ÉTAGE</t>
  </si>
  <si>
    <t>ACCROTÈRE</t>
  </si>
  <si>
    <t>Dalle haute ÉTAGE</t>
  </si>
  <si>
    <t>Carrelage</t>
  </si>
  <si>
    <t>LUTZELHOUSE</t>
  </si>
  <si>
    <t>EURO-PORTES</t>
  </si>
  <si>
    <t>DAVE</t>
  </si>
  <si>
    <t>GAEHLER</t>
  </si>
  <si>
    <t>KEISER</t>
  </si>
  <si>
    <t>LEHMANN-VIXX</t>
  </si>
  <si>
    <t>REPPERT</t>
  </si>
  <si>
    <t>SCHMITT</t>
  </si>
  <si>
    <t>ottquentin67@gmail.com</t>
  </si>
  <si>
    <t>SA3 BÂTIMENT</t>
  </si>
  <si>
    <t>sa3batiment@gmail.com</t>
  </si>
  <si>
    <t>ABISOL</t>
  </si>
  <si>
    <t>abisol-chape@hotmail.fr</t>
  </si>
  <si>
    <t>DANACI</t>
  </si>
  <si>
    <t>BATITOUT 67</t>
  </si>
  <si>
    <t>PFEFTTISHEIM</t>
  </si>
  <si>
    <t>BUST</t>
  </si>
  <si>
    <t>KINDWILLER</t>
  </si>
  <si>
    <t>BATAILLE</t>
  </si>
  <si>
    <t>ROSKIC</t>
  </si>
  <si>
    <t>chantier en arrêt</t>
  </si>
  <si>
    <t>ESCHBACH</t>
  </si>
  <si>
    <t>Attente étude de sol et béton</t>
  </si>
  <si>
    <t>NIESS</t>
  </si>
  <si>
    <t>pose</t>
  </si>
  <si>
    <t>chape</t>
  </si>
  <si>
    <t>carlos.soares74@sfr.fr</t>
  </si>
  <si>
    <t>murielle.graff@hilzinger.fr</t>
  </si>
  <si>
    <t>info@beral.fr</t>
  </si>
  <si>
    <t>sarl-batitout-67@laposte,net</t>
  </si>
  <si>
    <t>PK CONCEPTS</t>
  </si>
  <si>
    <t>montage plâtrerie</t>
  </si>
  <si>
    <t>X</t>
  </si>
  <si>
    <t>GERSTHEIM</t>
  </si>
  <si>
    <t>STRASBOURG</t>
  </si>
  <si>
    <t>KLEINFRANKENHEIM</t>
  </si>
  <si>
    <t>s37</t>
  </si>
  <si>
    <t>PV</t>
  </si>
  <si>
    <t>commercial.tp@danacisarl.com</t>
  </si>
  <si>
    <t>SAV</t>
  </si>
  <si>
    <t>AVENHEIM</t>
  </si>
  <si>
    <t>Prévisionel</t>
  </si>
  <si>
    <t>S37</t>
  </si>
  <si>
    <t>S29</t>
  </si>
  <si>
    <t>S46</t>
  </si>
  <si>
    <t>ZYTO</t>
  </si>
  <si>
    <t>contact@pk-concept.fr</t>
  </si>
  <si>
    <t>manque PF + F WC</t>
  </si>
  <si>
    <t>modif linteau PF</t>
  </si>
  <si>
    <t>NOM</t>
  </si>
  <si>
    <t>FM Total</t>
  </si>
  <si>
    <t>FM Encaissé</t>
  </si>
  <si>
    <t>Solde</t>
  </si>
  <si>
    <t>LAUTH-ROCH</t>
  </si>
  <si>
    <t>DINSHEIM</t>
  </si>
  <si>
    <t>*</t>
  </si>
  <si>
    <t>BREMENT</t>
  </si>
  <si>
    <t>à receptionner</t>
  </si>
  <si>
    <t>soubassement</t>
  </si>
  <si>
    <t>sarl-batitout-67@laposte.net</t>
  </si>
  <si>
    <t>Berstheim</t>
  </si>
  <si>
    <t>HABITAT DE L'ORANGERIE</t>
  </si>
  <si>
    <t>habitatdelorangerie@free.fr</t>
  </si>
  <si>
    <t>BREUSCHWICKERSHEIM</t>
  </si>
  <si>
    <t>BLIENSCHWILLER</t>
  </si>
  <si>
    <t>attente assainissement sous dalle</t>
  </si>
  <si>
    <t>Tasteper</t>
  </si>
  <si>
    <t>FRIEDOLSHEIM</t>
  </si>
  <si>
    <t>BECK-HUMMEL</t>
  </si>
  <si>
    <t>BOUDISS</t>
  </si>
  <si>
    <t>DUSSART</t>
  </si>
  <si>
    <t>HACQUIN</t>
  </si>
  <si>
    <t>SCHNEIDER-GOBERT</t>
  </si>
  <si>
    <t>couvert</t>
  </si>
  <si>
    <t>GO fini</t>
  </si>
  <si>
    <t>second œuvre en cours charge client</t>
  </si>
  <si>
    <t>41</t>
  </si>
  <si>
    <t>Dalle haute Étage</t>
  </si>
  <si>
    <t>HENGWILLER</t>
  </si>
  <si>
    <t>dalle basse RDC</t>
  </si>
  <si>
    <t>chape s42</t>
  </si>
  <si>
    <t>clos couvert</t>
  </si>
  <si>
    <t>LOCALISATION</t>
  </si>
  <si>
    <t>BERSTHEIM</t>
  </si>
  <si>
    <t>GERTSHEIM</t>
  </si>
  <si>
    <t>HANGENBIENTEN</t>
  </si>
  <si>
    <t>OBERHOFFEN</t>
  </si>
  <si>
    <t>DINSHEIM S/ BRUCHE</t>
  </si>
  <si>
    <t>PETERSBACH</t>
  </si>
  <si>
    <t>OBERMODERN-ZUTZENDORF</t>
  </si>
  <si>
    <t>Pose poêle à bois</t>
  </si>
  <si>
    <t>sur cale</t>
  </si>
  <si>
    <t>42/43</t>
  </si>
  <si>
    <t>encastrement maçonnerie</t>
  </si>
  <si>
    <t>Chantier en arrêt</t>
  </si>
  <si>
    <t>date pour expertise?</t>
  </si>
  <si>
    <t>à partir du 17/10</t>
  </si>
  <si>
    <t>Me confirmer la date merci</t>
  </si>
  <si>
    <t>maçon Batitout 67</t>
  </si>
  <si>
    <t>maçon Habitat de l'Orangerie</t>
  </si>
  <si>
    <t>maçon Tema</t>
  </si>
  <si>
    <t>maçon Danaci</t>
  </si>
  <si>
    <t xml:space="preserve">chantier en arrêt </t>
  </si>
  <si>
    <t>charpente</t>
  </si>
  <si>
    <t>fondations</t>
  </si>
  <si>
    <t>maçonnerie RDC</t>
  </si>
  <si>
    <t>electricien Electro Hecker</t>
  </si>
  <si>
    <t>electricien Benelec 0608561154</t>
  </si>
  <si>
    <t>du 10 au 12 octobre</t>
  </si>
  <si>
    <t>echafaudage S42</t>
  </si>
  <si>
    <t>Eurchristel@euroechafaudage.fr</t>
  </si>
  <si>
    <t>manque couvertine</t>
  </si>
  <si>
    <t>sous-traitance Ishan</t>
  </si>
  <si>
    <t>sous-traitance Ishan, dès le18</t>
  </si>
  <si>
    <t>DATE DEMANDÉE</t>
  </si>
  <si>
    <t>FOURNIES PAR LE CLIENT</t>
  </si>
  <si>
    <t>DATES</t>
  </si>
  <si>
    <t>muriel.p@fm-s.eu</t>
  </si>
  <si>
    <t>LAPORTE</t>
  </si>
  <si>
    <t>MOLSHEIM</t>
  </si>
  <si>
    <t>42-43</t>
  </si>
  <si>
    <t>dossier à venir</t>
  </si>
  <si>
    <t>electricien Hecker 0608561154</t>
  </si>
  <si>
    <t>TEDONE</t>
  </si>
  <si>
    <t>TRUNZER</t>
  </si>
  <si>
    <t>OBERLAUTERBACH</t>
  </si>
  <si>
    <t>GAMBSHEIM</t>
  </si>
  <si>
    <t>marchés en cours</t>
  </si>
  <si>
    <t>DATE D'INTERVENTION</t>
  </si>
  <si>
    <t>posé par lutz</t>
  </si>
  <si>
    <t>étanchéité</t>
  </si>
  <si>
    <t>INTERVENTION À EFFECTUER</t>
  </si>
  <si>
    <t>ENTREPRISE AU COIN DU FEU</t>
  </si>
  <si>
    <t>ENTREPRISE BAYARD</t>
  </si>
  <si>
    <t>ENTREPRISE BECK</t>
  </si>
  <si>
    <t>ENTREPRISE BENELEC</t>
  </si>
  <si>
    <t>ENTREPRISE CARRELAGE DE L'EST</t>
  </si>
  <si>
    <t>ENTREPRISE DEGRIFF</t>
  </si>
  <si>
    <t>ENTREPRISE EKOTHERM</t>
  </si>
  <si>
    <t>ENTREPRISE ELECTRO HECKER</t>
  </si>
  <si>
    <t>ENTREPRISE FM&amp;S</t>
  </si>
  <si>
    <t>ENTREPRISE CHARPENTE GABEL</t>
  </si>
  <si>
    <t>ENTREPRISE DANACI</t>
  </si>
  <si>
    <t>ENTREPRISE Sa3 BÂTIMENT</t>
  </si>
  <si>
    <t>ENTREPRISE HERTFELDER</t>
  </si>
  <si>
    <t>ENTREPRISE BATITOUT 67</t>
  </si>
  <si>
    <t>ENTREPRISE HILZINGER</t>
  </si>
  <si>
    <t>ENTREPRISE EURO-ECHAFAUDAGE</t>
  </si>
  <si>
    <t>ENTREPRISE KOVACIC</t>
  </si>
  <si>
    <t>ENTREPRISE NEUMEYER</t>
  </si>
  <si>
    <t>ENTREPRISE MEYER ÉNERGIES</t>
  </si>
  <si>
    <t>ENTREPRISE LES TOITS DU RIED</t>
  </si>
  <si>
    <t>ENTREPRISE OTEC</t>
  </si>
  <si>
    <t>ENTREPRISE PLÂTRERIE SOARES</t>
  </si>
  <si>
    <t>ENTREPRISE INDUSTRIE SERVICE</t>
  </si>
  <si>
    <t>ENTREPRISE SOPREMA</t>
  </si>
  <si>
    <t>ENTREPRISE TASTEPER</t>
  </si>
  <si>
    <t>ENTREPRISE TEMA CONSTRUCTION</t>
  </si>
  <si>
    <t>ENTREPRISE ABISOL</t>
  </si>
  <si>
    <t>ENTREPRISE HABITAT DE L'ORANGERIE</t>
  </si>
  <si>
    <t>ENTREPRISE PK CONCEPT</t>
  </si>
  <si>
    <t>ENTREPRISE MENUISERIE BECHTEL</t>
  </si>
  <si>
    <t>à receptionner reste crépi</t>
  </si>
  <si>
    <t>annulation chez BERAL</t>
  </si>
  <si>
    <t>cloisonné</t>
  </si>
  <si>
    <t>échafaudage</t>
  </si>
  <si>
    <t>RUI</t>
  </si>
  <si>
    <t>marchés à venir</t>
  </si>
  <si>
    <t>crépi</t>
  </si>
  <si>
    <t>maçonnerie pignon</t>
  </si>
  <si>
    <t>me contacter pour marche à suivre</t>
  </si>
  <si>
    <t>expertise carrelage</t>
  </si>
  <si>
    <t>BRÜCKER</t>
  </si>
  <si>
    <t>COUTEAUX-WAGNER</t>
  </si>
  <si>
    <t>pose S10 - 2019</t>
  </si>
  <si>
    <t>pose S4 - 2019</t>
  </si>
  <si>
    <t>dès fin du carrelage à charge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</si>
</sst>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General\ &quot;mois&quot;"/>
    <numFmt numFmtId="166" formatCode="&quot;S&quot;General"/>
    <numFmt numFmtId="167" formatCode="&quot; S &quot;General"/>
    <numFmt numFmtId="168" formatCode="d/m;@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303030"/>
      <name val="Arial"/>
      <family val="2"/>
    </font>
    <font>
      <b/>
      <sz val="13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theme="0" tint="-0.14999847407452621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0" fillId="0" borderId="0"/>
    <xf numFmtId="0" fontId="2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393">
    <xf numFmtId="0" fontId="0" fillId="0" borderId="0" xfId="0"/>
    <xf numFmtId="0" fontId="5" fillId="0" borderId="2" xfId="0" applyFont="1" applyBorder="1" applyAlignment="1" applyProtection="1"/>
    <xf numFmtId="0" fontId="0" fillId="0" borderId="2" xfId="0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right"/>
    </xf>
    <xf numFmtId="0" fontId="7" fillId="0" borderId="3" xfId="0" applyFont="1" applyBorder="1" applyAlignment="1" applyProtection="1">
      <alignment horizontal="right"/>
    </xf>
    <xf numFmtId="0" fontId="6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right"/>
    </xf>
    <xf numFmtId="165" fontId="3" fillId="0" borderId="9" xfId="0" applyNumberFormat="1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  <xf numFmtId="0" fontId="3" fillId="0" borderId="9" xfId="0" applyNumberFormat="1" applyFont="1" applyBorder="1" applyAlignment="1" applyProtection="1">
      <alignment horizontal="left" vertical="center"/>
      <protection locked="0"/>
    </xf>
    <xf numFmtId="0" fontId="4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3" fillId="0" borderId="12" xfId="0" applyFont="1" applyBorder="1" applyAlignment="1" applyProtection="1"/>
    <xf numFmtId="0" fontId="3" fillId="0" borderId="13" xfId="0" applyFont="1" applyBorder="1" applyAlignment="1" applyProtection="1"/>
    <xf numFmtId="0" fontId="1" fillId="0" borderId="14" xfId="0" applyFont="1" applyFill="1" applyBorder="1" applyAlignment="1" applyProtection="1"/>
    <xf numFmtId="0" fontId="0" fillId="0" borderId="14" xfId="0" applyBorder="1" applyAlignment="1" applyProtection="1">
      <alignment horizontal="center"/>
    </xf>
    <xf numFmtId="166" fontId="0" fillId="2" borderId="1" xfId="0" applyNumberFormat="1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0" fillId="2" borderId="8" xfId="0" applyNumberFormat="1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4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0" xfId="0" applyFill="1" applyProtection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/>
    </xf>
    <xf numFmtId="0" fontId="3" fillId="0" borderId="20" xfId="0" applyFont="1" applyBorder="1" applyAlignment="1" applyProtection="1">
      <alignment horizontal="left"/>
    </xf>
    <xf numFmtId="0" fontId="3" fillId="0" borderId="21" xfId="0" applyFont="1" applyBorder="1" applyAlignment="1" applyProtection="1">
      <alignment horizontal="left"/>
    </xf>
    <xf numFmtId="0" fontId="3" fillId="0" borderId="22" xfId="0" applyFont="1" applyBorder="1" applyAlignment="1" applyProtection="1">
      <alignment horizontal="left"/>
    </xf>
    <xf numFmtId="0" fontId="3" fillId="0" borderId="23" xfId="0" applyFont="1" applyBorder="1" applyAlignment="1" applyProtection="1">
      <alignment horizontal="left"/>
    </xf>
    <xf numFmtId="0" fontId="0" fillId="0" borderId="5" xfId="0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Font="1" applyBorder="1" applyProtection="1">
      <protection locked="0"/>
    </xf>
    <xf numFmtId="0" fontId="11" fillId="0" borderId="11" xfId="0" applyFont="1" applyBorder="1" applyProtection="1"/>
    <xf numFmtId="14" fontId="0" fillId="0" borderId="17" xfId="0" applyNumberFormat="1" applyBorder="1" applyProtection="1">
      <protection locked="0"/>
    </xf>
    <xf numFmtId="0" fontId="12" fillId="2" borderId="8" xfId="0" applyNumberFormat="1" applyFont="1" applyFill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 wrapText="1"/>
    </xf>
    <xf numFmtId="0" fontId="0" fillId="2" borderId="15" xfId="0" applyNumberFormat="1" applyFill="1" applyBorder="1" applyAlignment="1" applyProtection="1">
      <alignment horizontal="center" wrapText="1"/>
    </xf>
    <xf numFmtId="0" fontId="0" fillId="3" borderId="4" xfId="0" applyFill="1" applyBorder="1" applyProtection="1"/>
    <xf numFmtId="0" fontId="0" fillId="3" borderId="17" xfId="0" applyFill="1" applyBorder="1" applyAlignment="1" applyProtection="1">
      <alignment horizontal="center" wrapText="1"/>
    </xf>
    <xf numFmtId="0" fontId="0" fillId="3" borderId="4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10" fillId="3" borderId="8" xfId="0" applyNumberFormat="1" applyFont="1" applyFill="1" applyBorder="1" applyAlignment="1" applyProtection="1">
      <alignment horizontal="center"/>
    </xf>
    <xf numFmtId="0" fontId="0" fillId="3" borderId="15" xfId="0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  <protection locked="0"/>
    </xf>
    <xf numFmtId="0" fontId="0" fillId="4" borderId="4" xfId="0" applyFill="1" applyBorder="1" applyProtection="1"/>
    <xf numFmtId="0" fontId="0" fillId="5" borderId="4" xfId="0" applyFill="1" applyBorder="1" applyProtection="1"/>
    <xf numFmtId="166" fontId="0" fillId="5" borderId="1" xfId="0" applyNumberFormat="1" applyFill="1" applyBorder="1" applyAlignment="1" applyProtection="1">
      <alignment wrapText="1"/>
      <protection locked="0"/>
    </xf>
    <xf numFmtId="0" fontId="0" fillId="5" borderId="4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10" fillId="5" borderId="8" xfId="0" applyNumberFormat="1" applyFont="1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 wrapText="1"/>
    </xf>
    <xf numFmtId="0" fontId="3" fillId="0" borderId="8" xfId="0" applyFont="1" applyBorder="1" applyAlignment="1" applyProtection="1">
      <alignment horizontal="left"/>
    </xf>
    <xf numFmtId="0" fontId="15" fillId="0" borderId="0" xfId="0" applyFont="1"/>
    <xf numFmtId="14" fontId="0" fillId="0" borderId="0" xfId="0" applyNumberFormat="1"/>
    <xf numFmtId="0" fontId="0" fillId="2" borderId="18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1" fillId="2" borderId="14" xfId="0" applyFont="1" applyFill="1" applyBorder="1" applyAlignment="1" applyProtection="1"/>
    <xf numFmtId="0" fontId="3" fillId="2" borderId="14" xfId="0" applyFont="1" applyFill="1" applyBorder="1" applyAlignment="1" applyProtection="1">
      <alignment horizontal="center"/>
    </xf>
    <xf numFmtId="0" fontId="0" fillId="4" borderId="10" xfId="0" applyFill="1" applyBorder="1" applyProtection="1"/>
    <xf numFmtId="166" fontId="0" fillId="2" borderId="8" xfId="0" applyNumberFormat="1" applyFill="1" applyBorder="1" applyAlignment="1" applyProtection="1">
      <alignment wrapText="1"/>
      <protection locked="0"/>
    </xf>
    <xf numFmtId="0" fontId="0" fillId="2" borderId="4" xfId="0" applyFont="1" applyFill="1" applyBorder="1" applyProtection="1"/>
    <xf numFmtId="0" fontId="0" fillId="2" borderId="6" xfId="0" applyFill="1" applyBorder="1" applyProtection="1"/>
    <xf numFmtId="166" fontId="0" fillId="2" borderId="11" xfId="0" applyNumberFormat="1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3" fillId="2" borderId="13" xfId="0" applyFont="1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center"/>
    </xf>
    <xf numFmtId="0" fontId="0" fillId="4" borderId="10" xfId="0" applyFont="1" applyFill="1" applyBorder="1" applyProtection="1"/>
    <xf numFmtId="167" fontId="0" fillId="2" borderId="19" xfId="0" applyNumberFormat="1" applyFill="1" applyBorder="1" applyAlignment="1" applyProtection="1">
      <alignment wrapText="1"/>
      <protection locked="0"/>
    </xf>
    <xf numFmtId="167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Font="1" applyFill="1" applyBorder="1" applyProtection="1"/>
    <xf numFmtId="0" fontId="18" fillId="3" borderId="4" xfId="0" applyFont="1" applyFill="1" applyBorder="1" applyProtection="1"/>
    <xf numFmtId="0" fontId="18" fillId="3" borderId="15" xfId="0" applyFont="1" applyFill="1" applyBorder="1" applyAlignment="1" applyProtection="1">
      <alignment horizontal="center" wrapText="1"/>
    </xf>
    <xf numFmtId="166" fontId="18" fillId="3" borderId="1" xfId="0" applyNumberFormat="1" applyFont="1" applyFill="1" applyBorder="1" applyAlignment="1" applyProtection="1">
      <alignment wrapText="1"/>
      <protection locked="0"/>
    </xf>
    <xf numFmtId="0" fontId="18" fillId="3" borderId="4" xfId="0" applyFont="1" applyFill="1" applyBorder="1" applyProtection="1">
      <protection locked="0"/>
    </xf>
    <xf numFmtId="0" fontId="18" fillId="3" borderId="17" xfId="0" applyFont="1" applyFill="1" applyBorder="1" applyProtection="1">
      <protection locked="0"/>
    </xf>
    <xf numFmtId="0" fontId="19" fillId="3" borderId="8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18" fillId="3" borderId="17" xfId="0" applyFont="1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/>
    </xf>
    <xf numFmtId="167" fontId="18" fillId="3" borderId="1" xfId="0" applyNumberFormat="1" applyFont="1" applyFill="1" applyBorder="1" applyAlignment="1" applyProtection="1">
      <alignment wrapText="1"/>
      <protection locked="0"/>
    </xf>
    <xf numFmtId="0" fontId="0" fillId="4" borderId="4" xfId="0" applyFont="1" applyFill="1" applyBorder="1" applyProtection="1"/>
    <xf numFmtId="0" fontId="0" fillId="2" borderId="15" xfId="0" applyFont="1" applyFill="1" applyBorder="1" applyAlignment="1" applyProtection="1">
      <alignment horizontal="center" wrapText="1"/>
    </xf>
    <xf numFmtId="167" fontId="0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ont="1" applyFill="1" applyBorder="1" applyProtection="1">
      <protection locked="0"/>
    </xf>
    <xf numFmtId="0" fontId="0" fillId="2" borderId="17" xfId="0" applyFont="1" applyFill="1" applyBorder="1" applyProtection="1">
      <protection locked="0"/>
    </xf>
    <xf numFmtId="14" fontId="0" fillId="0" borderId="15" xfId="0" applyNumberFormat="1" applyBorder="1" applyProtection="1">
      <protection locked="0"/>
    </xf>
    <xf numFmtId="0" fontId="0" fillId="0" borderId="0" xfId="0" applyFill="1"/>
    <xf numFmtId="0" fontId="0" fillId="0" borderId="0" xfId="0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25" fillId="0" borderId="5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left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right"/>
      <protection locked="0"/>
    </xf>
    <xf numFmtId="0" fontId="11" fillId="0" borderId="3" xfId="0" applyFont="1" applyBorder="1" applyProtection="1"/>
    <xf numFmtId="0" fontId="0" fillId="0" borderId="0" xfId="0" applyBorder="1" applyAlignment="1" applyProtection="1">
      <alignment horizontal="center"/>
    </xf>
    <xf numFmtId="0" fontId="3" fillId="0" borderId="9" xfId="0" applyFont="1" applyBorder="1" applyAlignment="1" applyProtection="1">
      <alignment horizontal="left"/>
    </xf>
    <xf numFmtId="0" fontId="25" fillId="0" borderId="0" xfId="0" applyFont="1" applyBorder="1" applyAlignment="1" applyProtection="1">
      <alignment horizontal="center" vertical="center"/>
    </xf>
    <xf numFmtId="0" fontId="27" fillId="0" borderId="5" xfId="0" applyFont="1" applyBorder="1" applyAlignment="1" applyProtection="1">
      <alignment horizontal="center" vertical="center"/>
    </xf>
    <xf numFmtId="0" fontId="27" fillId="0" borderId="0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Font="1" applyFill="1" applyBorder="1" applyAlignment="1">
      <alignment horizontal="left"/>
    </xf>
    <xf numFmtId="0" fontId="27" fillId="0" borderId="17" xfId="0" applyFont="1" applyBorder="1" applyAlignment="1" applyProtection="1">
      <alignment vertical="center"/>
    </xf>
    <xf numFmtId="0" fontId="27" fillId="0" borderId="17" xfId="0" applyFont="1" applyBorder="1" applyAlignment="1" applyProtection="1">
      <alignment horizontal="center" vertical="center"/>
    </xf>
    <xf numFmtId="0" fontId="27" fillId="6" borderId="17" xfId="0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27" fillId="6" borderId="17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 wrapText="1"/>
    </xf>
    <xf numFmtId="0" fontId="10" fillId="2" borderId="0" xfId="0" applyNumberFormat="1" applyFont="1" applyFill="1" applyBorder="1" applyAlignment="1" applyProtection="1">
      <alignment horizontal="center"/>
    </xf>
    <xf numFmtId="0" fontId="13" fillId="0" borderId="0" xfId="0" applyFont="1" applyFill="1" applyBorder="1" applyAlignment="1">
      <alignment horizontal="left"/>
    </xf>
    <xf numFmtId="0" fontId="0" fillId="0" borderId="0" xfId="0" applyFont="1" applyBorder="1" applyProtection="1"/>
    <xf numFmtId="0" fontId="0" fillId="2" borderId="15" xfId="0" applyNumberFormat="1" applyFill="1" applyBorder="1" applyAlignment="1" applyProtection="1">
      <alignment horizontal="center"/>
    </xf>
    <xf numFmtId="166" fontId="0" fillId="2" borderId="1" xfId="0" applyNumberFormat="1" applyFont="1" applyFill="1" applyBorder="1" applyAlignment="1" applyProtection="1">
      <alignment wrapText="1"/>
      <protection locked="0"/>
    </xf>
    <xf numFmtId="0" fontId="0" fillId="0" borderId="0" xfId="0" applyFont="1" applyBorder="1"/>
    <xf numFmtId="14" fontId="0" fillId="0" borderId="0" xfId="0" applyNumberFormat="1" applyFont="1" applyBorder="1" applyProtection="1">
      <protection locked="0"/>
    </xf>
    <xf numFmtId="14" fontId="0" fillId="0" borderId="0" xfId="0" applyNumberFormat="1" applyFont="1" applyBorder="1" applyProtection="1"/>
    <xf numFmtId="0" fontId="0" fillId="0" borderId="0" xfId="0" applyFont="1" applyFill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3" fillId="0" borderId="0" xfId="0" applyFont="1"/>
    <xf numFmtId="0" fontId="2" fillId="0" borderId="0" xfId="0" applyFont="1"/>
    <xf numFmtId="0" fontId="13" fillId="2" borderId="4" xfId="0" applyFont="1" applyFill="1" applyBorder="1" applyProtection="1"/>
    <xf numFmtId="0" fontId="13" fillId="2" borderId="17" xfId="0" applyFont="1" applyFill="1" applyBorder="1" applyAlignment="1" applyProtection="1">
      <alignment horizontal="center" wrapText="1"/>
    </xf>
    <xf numFmtId="166" fontId="13" fillId="2" borderId="1" xfId="0" applyNumberFormat="1" applyFont="1" applyFill="1" applyBorder="1" applyAlignment="1" applyProtection="1">
      <alignment wrapText="1"/>
      <protection locked="0"/>
    </xf>
    <xf numFmtId="0" fontId="13" fillId="2" borderId="4" xfId="0" applyFont="1" applyFill="1" applyBorder="1" applyProtection="1">
      <protection locked="0"/>
    </xf>
    <xf numFmtId="0" fontId="13" fillId="2" borderId="17" xfId="0" applyFont="1" applyFill="1" applyBorder="1" applyProtection="1">
      <protection locked="0"/>
    </xf>
    <xf numFmtId="0" fontId="14" fillId="2" borderId="8" xfId="0" applyNumberFormat="1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 vertical="center"/>
    </xf>
    <xf numFmtId="0" fontId="27" fillId="0" borderId="10" xfId="0" applyFont="1" applyBorder="1" applyAlignment="1" applyProtection="1">
      <alignment horizontal="center" vertical="center"/>
    </xf>
    <xf numFmtId="0" fontId="0" fillId="0" borderId="15" xfId="0" applyNumberFormat="1" applyBorder="1" applyProtection="1">
      <protection locked="0"/>
    </xf>
    <xf numFmtId="0" fontId="0" fillId="0" borderId="17" xfId="0" applyNumberFormat="1" applyBorder="1" applyProtection="1">
      <protection locked="0"/>
    </xf>
    <xf numFmtId="166" fontId="0" fillId="2" borderId="1" xfId="0" applyNumberFormat="1" applyFill="1" applyBorder="1" applyAlignment="1" applyProtection="1">
      <alignment wrapText="1"/>
    </xf>
    <xf numFmtId="166" fontId="13" fillId="2" borderId="1" xfId="0" applyNumberFormat="1" applyFont="1" applyFill="1" applyBorder="1" applyAlignment="1" applyProtection="1">
      <alignment wrapText="1"/>
    </xf>
    <xf numFmtId="0" fontId="27" fillId="0" borderId="7" xfId="0" applyFont="1" applyBorder="1" applyAlignment="1" applyProtection="1">
      <alignment horizontal="center" vertical="center"/>
    </xf>
    <xf numFmtId="0" fontId="10" fillId="2" borderId="17" xfId="0" applyFont="1" applyFill="1" applyBorder="1"/>
    <xf numFmtId="14" fontId="0" fillId="0" borderId="18" xfId="0" applyNumberFormat="1" applyBorder="1" applyProtection="1">
      <protection locked="0"/>
    </xf>
    <xf numFmtId="0" fontId="13" fillId="3" borderId="4" xfId="0" applyFont="1" applyFill="1" applyBorder="1" applyProtection="1"/>
    <xf numFmtId="0" fontId="13" fillId="3" borderId="17" xfId="0" applyFont="1" applyFill="1" applyBorder="1" applyAlignment="1" applyProtection="1">
      <alignment horizontal="center" wrapText="1"/>
    </xf>
    <xf numFmtId="166" fontId="13" fillId="3" borderId="1" xfId="0" applyNumberFormat="1" applyFont="1" applyFill="1" applyBorder="1" applyAlignment="1" applyProtection="1">
      <alignment wrapText="1"/>
      <protection locked="0"/>
    </xf>
    <xf numFmtId="0" fontId="13" fillId="3" borderId="4" xfId="0" applyFont="1" applyFill="1" applyBorder="1" applyProtection="1">
      <protection locked="0"/>
    </xf>
    <xf numFmtId="0" fontId="13" fillId="3" borderId="17" xfId="0" applyFont="1" applyFill="1" applyBorder="1" applyProtection="1">
      <protection locked="0"/>
    </xf>
    <xf numFmtId="0" fontId="14" fillId="3" borderId="8" xfId="0" applyNumberFormat="1" applyFont="1" applyFill="1" applyBorder="1" applyAlignment="1" applyProtection="1">
      <alignment horizontal="center"/>
    </xf>
    <xf numFmtId="0" fontId="10" fillId="2" borderId="0" xfId="0" applyFont="1" applyFill="1" applyBorder="1"/>
    <xf numFmtId="166" fontId="0" fillId="2" borderId="0" xfId="0" applyNumberFormat="1" applyFill="1" applyBorder="1" applyAlignment="1" applyProtection="1">
      <alignment wrapText="1"/>
      <protection locked="0"/>
    </xf>
    <xf numFmtId="0" fontId="0" fillId="2" borderId="28" xfId="0" applyFill="1" applyBorder="1" applyAlignment="1" applyProtection="1">
      <alignment horizontal="center" wrapText="1"/>
    </xf>
    <xf numFmtId="0" fontId="10" fillId="2" borderId="5" xfId="0" applyNumberFormat="1" applyFont="1" applyFill="1" applyBorder="1" applyAlignment="1" applyProtection="1">
      <alignment horizontal="center"/>
    </xf>
    <xf numFmtId="0" fontId="0" fillId="2" borderId="3" xfId="0" applyFill="1" applyBorder="1" applyProtection="1"/>
    <xf numFmtId="166" fontId="0" fillId="2" borderId="3" xfId="0" applyNumberFormat="1" applyFill="1" applyBorder="1" applyAlignment="1" applyProtection="1">
      <alignment wrapText="1"/>
      <protection locked="0"/>
    </xf>
    <xf numFmtId="0" fontId="0" fillId="2" borderId="3" xfId="0" applyFill="1" applyBorder="1" applyProtection="1">
      <protection locked="0"/>
    </xf>
    <xf numFmtId="0" fontId="0" fillId="0" borderId="7" xfId="0" applyFont="1" applyBorder="1" applyAlignment="1" applyProtection="1">
      <alignment horizontal="center" vertical="center"/>
    </xf>
    <xf numFmtId="0" fontId="29" fillId="3" borderId="4" xfId="0" applyFont="1" applyFill="1" applyBorder="1" applyProtection="1"/>
    <xf numFmtId="0" fontId="29" fillId="3" borderId="17" xfId="0" applyFont="1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</xf>
    <xf numFmtId="0" fontId="0" fillId="3" borderId="15" xfId="0" applyNumberFormat="1" applyFill="1" applyBorder="1" applyAlignment="1" applyProtection="1">
      <alignment horizontal="center" wrapText="1"/>
    </xf>
    <xf numFmtId="14" fontId="0" fillId="3" borderId="4" xfId="0" applyNumberFormat="1" applyFill="1" applyBorder="1" applyProtection="1">
      <protection locked="0"/>
    </xf>
    <xf numFmtId="0" fontId="0" fillId="0" borderId="2" xfId="0" applyBorder="1"/>
    <xf numFmtId="0" fontId="0" fillId="0" borderId="2" xfId="0" applyBorder="1" applyAlignment="1">
      <alignment horizontal="center"/>
    </xf>
    <xf numFmtId="0" fontId="23" fillId="0" borderId="2" xfId="3" applyBorder="1" applyAlignment="1" applyProtection="1"/>
    <xf numFmtId="0" fontId="23" fillId="0" borderId="2" xfId="3" applyBorder="1" applyAlignment="1" applyProtection="1">
      <alignment wrapText="1"/>
    </xf>
    <xf numFmtId="0" fontId="0" fillId="5" borderId="4" xfId="0" applyFont="1" applyFill="1" applyBorder="1" applyProtection="1"/>
    <xf numFmtId="0" fontId="0" fillId="8" borderId="4" xfId="0" applyFill="1" applyBorder="1" applyProtection="1"/>
    <xf numFmtId="0" fontId="0" fillId="5" borderId="15" xfId="0" applyFill="1" applyBorder="1" applyAlignment="1" applyProtection="1">
      <alignment horizontal="center" wrapText="1"/>
    </xf>
    <xf numFmtId="0" fontId="0" fillId="2" borderId="4" xfId="0" applyFill="1" applyBorder="1" applyAlignment="1" applyProtection="1"/>
    <xf numFmtId="166" fontId="0" fillId="2" borderId="1" xfId="0" applyNumberFormat="1" applyFill="1" applyBorder="1" applyAlignment="1" applyProtection="1"/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7" xfId="0" applyBorder="1" applyAlignment="1" applyProtection="1">
      <protection locked="0"/>
    </xf>
    <xf numFmtId="166" fontId="13" fillId="2" borderId="1" xfId="0" applyNumberFormat="1" applyFont="1" applyFill="1" applyBorder="1" applyAlignment="1" applyProtection="1"/>
    <xf numFmtId="0" fontId="0" fillId="2" borderId="4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14" fontId="0" fillId="2" borderId="4" xfId="0" applyNumberFormat="1" applyFill="1" applyBorder="1" applyAlignment="1" applyProtection="1">
      <protection locked="0"/>
    </xf>
    <xf numFmtId="166" fontId="0" fillId="2" borderId="1" xfId="0" applyNumberFormat="1" applyFill="1" applyBorder="1" applyAlignment="1" applyProtection="1">
      <protection locked="0"/>
    </xf>
    <xf numFmtId="0" fontId="0" fillId="2" borderId="0" xfId="0" applyFill="1" applyAlignment="1" applyProtection="1"/>
    <xf numFmtId="0" fontId="13" fillId="3" borderId="4" xfId="0" applyFont="1" applyFill="1" applyBorder="1" applyAlignment="1" applyProtection="1"/>
    <xf numFmtId="0" fontId="13" fillId="3" borderId="17" xfId="0" applyFont="1" applyFill="1" applyBorder="1" applyAlignment="1" applyProtection="1">
      <alignment horizontal="center"/>
    </xf>
    <xf numFmtId="166" fontId="13" fillId="3" borderId="1" xfId="0" applyNumberFormat="1" applyFont="1" applyFill="1" applyBorder="1" applyAlignment="1" applyProtection="1">
      <protection locked="0"/>
    </xf>
    <xf numFmtId="0" fontId="13" fillId="3" borderId="4" xfId="0" applyFont="1" applyFill="1" applyBorder="1" applyAlignment="1" applyProtection="1">
      <protection locked="0"/>
    </xf>
    <xf numFmtId="0" fontId="13" fillId="3" borderId="17" xfId="0" applyFont="1" applyFill="1" applyBorder="1" applyAlignment="1" applyProtection="1">
      <protection locked="0"/>
    </xf>
    <xf numFmtId="2" fontId="27" fillId="0" borderId="17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164" fontId="25" fillId="0" borderId="5" xfId="0" applyNumberFormat="1" applyFont="1" applyBorder="1" applyAlignment="1" applyProtection="1">
      <alignment horizontal="center" vertical="center"/>
    </xf>
    <xf numFmtId="164" fontId="27" fillId="0" borderId="5" xfId="0" applyNumberFormat="1" applyFont="1" applyBorder="1" applyAlignment="1" applyProtection="1">
      <alignment horizontal="center" vertical="center"/>
    </xf>
    <xf numFmtId="164" fontId="27" fillId="0" borderId="17" xfId="0" applyNumberFormat="1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Protection="1">
      <protection locked="0"/>
    </xf>
    <xf numFmtId="164" fontId="8" fillId="0" borderId="5" xfId="0" applyNumberFormat="1" applyFont="1" applyBorder="1" applyAlignment="1" applyProtection="1">
      <alignment horizontal="left"/>
    </xf>
    <xf numFmtId="164" fontId="0" fillId="0" borderId="5" xfId="0" applyNumberFormat="1" applyBorder="1" applyAlignment="1" applyProtection="1">
      <alignment horizontal="right"/>
      <protection locked="0"/>
    </xf>
    <xf numFmtId="164" fontId="11" fillId="0" borderId="11" xfId="0" applyNumberFormat="1" applyFont="1" applyBorder="1" applyProtection="1"/>
    <xf numFmtId="164" fontId="0" fillId="0" borderId="8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Font="1" applyBorder="1" applyProtection="1"/>
    <xf numFmtId="164" fontId="0" fillId="0" borderId="0" xfId="0" applyNumberFormat="1" applyFont="1" applyBorder="1" applyProtection="1">
      <protection locked="0"/>
    </xf>
    <xf numFmtId="164" fontId="0" fillId="0" borderId="0" xfId="0" applyNumberFormat="1" applyFont="1" applyBorder="1"/>
    <xf numFmtId="164" fontId="0" fillId="0" borderId="0" xfId="0" applyNumberFormat="1"/>
    <xf numFmtId="164" fontId="3" fillId="0" borderId="8" xfId="0" applyNumberFormat="1" applyFont="1" applyBorder="1" applyAlignment="1" applyProtection="1"/>
    <xf numFmtId="2" fontId="27" fillId="0" borderId="17" xfId="0" applyNumberFormat="1" applyFont="1" applyBorder="1" applyAlignment="1" applyProtection="1">
      <alignment vertical="center"/>
    </xf>
    <xf numFmtId="2" fontId="27" fillId="0" borderId="5" xfId="0" applyNumberFormat="1" applyFont="1" applyBorder="1" applyAlignment="1" applyProtection="1">
      <alignment vertical="center"/>
    </xf>
    <xf numFmtId="2" fontId="7" fillId="0" borderId="5" xfId="0" applyNumberFormat="1" applyFont="1" applyBorder="1" applyAlignment="1" applyProtection="1">
      <alignment vertical="center"/>
    </xf>
    <xf numFmtId="2" fontId="0" fillId="0" borderId="5" xfId="0" applyNumberFormat="1" applyFont="1" applyBorder="1" applyAlignment="1" applyProtection="1">
      <alignment vertical="center"/>
    </xf>
    <xf numFmtId="2" fontId="27" fillId="6" borderId="17" xfId="0" applyNumberFormat="1" applyFont="1" applyFill="1" applyBorder="1" applyAlignment="1" applyProtection="1">
      <alignment horizontal="center" vertical="center"/>
    </xf>
    <xf numFmtId="164" fontId="27" fillId="6" borderId="17" xfId="0" applyNumberFormat="1" applyFont="1" applyFill="1" applyBorder="1" applyAlignment="1" applyProtection="1">
      <alignment vertical="center"/>
    </xf>
    <xf numFmtId="164" fontId="27" fillId="6" borderId="17" xfId="0" applyNumberFormat="1" applyFont="1" applyFill="1" applyBorder="1" applyAlignment="1" applyProtection="1">
      <alignment horizontal="center" vertical="center"/>
    </xf>
    <xf numFmtId="2" fontId="27" fillId="6" borderId="17" xfId="0" applyNumberFormat="1" applyFont="1" applyFill="1" applyBorder="1" applyAlignment="1" applyProtection="1">
      <alignment vertical="center"/>
    </xf>
    <xf numFmtId="0" fontId="27" fillId="2" borderId="17" xfId="0" applyFont="1" applyFill="1" applyBorder="1" applyAlignment="1" applyProtection="1">
      <alignment horizontal="center" vertical="center"/>
    </xf>
    <xf numFmtId="0" fontId="27" fillId="0" borderId="17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</xf>
    <xf numFmtId="164" fontId="30" fillId="6" borderId="17" xfId="0" applyNumberFormat="1" applyFont="1" applyFill="1" applyBorder="1" applyAlignment="1" applyProtection="1">
      <alignment horizontal="center" vertical="center"/>
    </xf>
    <xf numFmtId="2" fontId="27" fillId="2" borderId="17" xfId="0" applyNumberFormat="1" applyFont="1" applyFill="1" applyBorder="1" applyAlignment="1" applyProtection="1">
      <alignment horizontal="center" vertical="center"/>
    </xf>
    <xf numFmtId="0" fontId="13" fillId="2" borderId="15" xfId="0" applyNumberFormat="1" applyFont="1" applyFill="1" applyBorder="1" applyAlignment="1" applyProtection="1">
      <alignment horizontal="center" wrapText="1"/>
    </xf>
    <xf numFmtId="14" fontId="13" fillId="2" borderId="4" xfId="0" applyNumberFormat="1" applyFont="1" applyFill="1" applyBorder="1" applyProtection="1">
      <protection locked="0"/>
    </xf>
    <xf numFmtId="0" fontId="3" fillId="0" borderId="5" xfId="0" applyFont="1" applyBorder="1" applyAlignment="1" applyProtection="1">
      <alignment horizontal="center" vertical="center"/>
    </xf>
    <xf numFmtId="0" fontId="13" fillId="2" borderId="15" xfId="0" applyFont="1" applyFill="1" applyBorder="1" applyAlignment="1" applyProtection="1">
      <alignment horizontal="center" wrapText="1"/>
    </xf>
    <xf numFmtId="0" fontId="10" fillId="0" borderId="5" xfId="0" applyFont="1" applyBorder="1" applyAlignment="1" applyProtection="1">
      <alignment horizontal="center" vertical="center"/>
    </xf>
    <xf numFmtId="0" fontId="27" fillId="0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10" fillId="2" borderId="0" xfId="0" applyNumberFormat="1" applyFont="1" applyFill="1" applyAlignment="1" applyProtection="1">
      <alignment horizontal="center"/>
    </xf>
    <xf numFmtId="0" fontId="10" fillId="2" borderId="1" xfId="0" applyNumberFormat="1" applyFont="1" applyFill="1" applyBorder="1" applyAlignment="1" applyProtection="1">
      <alignment horizontal="center"/>
    </xf>
    <xf numFmtId="14" fontId="0" fillId="6" borderId="17" xfId="0" applyNumberFormat="1" applyFill="1" applyBorder="1" applyProtection="1">
      <protection locked="0"/>
    </xf>
    <xf numFmtId="0" fontId="0" fillId="0" borderId="0" xfId="0" applyAlignment="1">
      <alignment horizontal="right"/>
    </xf>
    <xf numFmtId="37" fontId="27" fillId="0" borderId="17" xfId="0" applyNumberFormat="1" applyFont="1" applyBorder="1" applyAlignment="1" applyProtection="1">
      <alignment horizontal="center" vertical="center"/>
    </xf>
    <xf numFmtId="0" fontId="0" fillId="0" borderId="0" xfId="0" applyNumberFormat="1"/>
    <xf numFmtId="0" fontId="0" fillId="0" borderId="2" xfId="0" applyNumberFormat="1" applyBorder="1"/>
    <xf numFmtId="0" fontId="23" fillId="0" borderId="2" xfId="3" applyNumberFormat="1" applyBorder="1" applyAlignment="1" applyProtection="1"/>
    <xf numFmtId="0" fontId="23" fillId="0" borderId="2" xfId="3" applyNumberFormat="1" applyBorder="1" applyAlignment="1" applyProtection="1">
      <alignment wrapText="1"/>
    </xf>
    <xf numFmtId="16" fontId="0" fillId="2" borderId="4" xfId="0" applyNumberFormat="1" applyFill="1" applyBorder="1" applyProtection="1">
      <protection locked="0"/>
    </xf>
    <xf numFmtId="0" fontId="0" fillId="0" borderId="0" xfId="0" applyAlignment="1">
      <alignment wrapText="1"/>
    </xf>
    <xf numFmtId="0" fontId="27" fillId="0" borderId="17" xfId="0" applyFont="1" applyFill="1" applyBorder="1" applyAlignment="1" applyProtection="1">
      <alignment vertical="center"/>
    </xf>
    <xf numFmtId="43" fontId="27" fillId="0" borderId="17" xfId="0" applyNumberFormat="1" applyFont="1" applyFill="1" applyBorder="1" applyAlignment="1" applyProtection="1">
      <alignment vertical="center"/>
    </xf>
    <xf numFmtId="43" fontId="27" fillId="0" borderId="5" xfId="0" applyNumberFormat="1" applyFont="1" applyFill="1" applyBorder="1" applyAlignment="1" applyProtection="1">
      <alignment vertical="center"/>
    </xf>
    <xf numFmtId="43" fontId="7" fillId="0" borderId="5" xfId="0" applyNumberFormat="1" applyFont="1" applyFill="1" applyBorder="1" applyAlignment="1" applyProtection="1">
      <alignment vertical="center"/>
    </xf>
    <xf numFmtId="43" fontId="0" fillId="0" borderId="5" xfId="0" applyNumberFormat="1" applyFont="1" applyFill="1" applyBorder="1" applyAlignment="1" applyProtection="1">
      <alignment vertical="center"/>
    </xf>
    <xf numFmtId="43" fontId="0" fillId="0" borderId="7" xfId="0" applyNumberFormat="1" applyFont="1" applyBorder="1" applyAlignment="1" applyProtection="1">
      <alignment horizontal="center" vertical="center"/>
    </xf>
    <xf numFmtId="43" fontId="25" fillId="0" borderId="0" xfId="0" applyNumberFormat="1" applyFont="1" applyBorder="1" applyAlignment="1" applyProtection="1">
      <alignment horizontal="center" vertical="center"/>
    </xf>
    <xf numFmtId="43" fontId="27" fillId="0" borderId="7" xfId="0" applyNumberFormat="1" applyFont="1" applyBorder="1" applyAlignment="1" applyProtection="1">
      <alignment horizontal="center" vertical="center"/>
    </xf>
    <xf numFmtId="43" fontId="27" fillId="0" borderId="0" xfId="0" applyNumberFormat="1" applyFont="1" applyBorder="1" applyAlignment="1" applyProtection="1">
      <alignment horizontal="center" vertical="center"/>
    </xf>
    <xf numFmtId="43" fontId="27" fillId="0" borderId="17" xfId="0" applyNumberFormat="1" applyFont="1" applyBorder="1" applyAlignment="1" applyProtection="1">
      <alignment horizontal="center" vertical="center"/>
    </xf>
    <xf numFmtId="43" fontId="7" fillId="0" borderId="0" xfId="0" applyNumberFormat="1" applyFont="1" applyBorder="1" applyAlignment="1" applyProtection="1">
      <alignment horizontal="center" vertical="center"/>
    </xf>
    <xf numFmtId="43" fontId="27" fillId="0" borderId="10" xfId="0" applyNumberFormat="1" applyFont="1" applyBorder="1" applyAlignment="1" applyProtection="1">
      <alignment horizontal="center" vertical="center"/>
    </xf>
    <xf numFmtId="43" fontId="0" fillId="0" borderId="0" xfId="0" applyNumberFormat="1" applyFont="1" applyBorder="1" applyAlignment="1" applyProtection="1">
      <alignment horizontal="center" vertical="center"/>
    </xf>
    <xf numFmtId="43" fontId="0" fillId="0" borderId="0" xfId="0" applyNumberFormat="1" applyBorder="1" applyProtection="1">
      <protection locked="0"/>
    </xf>
    <xf numFmtId="0" fontId="0" fillId="0" borderId="4" xfId="0" applyFill="1" applyBorder="1" applyProtection="1"/>
    <xf numFmtId="166" fontId="0" fillId="0" borderId="1" xfId="0" applyNumberFormat="1" applyFill="1" applyBorder="1" applyAlignment="1" applyProtection="1">
      <alignment wrapText="1"/>
      <protection locked="0"/>
    </xf>
    <xf numFmtId="0" fontId="0" fillId="0" borderId="4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10" fillId="0" borderId="8" xfId="0" applyNumberFormat="1" applyFont="1" applyFill="1" applyBorder="1" applyAlignment="1" applyProtection="1">
      <alignment horizontal="center"/>
    </xf>
    <xf numFmtId="43" fontId="27" fillId="6" borderId="17" xfId="0" applyNumberFormat="1" applyFont="1" applyFill="1" applyBorder="1" applyAlignment="1" applyProtection="1">
      <alignment vertical="center"/>
    </xf>
    <xf numFmtId="43" fontId="27" fillId="6" borderId="5" xfId="0" applyNumberFormat="1" applyFont="1" applyFill="1" applyBorder="1" applyAlignment="1" applyProtection="1">
      <alignment vertical="center"/>
    </xf>
    <xf numFmtId="43" fontId="25" fillId="0" borderId="5" xfId="0" applyNumberFormat="1" applyFont="1" applyBorder="1" applyAlignment="1" applyProtection="1">
      <alignment horizontal="center" vertical="center"/>
    </xf>
    <xf numFmtId="43" fontId="27" fillId="0" borderId="5" xfId="0" applyNumberFormat="1" applyFont="1" applyBorder="1" applyAlignment="1" applyProtection="1">
      <alignment horizontal="center" vertical="center"/>
    </xf>
    <xf numFmtId="43" fontId="27" fillId="6" borderId="17" xfId="0" applyNumberFormat="1" applyFont="1" applyFill="1" applyBorder="1" applyAlignment="1" applyProtection="1">
      <alignment horizontal="center" vertical="center"/>
    </xf>
    <xf numFmtId="43" fontId="27" fillId="0" borderId="17" xfId="0" applyNumberFormat="1" applyFont="1" applyBorder="1" applyAlignment="1" applyProtection="1">
      <alignment vertical="center"/>
    </xf>
    <xf numFmtId="43" fontId="27" fillId="6" borderId="5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Border="1" applyAlignment="1" applyProtection="1">
      <alignment horizontal="center" vertical="center"/>
    </xf>
    <xf numFmtId="43" fontId="0" fillId="0" borderId="5" xfId="0" applyNumberFormat="1" applyFont="1" applyBorder="1" applyAlignment="1" applyProtection="1">
      <alignment horizontal="center" vertical="center"/>
    </xf>
    <xf numFmtId="43" fontId="27" fillId="0" borderId="5" xfId="0" applyNumberFormat="1" applyFont="1" applyFill="1" applyBorder="1" applyAlignment="1" applyProtection="1">
      <alignment horizontal="center" vertical="center"/>
    </xf>
    <xf numFmtId="43" fontId="27" fillId="0" borderId="17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Fill="1" applyBorder="1" applyAlignment="1" applyProtection="1">
      <alignment horizontal="center" vertical="center"/>
    </xf>
    <xf numFmtId="164" fontId="27" fillId="0" borderId="5" xfId="0" applyNumberFormat="1" applyFont="1" applyFill="1" applyBorder="1" applyAlignment="1" applyProtection="1">
      <alignment horizontal="center" vertical="center"/>
    </xf>
    <xf numFmtId="164" fontId="27" fillId="0" borderId="17" xfId="0" applyNumberFormat="1" applyFont="1" applyFill="1" applyBorder="1" applyAlignment="1" applyProtection="1">
      <alignment horizontal="center" vertical="center"/>
    </xf>
    <xf numFmtId="164" fontId="10" fillId="0" borderId="5" xfId="0" applyNumberFormat="1" applyFont="1" applyBorder="1" applyAlignment="1" applyProtection="1">
      <alignment horizontal="center" vertical="center"/>
    </xf>
    <xf numFmtId="43" fontId="27" fillId="0" borderId="0" xfId="0" applyNumberFormat="1" applyFont="1" applyFill="1" applyBorder="1" applyAlignment="1" applyProtection="1">
      <alignment horizontal="center" vertical="center"/>
    </xf>
    <xf numFmtId="43" fontId="27" fillId="2" borderId="17" xfId="0" applyNumberFormat="1" applyFont="1" applyFill="1" applyBorder="1" applyAlignment="1" applyProtection="1">
      <alignment vertical="center"/>
    </xf>
    <xf numFmtId="43" fontId="31" fillId="6" borderId="17" xfId="0" applyNumberFormat="1" applyFont="1" applyFill="1" applyBorder="1" applyAlignment="1" applyProtection="1">
      <alignment vertical="center"/>
    </xf>
    <xf numFmtId="0" fontId="27" fillId="6" borderId="5" xfId="0" applyFon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wrapText="1"/>
      <protection locked="0"/>
    </xf>
    <xf numFmtId="168" fontId="0" fillId="0" borderId="3" xfId="0" applyNumberFormat="1" applyBorder="1" applyProtection="1">
      <protection locked="0"/>
    </xf>
    <xf numFmtId="168" fontId="3" fillId="0" borderId="12" xfId="0" applyNumberFormat="1" applyFont="1" applyBorder="1" applyAlignment="1" applyProtection="1"/>
    <xf numFmtId="168" fontId="0" fillId="2" borderId="16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168" fontId="13" fillId="2" borderId="4" xfId="0" applyNumberFormat="1" applyFont="1" applyFill="1" applyBorder="1" applyProtection="1">
      <protection locked="0"/>
    </xf>
    <xf numFmtId="168" fontId="0" fillId="2" borderId="0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/>
    <xf numFmtId="168" fontId="18" fillId="3" borderId="4" xfId="0" applyNumberFormat="1" applyFont="1" applyFill="1" applyBorder="1" applyProtection="1">
      <protection locked="0"/>
    </xf>
    <xf numFmtId="168" fontId="0" fillId="2" borderId="6" xfId="0" applyNumberFormat="1" applyFill="1" applyBorder="1" applyProtection="1">
      <protection locked="0"/>
    </xf>
    <xf numFmtId="168" fontId="0" fillId="2" borderId="3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>
      <alignment horizontal="left"/>
    </xf>
    <xf numFmtId="168" fontId="0" fillId="2" borderId="4" xfId="0" applyNumberFormat="1" applyFont="1" applyFill="1" applyBorder="1" applyProtection="1">
      <protection locked="0"/>
    </xf>
    <xf numFmtId="168" fontId="0" fillId="0" borderId="0" xfId="0" applyNumberFormat="1" applyBorder="1" applyProtection="1">
      <protection locked="0"/>
    </xf>
    <xf numFmtId="168" fontId="3" fillId="0" borderId="23" xfId="0" applyNumberFormat="1" applyFont="1" applyBorder="1" applyAlignment="1" applyProtection="1">
      <alignment horizontal="left"/>
    </xf>
    <xf numFmtId="168" fontId="0" fillId="0" borderId="9" xfId="0" applyNumberFormat="1" applyBorder="1" applyProtection="1">
      <protection locked="0"/>
    </xf>
    <xf numFmtId="168" fontId="0" fillId="0" borderId="2" xfId="0" applyNumberFormat="1" applyBorder="1" applyProtection="1"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 applyFont="1" applyBorder="1" applyProtection="1">
      <protection locked="0"/>
    </xf>
    <xf numFmtId="168" fontId="0" fillId="0" borderId="0" xfId="0" applyNumberFormat="1" applyFont="1" applyBorder="1"/>
    <xf numFmtId="168" fontId="0" fillId="0" borderId="0" xfId="0" applyNumberFormat="1"/>
    <xf numFmtId="0" fontId="0" fillId="6" borderId="5" xfId="0" applyFont="1" applyFill="1" applyBorder="1" applyAlignment="1" applyProtection="1">
      <alignment horizontal="center" vertical="center"/>
    </xf>
    <xf numFmtId="0" fontId="0" fillId="0" borderId="0" xfId="0" applyFont="1" applyFill="1" applyAlignment="1">
      <alignment horizontal="center"/>
    </xf>
    <xf numFmtId="166" fontId="13" fillId="0" borderId="0" xfId="0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13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166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166" fontId="0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166" fontId="0" fillId="0" borderId="0" xfId="0" applyNumberFormat="1" applyFill="1" applyBorder="1" applyAlignment="1">
      <alignment horizontal="center"/>
    </xf>
    <xf numFmtId="0" fontId="23" fillId="0" borderId="0" xfId="3" applyFill="1" applyBorder="1" applyAlignment="1" applyProtection="1">
      <alignment horizontal="center"/>
    </xf>
    <xf numFmtId="0" fontId="13" fillId="0" borderId="0" xfId="0" applyFont="1" applyBorder="1" applyAlignment="1">
      <alignment horizontal="left"/>
    </xf>
    <xf numFmtId="166" fontId="13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3" fillId="0" borderId="0" xfId="3" applyFill="1" applyBorder="1" applyAlignment="1" applyProtection="1"/>
    <xf numFmtId="0" fontId="2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16" fontId="13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16" fontId="0" fillId="0" borderId="0" xfId="0" applyNumberForma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6" fontId="13" fillId="0" borderId="0" xfId="0" applyNumberFormat="1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4" fontId="0" fillId="0" borderId="9" xfId="0" applyNumberFormat="1" applyBorder="1" applyAlignment="1" applyProtection="1">
      <alignment horizontal="left"/>
    </xf>
    <xf numFmtId="0" fontId="9" fillId="7" borderId="1" xfId="0" applyFont="1" applyFill="1" applyBorder="1" applyAlignment="1" applyProtection="1">
      <alignment horizontal="center"/>
    </xf>
    <xf numFmtId="0" fontId="9" fillId="7" borderId="2" xfId="0" applyFont="1" applyFill="1" applyBorder="1" applyAlignment="1" applyProtection="1">
      <alignment horizontal="center"/>
    </xf>
    <xf numFmtId="0" fontId="9" fillId="7" borderId="4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24" fillId="6" borderId="11" xfId="0" applyFont="1" applyFill="1" applyBorder="1" applyAlignment="1" applyProtection="1">
      <alignment horizontal="center"/>
      <protection locked="0"/>
    </xf>
    <xf numFmtId="0" fontId="24" fillId="6" borderId="3" xfId="0" applyFont="1" applyFill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8" fillId="0" borderId="7" xfId="0" applyFont="1" applyBorder="1" applyAlignment="1" applyProtection="1">
      <alignment horizontal="center"/>
    </xf>
    <xf numFmtId="0" fontId="27" fillId="0" borderId="18" xfId="0" applyFont="1" applyBorder="1" applyAlignment="1" applyProtection="1">
      <alignment horizontal="center" vertical="center"/>
    </xf>
    <xf numFmtId="0" fontId="27" fillId="0" borderId="15" xfId="0" applyFont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4058"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68" formatCode="d/m;@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24500" y="70437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9525</xdr:rowOff>
        </xdr:from>
        <xdr:to>
          <xdr:col>6</xdr:col>
          <xdr:colOff>171450</xdr:colOff>
          <xdr:row>1</xdr:row>
          <xdr:rowOff>209550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Éditer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6</xdr:col>
          <xdr:colOff>171450</xdr:colOff>
          <xdr:row>3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9525</xdr:rowOff>
        </xdr:from>
        <xdr:to>
          <xdr:col>6</xdr:col>
          <xdr:colOff>171450</xdr:colOff>
          <xdr:row>4</xdr:row>
          <xdr:rowOff>0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3</xdr:row>
          <xdr:rowOff>0</xdr:rowOff>
        </xdr:from>
        <xdr:to>
          <xdr:col>13</xdr:col>
          <xdr:colOff>171450</xdr:colOff>
          <xdr:row>4</xdr:row>
          <xdr:rowOff>0</xdr:rowOff>
        </xdr:to>
        <xdr:sp macro="" textlink="">
          <xdr:nvSpPr>
            <xdr:cNvPr id="1268" name="Butto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Au Coin Du Feu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</xdr:row>
          <xdr:rowOff>0</xdr:rowOff>
        </xdr:from>
        <xdr:to>
          <xdr:col>20</xdr:col>
          <xdr:colOff>171450</xdr:colOff>
          <xdr:row>4</xdr:row>
          <xdr:rowOff>0</xdr:rowOff>
        </xdr:to>
        <xdr:sp macro="" textlink="">
          <xdr:nvSpPr>
            <xdr:cNvPr id="1274" name="Butto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Bayard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0</xdr:colOff>
          <xdr:row>2</xdr:row>
          <xdr:rowOff>209550</xdr:rowOff>
        </xdr:from>
        <xdr:to>
          <xdr:col>27</xdr:col>
          <xdr:colOff>171450</xdr:colOff>
          <xdr:row>3</xdr:row>
          <xdr:rowOff>209550</xdr:rowOff>
        </xdr:to>
        <xdr:sp macro="" textlink="">
          <xdr:nvSpPr>
            <xdr:cNvPr id="1305" name="Butto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Bechtel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1019175</xdr:colOff>
          <xdr:row>2</xdr:row>
          <xdr:rowOff>209550</xdr:rowOff>
        </xdr:from>
        <xdr:to>
          <xdr:col>34</xdr:col>
          <xdr:colOff>161925</xdr:colOff>
          <xdr:row>3</xdr:row>
          <xdr:rowOff>209550</xdr:rowOff>
        </xdr:to>
        <xdr:sp macro="" textlink="">
          <xdr:nvSpPr>
            <xdr:cNvPr id="1334" name="Button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0</xdr:colOff>
          <xdr:row>3</xdr:row>
          <xdr:rowOff>9525</xdr:rowOff>
        </xdr:from>
        <xdr:to>
          <xdr:col>41</xdr:col>
          <xdr:colOff>171450</xdr:colOff>
          <xdr:row>4</xdr:row>
          <xdr:rowOff>9525</xdr:rowOff>
        </xdr:to>
        <xdr:sp macro="" textlink="">
          <xdr:nvSpPr>
            <xdr:cNvPr id="1362" name="Butto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Benelec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9525</xdr:colOff>
          <xdr:row>2</xdr:row>
          <xdr:rowOff>209550</xdr:rowOff>
        </xdr:from>
        <xdr:to>
          <xdr:col>48</xdr:col>
          <xdr:colOff>180975</xdr:colOff>
          <xdr:row>3</xdr:row>
          <xdr:rowOff>209550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CDE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1019175</xdr:colOff>
          <xdr:row>3</xdr:row>
          <xdr:rowOff>0</xdr:rowOff>
        </xdr:from>
        <xdr:to>
          <xdr:col>55</xdr:col>
          <xdr:colOff>161925</xdr:colOff>
          <xdr:row>4</xdr:row>
          <xdr:rowOff>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Degriff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0</xdr:colOff>
          <xdr:row>3</xdr:row>
          <xdr:rowOff>9525</xdr:rowOff>
        </xdr:from>
        <xdr:to>
          <xdr:col>62</xdr:col>
          <xdr:colOff>171450</xdr:colOff>
          <xdr:row>4</xdr:row>
          <xdr:rowOff>9525</xdr:rowOff>
        </xdr:to>
        <xdr:sp macro="" textlink="">
          <xdr:nvSpPr>
            <xdr:cNvPr id="1443" name="Button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Ekotherm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1028700</xdr:colOff>
          <xdr:row>3</xdr:row>
          <xdr:rowOff>9525</xdr:rowOff>
        </xdr:from>
        <xdr:to>
          <xdr:col>69</xdr:col>
          <xdr:colOff>9525</xdr:colOff>
          <xdr:row>4</xdr:row>
          <xdr:rowOff>0</xdr:rowOff>
        </xdr:to>
        <xdr:sp macro="" textlink="">
          <xdr:nvSpPr>
            <xdr:cNvPr id="1467" name="Butto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75</xdr:col>
          <xdr:colOff>0</xdr:colOff>
          <xdr:row>2</xdr:row>
          <xdr:rowOff>209550</xdr:rowOff>
        </xdr:from>
        <xdr:to>
          <xdr:col>76</xdr:col>
          <xdr:colOff>171450</xdr:colOff>
          <xdr:row>3</xdr:row>
          <xdr:rowOff>209550</xdr:rowOff>
        </xdr:to>
        <xdr:sp macro="" textlink="">
          <xdr:nvSpPr>
            <xdr:cNvPr id="1509" name="Butto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FMS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82</xdr:col>
          <xdr:colOff>0</xdr:colOff>
          <xdr:row>3</xdr:row>
          <xdr:rowOff>0</xdr:rowOff>
        </xdr:from>
        <xdr:to>
          <xdr:col>83</xdr:col>
          <xdr:colOff>171450</xdr:colOff>
          <xdr:row>4</xdr:row>
          <xdr:rowOff>0</xdr:rowOff>
        </xdr:to>
        <xdr:sp macro="" textlink="">
          <xdr:nvSpPr>
            <xdr:cNvPr id="1512" name="Button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Gabel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88</xdr:col>
          <xdr:colOff>1019175</xdr:colOff>
          <xdr:row>3</xdr:row>
          <xdr:rowOff>0</xdr:rowOff>
        </xdr:from>
        <xdr:to>
          <xdr:col>90</xdr:col>
          <xdr:colOff>9525</xdr:colOff>
          <xdr:row>3</xdr:row>
          <xdr:rowOff>209550</xdr:rowOff>
        </xdr:to>
        <xdr:sp macro="" textlink="">
          <xdr:nvSpPr>
            <xdr:cNvPr id="1534" name="Butto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Danaci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95</xdr:col>
          <xdr:colOff>1019175</xdr:colOff>
          <xdr:row>3</xdr:row>
          <xdr:rowOff>0</xdr:rowOff>
        </xdr:from>
        <xdr:to>
          <xdr:col>97</xdr:col>
          <xdr:colOff>161925</xdr:colOff>
          <xdr:row>4</xdr:row>
          <xdr:rowOff>0</xdr:rowOff>
        </xdr:to>
        <xdr:sp macro="" textlink="">
          <xdr:nvSpPr>
            <xdr:cNvPr id="1554" name="Button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SA3 Bâtiment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1019175</xdr:colOff>
          <xdr:row>3</xdr:row>
          <xdr:rowOff>9525</xdr:rowOff>
        </xdr:from>
        <xdr:to>
          <xdr:col>104</xdr:col>
          <xdr:colOff>161925</xdr:colOff>
          <xdr:row>4</xdr:row>
          <xdr:rowOff>9525</xdr:rowOff>
        </xdr:to>
        <xdr:sp macro="" textlink="">
          <xdr:nvSpPr>
            <xdr:cNvPr id="1574" name="Butto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Hertfelder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</xdr:col>
          <xdr:colOff>0</xdr:colOff>
          <xdr:row>2</xdr:row>
          <xdr:rowOff>209550</xdr:rowOff>
        </xdr:from>
        <xdr:to>
          <xdr:col>111</xdr:col>
          <xdr:colOff>171450</xdr:colOff>
          <xdr:row>3</xdr:row>
          <xdr:rowOff>209550</xdr:rowOff>
        </xdr:to>
        <xdr:sp macro="" textlink="">
          <xdr:nvSpPr>
            <xdr:cNvPr id="1592" name="Butto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Batitout 67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</xdr:col>
          <xdr:colOff>0</xdr:colOff>
          <xdr:row>3</xdr:row>
          <xdr:rowOff>9525</xdr:rowOff>
        </xdr:from>
        <xdr:to>
          <xdr:col>118</xdr:col>
          <xdr:colOff>171450</xdr:colOff>
          <xdr:row>4</xdr:row>
          <xdr:rowOff>9525</xdr:rowOff>
        </xdr:to>
        <xdr:sp macro="" textlink="">
          <xdr:nvSpPr>
            <xdr:cNvPr id="1609" name="Button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Hilzinger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123</xdr:col>
          <xdr:colOff>1028700</xdr:colOff>
          <xdr:row>3</xdr:row>
          <xdr:rowOff>9525</xdr:rowOff>
        </xdr:from>
        <xdr:to>
          <xdr:col>125</xdr:col>
          <xdr:colOff>171450</xdr:colOff>
          <xdr:row>4</xdr:row>
          <xdr:rowOff>0</xdr:rowOff>
        </xdr:to>
        <xdr:sp macro="" textlink="">
          <xdr:nvSpPr>
            <xdr:cNvPr id="1626" name="Button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Euro echafaudage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131</xdr:col>
          <xdr:colOff>0</xdr:colOff>
          <xdr:row>2</xdr:row>
          <xdr:rowOff>200025</xdr:rowOff>
        </xdr:from>
        <xdr:to>
          <xdr:col>132</xdr:col>
          <xdr:colOff>180975</xdr:colOff>
          <xdr:row>4</xdr:row>
          <xdr:rowOff>0</xdr:rowOff>
        </xdr:to>
        <xdr:sp macro="" textlink="">
          <xdr:nvSpPr>
            <xdr:cNvPr id="1641" name="Button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Kovacic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</xdr:col>
          <xdr:colOff>1019175</xdr:colOff>
          <xdr:row>2</xdr:row>
          <xdr:rowOff>209550</xdr:rowOff>
        </xdr:from>
        <xdr:to>
          <xdr:col>139</xdr:col>
          <xdr:colOff>171450</xdr:colOff>
          <xdr:row>4</xdr:row>
          <xdr:rowOff>9525</xdr:rowOff>
        </xdr:to>
        <xdr:sp macro="" textlink="">
          <xdr:nvSpPr>
            <xdr:cNvPr id="1656" name="Button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Neumeyer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144</xdr:col>
          <xdr:colOff>1019175</xdr:colOff>
          <xdr:row>3</xdr:row>
          <xdr:rowOff>0</xdr:rowOff>
        </xdr:from>
        <xdr:to>
          <xdr:col>146</xdr:col>
          <xdr:colOff>171450</xdr:colOff>
          <xdr:row>4</xdr:row>
          <xdr:rowOff>0</xdr:rowOff>
        </xdr:to>
        <xdr:sp macro="" textlink="">
          <xdr:nvSpPr>
            <xdr:cNvPr id="1672" name="Button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Meyer Energies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</xdr:col>
          <xdr:colOff>1009650</xdr:colOff>
          <xdr:row>3</xdr:row>
          <xdr:rowOff>9525</xdr:rowOff>
        </xdr:from>
        <xdr:to>
          <xdr:col>153</xdr:col>
          <xdr:colOff>161925</xdr:colOff>
          <xdr:row>4</xdr:row>
          <xdr:rowOff>0</xdr:rowOff>
        </xdr:to>
        <xdr:sp macro="" textlink="">
          <xdr:nvSpPr>
            <xdr:cNvPr id="1680" name="Button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159</xdr:col>
          <xdr:colOff>9525</xdr:colOff>
          <xdr:row>3</xdr:row>
          <xdr:rowOff>19050</xdr:rowOff>
        </xdr:from>
        <xdr:to>
          <xdr:col>160</xdr:col>
          <xdr:colOff>180975</xdr:colOff>
          <xdr:row>4</xdr:row>
          <xdr:rowOff>19050</xdr:rowOff>
        </xdr:to>
        <xdr:sp macro="" textlink="">
          <xdr:nvSpPr>
            <xdr:cNvPr id="1692" name="Button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165</xdr:col>
          <xdr:colOff>1019175</xdr:colOff>
          <xdr:row>2</xdr:row>
          <xdr:rowOff>209550</xdr:rowOff>
        </xdr:from>
        <xdr:to>
          <xdr:col>167</xdr:col>
          <xdr:colOff>171450</xdr:colOff>
          <xdr:row>4</xdr:row>
          <xdr:rowOff>9525</xdr:rowOff>
        </xdr:to>
        <xdr:sp macro="" textlink="">
          <xdr:nvSpPr>
            <xdr:cNvPr id="1703" name="Button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Soares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172</xdr:col>
          <xdr:colOff>1028700</xdr:colOff>
          <xdr:row>3</xdr:row>
          <xdr:rowOff>0</xdr:rowOff>
        </xdr:from>
        <xdr:to>
          <xdr:col>174</xdr:col>
          <xdr:colOff>171450</xdr:colOff>
          <xdr:row>3</xdr:row>
          <xdr:rowOff>209550</xdr:rowOff>
        </xdr:to>
        <xdr:sp macro="" textlink="">
          <xdr:nvSpPr>
            <xdr:cNvPr id="1712" name="Button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Industrie Service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</xdr:col>
          <xdr:colOff>1028700</xdr:colOff>
          <xdr:row>2</xdr:row>
          <xdr:rowOff>200025</xdr:rowOff>
        </xdr:from>
        <xdr:to>
          <xdr:col>181</xdr:col>
          <xdr:colOff>171450</xdr:colOff>
          <xdr:row>4</xdr:row>
          <xdr:rowOff>0</xdr:rowOff>
        </xdr:to>
        <xdr:sp macro="" textlink="">
          <xdr:nvSpPr>
            <xdr:cNvPr id="1720" name="Button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Soprema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186</xdr:col>
          <xdr:colOff>1028700</xdr:colOff>
          <xdr:row>2</xdr:row>
          <xdr:rowOff>209550</xdr:rowOff>
        </xdr:from>
        <xdr:to>
          <xdr:col>188</xdr:col>
          <xdr:colOff>171450</xdr:colOff>
          <xdr:row>4</xdr:row>
          <xdr:rowOff>9525</xdr:rowOff>
        </xdr:to>
        <xdr:sp macro="" textlink="">
          <xdr:nvSpPr>
            <xdr:cNvPr id="1727" name="Button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Tasteper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194</xdr:col>
          <xdr:colOff>0</xdr:colOff>
          <xdr:row>2</xdr:row>
          <xdr:rowOff>190500</xdr:rowOff>
        </xdr:from>
        <xdr:to>
          <xdr:col>195</xdr:col>
          <xdr:colOff>180975</xdr:colOff>
          <xdr:row>4</xdr:row>
          <xdr:rowOff>0</xdr:rowOff>
        </xdr:to>
        <xdr:sp macro="" textlink="">
          <xdr:nvSpPr>
            <xdr:cNvPr id="1733" name="Button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200</xdr:col>
          <xdr:colOff>1028700</xdr:colOff>
          <xdr:row>2</xdr:row>
          <xdr:rowOff>209550</xdr:rowOff>
        </xdr:from>
        <xdr:to>
          <xdr:col>202</xdr:col>
          <xdr:colOff>171450</xdr:colOff>
          <xdr:row>4</xdr:row>
          <xdr:rowOff>9525</xdr:rowOff>
        </xdr:to>
        <xdr:sp macro="" textlink="">
          <xdr:nvSpPr>
            <xdr:cNvPr id="1738" name="Button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Abisol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207</xdr:col>
          <xdr:colOff>1028700</xdr:colOff>
          <xdr:row>3</xdr:row>
          <xdr:rowOff>0</xdr:rowOff>
        </xdr:from>
        <xdr:to>
          <xdr:col>209</xdr:col>
          <xdr:colOff>333375</xdr:colOff>
          <xdr:row>4</xdr:row>
          <xdr:rowOff>0</xdr:rowOff>
        </xdr:to>
        <xdr:sp macro="" textlink="">
          <xdr:nvSpPr>
            <xdr:cNvPr id="1742" name="Button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Habitat de l'orangerie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214</xdr:col>
          <xdr:colOff>1028700</xdr:colOff>
          <xdr:row>3</xdr:row>
          <xdr:rowOff>0</xdr:rowOff>
        </xdr:from>
        <xdr:to>
          <xdr:col>216</xdr:col>
          <xdr:colOff>171450</xdr:colOff>
          <xdr:row>4</xdr:row>
          <xdr:rowOff>0</xdr:rowOff>
        </xdr:to>
        <xdr:sp macro="" textlink="">
          <xdr:nvSpPr>
            <xdr:cNvPr id="1745" name="Button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PK Concept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2706" displayName="Tableau2706" ref="C7:H25" totalsRowShown="0" headerRowDxfId="4057" dataDxfId="4055" headerRowBorderDxfId="4056" tableBorderDxfId="4054" totalsRowBorderDxfId="4053">
  <tableColumns count="6">
    <tableColumn id="1" name="Type d'intervention" dataDxfId="4052"/>
    <tableColumn id="2" name="Entreprise" dataDxfId="4051"/>
    <tableColumn id="12" name="S" dataDxfId="4050"/>
    <tableColumn id="3" name="   Date" dataDxfId="4049"/>
    <tableColumn id="5" name="Avancement" dataDxfId="4048"/>
    <tableColumn id="4" name="Commentaires" dataDxfId="404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4707" displayName="Tableau4707" ref="C28:H44" totalsRowShown="0" headerRowDxfId="4046" dataDxfId="4044" headerRowBorderDxfId="4045" tableBorderDxfId="4043" totalsRowBorderDxfId="4042">
  <tableColumns count="6">
    <tableColumn id="1" name="Type d'intervention" dataDxfId="4041"/>
    <tableColumn id="2" name="Entreprise" dataDxfId="4040"/>
    <tableColumn id="6" name="S" dataDxfId="4039">
      <calculatedColumnFormula>IF(E24="","",MOD(E24+1,52))</calculatedColumnFormula>
    </tableColumn>
    <tableColumn id="3" name="Date" dataDxfId="4038"/>
    <tableColumn id="4" name="Avancement" dataDxfId="4037"/>
    <tableColumn id="5" name="Commentaires" dataDxfId="403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5708" displayName="Tableau5708" ref="C47:H51" totalsRowShown="0" headerRowDxfId="4035" dataDxfId="4033" headerRowBorderDxfId="4034" tableBorderDxfId="4032" totalsRowBorderDxfId="4031">
  <tableColumns count="6">
    <tableColumn id="1" name="Type d'intervention" dataDxfId="4030"/>
    <tableColumn id="2" name="Entreprise" dataDxfId="4029">
      <calculatedColumnFormula>D10</calculatedColumnFormula>
    </tableColumn>
    <tableColumn id="6" name=" " dataDxfId="4028">
      <calculatedColumnFormula>IF(E30="","",MOD(E30+1,52))</calculatedColumnFormula>
    </tableColumn>
    <tableColumn id="3" name="Date" dataDxfId="4027"/>
    <tableColumn id="4" name="Avancement" dataDxfId="4026"/>
    <tableColumn id="5" name="Commentaires" dataDxfId="402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712" displayName="Tableau25712" ref="C54:F58" totalsRowShown="0" headerRowDxfId="4024" dataDxfId="4022" headerRowBorderDxfId="4023" tableBorderDxfId="4021" totalsRowBorderDxfId="4020">
  <tableColumns count="4">
    <tableColumn id="1" name="réunion" dataDxfId="4019"/>
    <tableColumn id="2" name="date" dataDxfId="4018"/>
    <tableColumn id="4" name=" " dataDxfId="4017"/>
    <tableColumn id="3" name="état" dataDxfId="401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1" name="Tableau81" displayName="Tableau81" ref="A6:G39" totalsRowShown="0" dataDxfId="4015">
  <autoFilter ref="A6:G39"/>
  <tableColumns count="7">
    <tableColumn id="1" name="CLIENTS" dataDxfId="4014"/>
    <tableColumn id="13" name="LOCALISATION" dataDxfId="4013"/>
    <tableColumn id="2" name="STADE D'AVANCEMENT" dataDxfId="4012"/>
    <tableColumn id="3" name="INTERVENTION À EFFECTUER" dataDxfId="4011"/>
    <tableColumn id="4" name="DATE DEMANDÉE" dataDxfId="4010"/>
    <tableColumn id="5" name="DATE D'INTERVENTION" dataDxfId="4009"/>
    <tableColumn id="6" name="OBSERVATIONS" dataDxfId="400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7" name="Tableau8187146188" displayName="Tableau8187146188" ref="O6:U39" totalsRowShown="0" dataDxfId="4007">
  <autoFilter ref="O6:U39"/>
  <tableColumns count="7">
    <tableColumn id="1" name="CLIENTS" dataDxfId="4006">
      <calculatedColumnFormula>Tableau81[[#This Row],[CLIENTS]]</calculatedColumnFormula>
    </tableColumn>
    <tableColumn id="7" name="LOCALISATION" dataDxfId="4005">
      <calculatedColumnFormula>Tableau81[[#This Row],[LOCALISATION]]</calculatedColumnFormula>
    </tableColumn>
    <tableColumn id="2" name="STADE D'AVANCEMENT" dataDxfId="4004">
      <calculatedColumnFormula>Tableau81[[#This Row],[STADE D''AVANCEMENT]]</calculatedColumnFormula>
    </tableColumn>
    <tableColumn id="3" name="INTERVENTION À EFFECTUER" dataDxfId="4003">
      <calculatedColumnFormula>Tableau81[[#This Row],[INTERVENTION À EFFECTUER]]</calculatedColumnFormula>
    </tableColumn>
    <tableColumn id="4" name="DATE DEMANDÉE" dataDxfId="4002"/>
    <tableColumn id="5" name="DATE D'INTERVENTION" dataDxfId="4001"/>
    <tableColumn id="6" name="OBSERVATIONS" dataDxfId="4000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247" name="Tableau81878994160190220248" displayName="Tableau81878994160190220248" ref="AC6:AI39" totalsRowShown="0" dataDxfId="3999">
  <autoFilter ref="AC6:AI39"/>
  <tableColumns count="7">
    <tableColumn id="1" name="CLIENTS" dataDxfId="3998">
      <calculatedColumnFormula>Tableau81[[#This Row],[CLIENTS]]</calculatedColumnFormula>
    </tableColumn>
    <tableColumn id="7" name="LOCALISATION" dataDxfId="3997">
      <calculatedColumnFormula>Tableau81[[#This Row],[LOCALISATION]]</calculatedColumnFormula>
    </tableColumn>
    <tableColumn id="2" name="STADE D'AVANCEMENT" dataDxfId="3996">
      <calculatedColumnFormula>Tableau81[[#This Row],[STADE D''AVANCEMENT]]</calculatedColumnFormula>
    </tableColumn>
    <tableColumn id="3" name="INTERVENTION À EFFECTUER" dataDxfId="3995">
      <calculatedColumnFormula>Tableau81[[#This Row],[INTERVENTION À EFFECTUER]]</calculatedColumnFormula>
    </tableColumn>
    <tableColumn id="4" name="DATE DEMANDÉE" dataDxfId="3994"/>
    <tableColumn id="5" name="DATE D'INTERVENTION" dataDxfId="3993"/>
    <tableColumn id="6" name="OBSERVATIONS" dataDxfId="3992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18" name="Tableau818789159189219" displayName="Tableau818789159189219" ref="V6:AB39" totalsRowShown="0" dataDxfId="3991">
  <autoFilter ref="V6:AB39"/>
  <tableColumns count="7">
    <tableColumn id="1" name="CLIENTS" dataDxfId="3990">
      <calculatedColumnFormula>Tableau81[[#This Row],[CLIENTS]]</calculatedColumnFormula>
    </tableColumn>
    <tableColumn id="7" name="LOCALISATION" dataDxfId="3989">
      <calculatedColumnFormula>Tableau81[[#This Row],[LOCALISATION]]</calculatedColumnFormula>
    </tableColumn>
    <tableColumn id="2" name="STADE D'AVANCEMENT" dataDxfId="3988">
      <calculatedColumnFormula>Tableau81[[#This Row],[STADE D''AVANCEMENT]]</calculatedColumnFormula>
    </tableColumn>
    <tableColumn id="3" name="INTERVENTION À EFFECTUER" dataDxfId="3987">
      <calculatedColumnFormula>Tableau81[[#This Row],[INTERVENTION À EFFECTUER]]</calculatedColumnFormula>
    </tableColumn>
    <tableColumn id="4" name="DATE DEMANDÉE" dataDxfId="3986"/>
    <tableColumn id="5" name="DATE D'INTERVENTION" dataDxfId="3985"/>
    <tableColumn id="6" name="OBSERVATIONS" dataDxfId="398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275" name="Tableau8187899495161191221249276" displayName="Tableau8187899495161191221249276" ref="AJ6:AP39" totalsRowShown="0" dataDxfId="3983">
  <autoFilter ref="AJ6:AP39"/>
  <tableColumns count="7">
    <tableColumn id="1" name="CLIENTS" dataDxfId="3982">
      <calculatedColumnFormula>Tableau81[[#This Row],[CLIENTS]]</calculatedColumnFormula>
    </tableColumn>
    <tableColumn id="7" name="LOCALISATION" dataDxfId="3981">
      <calculatedColumnFormula>Tableau81[[#This Row],[LOCALISATION]]</calculatedColumnFormula>
    </tableColumn>
    <tableColumn id="2" name="STADE D'AVANCEMENT" dataDxfId="3980">
      <calculatedColumnFormula>Tableau81[[#This Row],[STADE D''AVANCEMENT]]</calculatedColumnFormula>
    </tableColumn>
    <tableColumn id="3" name="INTERVENTION À EFFECTUER" dataDxfId="3979">
      <calculatedColumnFormula>Tableau81[[#This Row],[INTERVENTION À EFFECTUER]]</calculatedColumnFormula>
    </tableColumn>
    <tableColumn id="4" name="DATE DEMANDÉE" dataDxfId="3978"/>
    <tableColumn id="5" name="DATE D'INTERVENTION" dataDxfId="3977"/>
    <tableColumn id="6" name="OBSERVATIONS" dataDxfId="3976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302" name="Tableau818789949596162192222250277303" displayName="Tableau818789949596162192222250277303" ref="AQ6:AW39" totalsRowShown="0" dataDxfId="3975">
  <autoFilter ref="AQ6:AW39"/>
  <tableColumns count="7">
    <tableColumn id="1" name="CLIENTS" dataDxfId="3974">
      <calculatedColumnFormula>Tableau81[[#This Row],[CLIENTS]]</calculatedColumnFormula>
    </tableColumn>
    <tableColumn id="7" name="LOCALISATION" dataDxfId="3973">
      <calculatedColumnFormula>Tableau81[[#This Row],[LOCALISATION]]</calculatedColumnFormula>
    </tableColumn>
    <tableColumn id="2" name="STADE D'AVANCEMENT" dataDxfId="3972">
      <calculatedColumnFormula>Tableau81[[#This Row],[STADE D''AVANCEMENT]]</calculatedColumnFormula>
    </tableColumn>
    <tableColumn id="3" name="INTERVENTION À EFFECTUER" dataDxfId="3971">
      <calculatedColumnFormula>Tableau81[[#This Row],[INTERVENTION À EFFECTUER]]</calculatedColumnFormula>
    </tableColumn>
    <tableColumn id="4" name="DATE DEMANDÉE" dataDxfId="3970"/>
    <tableColumn id="5" name="DATE D'INTERVENTION" dataDxfId="3969"/>
    <tableColumn id="6" name="OBSERVATIONS" dataDxfId="3968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328" name="Tableau81878994959697163193223251278304329" displayName="Tableau81878994959697163193223251278304329" ref="AX6:BD39" totalsRowShown="0" dataDxfId="3967">
  <autoFilter ref="AX6:BD39"/>
  <tableColumns count="7">
    <tableColumn id="1" name="CLIENTS" dataDxfId="3966">
      <calculatedColumnFormula>Tableau81[[#This Row],[CLIENTS]]</calculatedColumnFormula>
    </tableColumn>
    <tableColumn id="7" name="LOCALISATION" dataDxfId="3965">
      <calculatedColumnFormula>Tableau81[[#This Row],[LOCALISATION]]</calculatedColumnFormula>
    </tableColumn>
    <tableColumn id="2" name="STADE D'AVANCEMENT" dataDxfId="3964">
      <calculatedColumnFormula>Tableau81[[#This Row],[STADE D''AVANCEMENT]]</calculatedColumnFormula>
    </tableColumn>
    <tableColumn id="3" name="INTERVENTION À EFFECTUER" dataDxfId="3963">
      <calculatedColumnFormula>Tableau81[[#This Row],[INTERVENTION À EFFECTUER]]</calculatedColumnFormula>
    </tableColumn>
    <tableColumn id="4" name="DATE DEMANDÉE" dataDxfId="3962"/>
    <tableColumn id="5" name="DATE D'INTERVENTION" dataDxfId="3961"/>
    <tableColumn id="6" name="OBSERVATIONS" dataDxfId="396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353" name="Tableau81878994959697102164194224252279305330354" displayName="Tableau81878994959697102164194224252279305330354" ref="BE6:BK39" totalsRowShown="0" dataDxfId="3959">
  <autoFilter ref="BE6:BK39"/>
  <tableColumns count="7">
    <tableColumn id="1" name="CLIENTS" dataDxfId="3958">
      <calculatedColumnFormula>Tableau81[[#This Row],[CLIENTS]]</calculatedColumnFormula>
    </tableColumn>
    <tableColumn id="7" name="LOCALISATION" dataDxfId="3957">
      <calculatedColumnFormula>Tableau81[[#This Row],[LOCALISATION]]</calculatedColumnFormula>
    </tableColumn>
    <tableColumn id="2" name="STADE D'AVANCEMENT" dataDxfId="3956">
      <calculatedColumnFormula>Tableau81[[#This Row],[STADE D''AVANCEMENT]]</calculatedColumnFormula>
    </tableColumn>
    <tableColumn id="3" name="INTERVENTION À EFFECTUER" dataDxfId="3955">
      <calculatedColumnFormula>Tableau81[[#This Row],[INTERVENTION À EFFECTUER]]</calculatedColumnFormula>
    </tableColumn>
    <tableColumn id="4" name="DATE DEMANDÉE" dataDxfId="3954"/>
    <tableColumn id="5" name="DATE D'INTERVENTION" dataDxfId="3953"/>
    <tableColumn id="6" name="OBSERVATIONS" dataDxfId="3952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377" name="Tableau81878994959697102103165195225253280306331355378" displayName="Tableau81878994959697102103165195225253280306331355378" ref="BL6:BR39" totalsRowShown="0" dataDxfId="3951">
  <autoFilter ref="BL6:BR39"/>
  <tableColumns count="7">
    <tableColumn id="1" name="CLIENTS" dataDxfId="3950">
      <calculatedColumnFormula>Tableau81[[#This Row],[CLIENTS]]</calculatedColumnFormula>
    </tableColumn>
    <tableColumn id="7" name="LOCALISATION" dataDxfId="3949">
      <calculatedColumnFormula>Tableau81[[#This Row],[LOCALISATION]]</calculatedColumnFormula>
    </tableColumn>
    <tableColumn id="2" name="STADE D'AVANCEMENT" dataDxfId="3948">
      <calculatedColumnFormula>Tableau81[[#This Row],[STADE D''AVANCEMENT]]</calculatedColumnFormula>
    </tableColumn>
    <tableColumn id="3" name="INTERVENTION À EFFECTUER" dataDxfId="3947">
      <calculatedColumnFormula>Tableau81[[#This Row],[INTERVENTION À EFFECTUER]]</calculatedColumnFormula>
    </tableColumn>
    <tableColumn id="4" name="DATE DEMANDÉE" dataDxfId="3946"/>
    <tableColumn id="5" name="DATE D'INTERVENTION" dataDxfId="3945"/>
    <tableColumn id="6" name="OBSERVATIONS" dataDxfId="3944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400" name="Tableau81878994959697102104166196226254281307332356379401" displayName="Tableau81878994959697102104166196226254281307332356379401" ref="BS6:BY39" totalsRowShown="0" dataDxfId="3943">
  <autoFilter ref="BS6:BY39"/>
  <tableColumns count="7">
    <tableColumn id="1" name="CLIENTS" dataDxfId="3942">
      <calculatedColumnFormula>Tableau81[[#This Row],[CLIENTS]]</calculatedColumnFormula>
    </tableColumn>
    <tableColumn id="7" name="LOCALISATION" dataDxfId="3941">
      <calculatedColumnFormula>Tableau81[[#This Row],[LOCALISATION]]</calculatedColumnFormula>
    </tableColumn>
    <tableColumn id="2" name="STADE D'AVANCEMENT" dataDxfId="3940">
      <calculatedColumnFormula>Tableau81[[#This Row],[STADE D''AVANCEMENT]]</calculatedColumnFormula>
    </tableColumn>
    <tableColumn id="3" name="INTERVENTION À EFFECTUER" dataDxfId="3939">
      <calculatedColumnFormula>Tableau81[[#This Row],[INTERVENTION À EFFECTUER]]</calculatedColumnFormula>
    </tableColumn>
    <tableColumn id="4" name="DATE DEMANDÉE" dataDxfId="3938"/>
    <tableColumn id="5" name="DATE D'INTERVENTION" dataDxfId="3937"/>
    <tableColumn id="6" name="OBSERVATIONS" dataDxfId="3936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422" name="Tableau81878994959697102105167197227255282308333357380402423" displayName="Tableau81878994959697102105167197227255282308333357380402423" ref="BZ6:CF39" totalsRowShown="0" dataDxfId="3935">
  <autoFilter ref="BZ6:CF39"/>
  <tableColumns count="7">
    <tableColumn id="1" name="CLIENTS" dataDxfId="3934">
      <calculatedColumnFormula>Tableau81[[#This Row],[CLIENTS]]</calculatedColumnFormula>
    </tableColumn>
    <tableColumn id="7" name="LOCALISATION" dataDxfId="3933">
      <calculatedColumnFormula>Tableau81[[#This Row],[LOCALISATION]]</calculatedColumnFormula>
    </tableColumn>
    <tableColumn id="2" name="STADE D'AVANCEMENT" dataDxfId="3932">
      <calculatedColumnFormula>Tableau81[[#This Row],[STADE D''AVANCEMENT]]</calculatedColumnFormula>
    </tableColumn>
    <tableColumn id="3" name="INTERVENTION À EFFECTUER" dataDxfId="3931">
      <calculatedColumnFormula>Tableau81[[#This Row],[INTERVENTION À EFFECTUER]]</calculatedColumnFormula>
    </tableColumn>
    <tableColumn id="4" name="DATE DEMANDÉE" dataDxfId="3930"/>
    <tableColumn id="5" name="DATE D'INTERVENTION" dataDxfId="3929"/>
    <tableColumn id="6" name="OBSERVATIONS" dataDxfId="3928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443" name="Tableau81878994959697102106168198228256283309334358381403424444" displayName="Tableau81878994959697102106168198228256283309334358381403424444" ref="CG6:CM39" totalsRowShown="0" dataDxfId="3927">
  <autoFilter ref="CG6:CM39"/>
  <tableColumns count="7">
    <tableColumn id="1" name="CLIENTS" dataDxfId="3926">
      <calculatedColumnFormula>Tableau81[[#This Row],[CLIENTS]]</calculatedColumnFormula>
    </tableColumn>
    <tableColumn id="7" name="LOCALISATION" dataDxfId="3925">
      <calculatedColumnFormula>Tableau81[[#This Row],[LOCALISATION]]</calculatedColumnFormula>
    </tableColumn>
    <tableColumn id="2" name="STADE D'AVANCEMENT" dataDxfId="3924">
      <calculatedColumnFormula>Tableau81[[#This Row],[STADE D''AVANCEMENT]]</calculatedColumnFormula>
    </tableColumn>
    <tableColumn id="3" name="INTERVENTION À EFFECTUER" dataDxfId="3923">
      <calculatedColumnFormula>Tableau81[[#This Row],[INTERVENTION À EFFECTUER]]</calculatedColumnFormula>
    </tableColumn>
    <tableColumn id="4" name="DATE DEMANDÉE" dataDxfId="3922"/>
    <tableColumn id="5" name="DATE D'INTERVENTION" dataDxfId="3921"/>
    <tableColumn id="6" name="OBSERVATIONS" dataDxfId="3920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463" name="Tableau81878994959697102107169199229257284310335359382404425445464" displayName="Tableau81878994959697102107169199229257284310335359382404425445464" ref="CN6:CT39" totalsRowShown="0" dataDxfId="3919">
  <autoFilter ref="CN6:CT39"/>
  <tableColumns count="7">
    <tableColumn id="1" name="CLIENTS" dataDxfId="3918">
      <calculatedColumnFormula>Tableau81[[#This Row],[CLIENTS]]</calculatedColumnFormula>
    </tableColumn>
    <tableColumn id="7" name="LOCALISATION" dataDxfId="3917">
      <calculatedColumnFormula>Tableau81[[#This Row],[LOCALISATION]]</calculatedColumnFormula>
    </tableColumn>
    <tableColumn id="2" name="STADE D'AVANCEMENT" dataDxfId="3916">
      <calculatedColumnFormula>Tableau81[[#This Row],[STADE D''AVANCEMENT]]</calculatedColumnFormula>
    </tableColumn>
    <tableColumn id="3" name="INTERVENTION À EFFECTUER" dataDxfId="3915">
      <calculatedColumnFormula>Tableau81[[#This Row],[INTERVENTION À EFFECTUER]]</calculatedColumnFormula>
    </tableColumn>
    <tableColumn id="4" name="DATE DEMANDÉE" dataDxfId="3914"/>
    <tableColumn id="5" name="DATE D'INTERVENTION" dataDxfId="3913"/>
    <tableColumn id="6" name="OBSERVATIONS" dataDxfId="3912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482" name="Tableau81878994959697102108170200230258285311336360383405426446465483" displayName="Tableau81878994959697102108170200230258285311336360383405426446465483" ref="CU6:DA39" totalsRowShown="0" dataDxfId="3911">
  <autoFilter ref="CU6:DA39"/>
  <tableColumns count="7">
    <tableColumn id="1" name="CLIENTS" dataDxfId="3910">
      <calculatedColumnFormula>Tableau81[[#This Row],[CLIENTS]]</calculatedColumnFormula>
    </tableColumn>
    <tableColumn id="7" name="LOCALISATION" dataDxfId="3909">
      <calculatedColumnFormula>Tableau81[[#This Row],[LOCALISATION]]</calculatedColumnFormula>
    </tableColumn>
    <tableColumn id="2" name="STADE D'AVANCEMENT" dataDxfId="3908">
      <calculatedColumnFormula>Tableau81[[#This Row],[STADE D''AVANCEMENT]]</calculatedColumnFormula>
    </tableColumn>
    <tableColumn id="3" name="INTERVENTION À EFFECTUER" dataDxfId="3907">
      <calculatedColumnFormula>Tableau81[[#This Row],[INTERVENTION À EFFECTUER]]</calculatedColumnFormula>
    </tableColumn>
    <tableColumn id="4" name="DATE DEMANDÉE" dataDxfId="3906"/>
    <tableColumn id="5" name="DATE D'INTERVENTION" dataDxfId="3905"/>
    <tableColumn id="6" name="OBSERVATIONS" dataDxfId="3904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500" name="Tableau81878994959697102109171201231259286312337361384406427447466484501" displayName="Tableau81878994959697102109171201231259286312337361384406427447466484501" ref="DB6:DH39" totalsRowShown="0" dataDxfId="3903">
  <autoFilter ref="DB6:DH39"/>
  <tableColumns count="7">
    <tableColumn id="1" name="CLIENTS" dataDxfId="3902">
      <calculatedColumnFormula>Tableau81[[#This Row],[CLIENTS]]</calculatedColumnFormula>
    </tableColumn>
    <tableColumn id="7" name="LOCALISATION" dataDxfId="3901">
      <calculatedColumnFormula>Tableau81[[#This Row],[LOCALISATION]]</calculatedColumnFormula>
    </tableColumn>
    <tableColumn id="2" name="STADE D'AVANCEMENT" dataDxfId="3900">
      <calculatedColumnFormula>Tableau81[[#This Row],[STADE D''AVANCEMENT]]</calculatedColumnFormula>
    </tableColumn>
    <tableColumn id="3" name="INTERVENTION À EFFECTUER" dataDxfId="3899">
      <calculatedColumnFormula>Tableau81[[#This Row],[INTERVENTION À EFFECTUER]]</calculatedColumnFormula>
    </tableColumn>
    <tableColumn id="4" name="DATE DEMANDÉE" dataDxfId="3898"/>
    <tableColumn id="5" name="DATE D'INTERVENTION" dataDxfId="3897"/>
    <tableColumn id="6" name="OBSERVATIONS" dataDxfId="3896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517" name="Tableau81878994959697102110172202232260287313338362385407428448467485502518" displayName="Tableau81878994959697102110172202232260287313338362385407428448467485502518" ref="DI6:DO39" totalsRowShown="0" dataDxfId="3895">
  <autoFilter ref="DI6:DO39"/>
  <tableColumns count="7">
    <tableColumn id="1" name="CLIENTS" dataDxfId="3894">
      <calculatedColumnFormula>Tableau81[[#This Row],[CLIENTS]]</calculatedColumnFormula>
    </tableColumn>
    <tableColumn id="7" name="LOCALISATION" dataDxfId="3893">
      <calculatedColumnFormula>Tableau81[[#This Row],[LOCALISATION]]</calculatedColumnFormula>
    </tableColumn>
    <tableColumn id="2" name="STADE D'AVANCEMENT" dataDxfId="3892">
      <calculatedColumnFormula>Tableau81[[#This Row],[STADE D''AVANCEMENT]]</calculatedColumnFormula>
    </tableColumn>
    <tableColumn id="3" name="INTERVENTION À EFFECTUER" dataDxfId="3891">
      <calculatedColumnFormula>Tableau81[[#This Row],[INTERVENTION À EFFECTUER]]</calculatedColumnFormula>
    </tableColumn>
    <tableColumn id="4" name="DATE DEMANDÉE" dataDxfId="3890"/>
    <tableColumn id="5" name="DATE D'INTERVENTION" dataDxfId="3889"/>
    <tableColumn id="6" name="OBSERVATIONS" dataDxfId="3888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533" name="Tableau81878994959697102111173203233261288314339363386408429449468486503519534" displayName="Tableau81878994959697102111173203233261288314339363386408429449468486503519534" ref="DP6:DV39" totalsRowShown="0" dataDxfId="3887">
  <autoFilter ref="DP6:DV39"/>
  <tableColumns count="7">
    <tableColumn id="1" name="CLIENTS" dataDxfId="3886">
      <calculatedColumnFormula>Tableau81[[#This Row],[CLIENTS]]</calculatedColumnFormula>
    </tableColumn>
    <tableColumn id="7" name="LOCALISATION" dataDxfId="3885">
      <calculatedColumnFormula>Tableau81[[#This Row],[LOCALISATION]]</calculatedColumnFormula>
    </tableColumn>
    <tableColumn id="2" name="STADE D'AVANCEMENT" dataDxfId="3884">
      <calculatedColumnFormula>Tableau81[[#This Row],[STADE D''AVANCEMENT]]</calculatedColumnFormula>
    </tableColumn>
    <tableColumn id="3" name="INTERVENTION À EFFECTUER" dataDxfId="3883">
      <calculatedColumnFormula>Tableau81[[#This Row],[INTERVENTION À EFFECTUER]]</calculatedColumnFormula>
    </tableColumn>
    <tableColumn id="4" name="DATE DEMANDÉE" dataDxfId="3882"/>
    <tableColumn id="5" name="DATE D'INTERVENTION" dataDxfId="3881"/>
    <tableColumn id="6" name="OBSERVATIONS" dataDxfId="3880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548" name="Tableau81878994959697102111112174204234262289315340364387409430450469487504520535549" displayName="Tableau81878994959697102111112174204234262289315340364387409430450469487504520535549" ref="DW6:EC39" totalsRowShown="0" dataDxfId="3879">
  <autoFilter ref="DW6:EC39"/>
  <tableColumns count="7">
    <tableColumn id="1" name="CLIENTS" dataDxfId="3878">
      <calculatedColumnFormula>Tableau81[[#This Row],[CLIENTS]]</calculatedColumnFormula>
    </tableColumn>
    <tableColumn id="7" name="LOCALISATION" dataDxfId="3877">
      <calculatedColumnFormula>Tableau81[[#This Row],[LOCALISATION]]</calculatedColumnFormula>
    </tableColumn>
    <tableColumn id="2" name="STADE D'AVANCEMENT" dataDxfId="3876">
      <calculatedColumnFormula>Tableau81[[#This Row],[STADE D''AVANCEMENT]]</calculatedColumnFormula>
    </tableColumn>
    <tableColumn id="3" name="INTERVENTION À EFFECTUER" dataDxfId="3875">
      <calculatedColumnFormula>Tableau81[[#This Row],[INTERVENTION À EFFECTUER]]</calculatedColumnFormula>
    </tableColumn>
    <tableColumn id="4" name="DATE DEMANDÉE" dataDxfId="3874"/>
    <tableColumn id="5" name="DATE D'INTERVENTION" dataDxfId="3873"/>
    <tableColumn id="6" name="OBSERVATIONS" dataDxfId="3872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562" name="Tableau81878994959697102111113175205235263290316341365388410431451470488505521536550563" displayName="Tableau81878994959697102111113175205235263290316341365388410431451470488505521536550563" ref="ED6:EJ39" totalsRowShown="0">
  <autoFilter ref="ED6:EJ39"/>
  <tableColumns count="7">
    <tableColumn id="1" name="CLIENTS" dataDxfId="3871">
      <calculatedColumnFormula>Tableau81[[#This Row],[CLIENTS]]</calculatedColumnFormula>
    </tableColumn>
    <tableColumn id="7" name="LOCALISATION" dataDxfId="3870">
      <calculatedColumnFormula>Tableau81[[#This Row],[LOCALISATION]]</calculatedColumnFormula>
    </tableColumn>
    <tableColumn id="2" name="STADE D'AVANCEMENT" dataDxfId="3869">
      <calculatedColumnFormula>Tableau81[[#This Row],[STADE D''AVANCEMENT]]</calculatedColumnFormula>
    </tableColumn>
    <tableColumn id="3" name="INTERVENTION À EFFECTUER" dataDxfId="3868">
      <calculatedColumnFormula>Tableau81[[#This Row],[INTERVENTION À EFFECTUER]]</calculatedColumnFormula>
    </tableColumn>
    <tableColumn id="4" name="DATE DEMANDÉE" dataDxfId="3867"/>
    <tableColumn id="5" name="DATE D'INTERVENTION" dataDxfId="3866"/>
    <tableColumn id="6" name="OBSERVATIONS" dataDxfId="3865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575" name="Tableau81878994959697102111114176206236264291317342366389411432452471489506522537551564576" displayName="Tableau81878994959697102111114176206236264291317342366389411432452471489506522537551564576" ref="EK6:EQ39" totalsRowShown="0" dataDxfId="3864">
  <autoFilter ref="EK6:EQ39"/>
  <tableColumns count="7">
    <tableColumn id="1" name="CLIENTS" dataDxfId="3863">
      <calculatedColumnFormula>Tableau81[[#This Row],[CLIENTS]]</calculatedColumnFormula>
    </tableColumn>
    <tableColumn id="7" name="LOCALISATION" dataDxfId="3862">
      <calculatedColumnFormula>Tableau81[[#This Row],[LOCALISATION]]</calculatedColumnFormula>
    </tableColumn>
    <tableColumn id="2" name="STADE D'AVANCEMENT" dataDxfId="3861">
      <calculatedColumnFormula>Tableau81[[#This Row],[STADE D''AVANCEMENT]]</calculatedColumnFormula>
    </tableColumn>
    <tableColumn id="3" name="INTERVENTION À EFFECTUER" dataDxfId="3860">
      <calculatedColumnFormula>Tableau81[[#This Row],[INTERVENTION À EFFECTUER]]</calculatedColumnFormula>
    </tableColumn>
    <tableColumn id="4" name="DATE DEMANDÉE" dataDxfId="3859"/>
    <tableColumn id="5" name="DATE D'INTERVENTION" dataDxfId="3858"/>
    <tableColumn id="6" name="OBSERVATIONS" dataDxfId="3857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587" name="Tableau81878994959697102111115177207237265292318343367390412433453472490507523538552565577588" displayName="Tableau81878994959697102111115177207237265292318343367390412433453472490507523538552565577588" ref="ER6:EX39" totalsRowShown="0" dataDxfId="3856">
  <autoFilter ref="ER6:EX39"/>
  <tableColumns count="7">
    <tableColumn id="1" name="CLIENTS" dataDxfId="3855">
      <calculatedColumnFormula>Tableau81[[#This Row],[CLIENTS]]</calculatedColumnFormula>
    </tableColumn>
    <tableColumn id="7" name="LOCALISATION" dataDxfId="3854">
      <calculatedColumnFormula>Tableau81[[#This Row],[LOCALISATION]]</calculatedColumnFormula>
    </tableColumn>
    <tableColumn id="2" name="STADE D'AVANCEMENT" dataDxfId="3853">
      <calculatedColumnFormula>Tableau81[[#This Row],[STADE D''AVANCEMENT]]</calculatedColumnFormula>
    </tableColumn>
    <tableColumn id="3" name="INTERVENTION À EFFECTUER" dataDxfId="3852">
      <calculatedColumnFormula>Tableau81[[#This Row],[INTERVENTION À EFFECTUER]]</calculatedColumnFormula>
    </tableColumn>
    <tableColumn id="4" name="DATE DEMANDÉE" dataDxfId="3851"/>
    <tableColumn id="5" name="DATE D'INTERVENTION" dataDxfId="3850"/>
    <tableColumn id="6" name="OBSERVATIONS" dataDxfId="3849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598" name="Tableau81878994959697102111116178208238266293319344368391413434454473491508524539553566578589599" displayName="Tableau81878994959697102111116178208238266293319344368391413434454473491508524539553566578589599" ref="EY6:FE39" totalsRowShown="0" dataDxfId="3848">
  <autoFilter ref="EY6:FE39"/>
  <tableColumns count="7">
    <tableColumn id="1" name="CLIENTS" dataDxfId="3847">
      <calculatedColumnFormula>Tableau81[[#This Row],[CLIENTS]]</calculatedColumnFormula>
    </tableColumn>
    <tableColumn id="7" name="LOCALISATION" dataDxfId="3846">
      <calculatedColumnFormula>Tableau81[[#This Row],[LOCALISATION]]</calculatedColumnFormula>
    </tableColumn>
    <tableColumn id="2" name="STADE D'AVANCEMENT" dataDxfId="3845">
      <calculatedColumnFormula>Tableau81[[#This Row],[STADE D''AVANCEMENT]]</calculatedColumnFormula>
    </tableColumn>
    <tableColumn id="3" name="INTERVENTION À EFFECTUER" dataDxfId="3844">
      <calculatedColumnFormula>Tableau81[[#This Row],[INTERVENTION À EFFECTUER]]</calculatedColumnFormula>
    </tableColumn>
    <tableColumn id="4" name="DATE DEMANDÉE" dataDxfId="3843"/>
    <tableColumn id="5" name="DATE D'INTERVENTION" dataDxfId="3842"/>
    <tableColumn id="6" name="OBSERVATIONS" dataDxfId="3841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608" name="Tableau81878994959697102111117179209239267294320345369392414435455474492509525540554567579590600609" displayName="Tableau81878994959697102111117179209239267294320345369392414435455474492509525540554567579590600609" ref="FF6:FL39" totalsRowShown="0" dataDxfId="3840">
  <autoFilter ref="FF6:FL39"/>
  <tableColumns count="7">
    <tableColumn id="1" name="CLIENTS" dataDxfId="3839">
      <calculatedColumnFormula>Tableau81[[#This Row],[CLIENTS]]</calculatedColumnFormula>
    </tableColumn>
    <tableColumn id="7" name="LOCALISATION" dataDxfId="3838">
      <calculatedColumnFormula>Tableau81[[#This Row],[LOCALISATION]]</calculatedColumnFormula>
    </tableColumn>
    <tableColumn id="2" name="STADE D'AVANCEMENT" dataDxfId="3837">
      <calculatedColumnFormula>Tableau81[[#This Row],[STADE D''AVANCEMENT]]</calculatedColumnFormula>
    </tableColumn>
    <tableColumn id="3" name="INTERVENTION À EFFECTUER" dataDxfId="3836">
      <calculatedColumnFormula>Tableau81[[#This Row],[INTERVENTION À EFFECTUER]]</calculatedColumnFormula>
    </tableColumn>
    <tableColumn id="4" name="DATE DEMANDÉE" dataDxfId="3835"/>
    <tableColumn id="5" name="DATE D'INTERVENTION" dataDxfId="3834"/>
    <tableColumn id="6" name="OBSERVATIONS" dataDxfId="3833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id="617" name="Tableau81878994959697102111117118180210240268295321346370393415436456475493510526541555568580591601610618" displayName="Tableau81878994959697102111117118180210240268295321346370393415436456475493510526541555568580591601610618" ref="FM6:FS39" totalsRowShown="0" dataDxfId="3832">
  <autoFilter ref="FM6:FS39"/>
  <tableColumns count="7">
    <tableColumn id="1" name="CLIENTS" dataDxfId="3831">
      <calculatedColumnFormula>Tableau81[[#This Row],[CLIENTS]]</calculatedColumnFormula>
    </tableColumn>
    <tableColumn id="7" name="LOCALISATION" dataDxfId="3830">
      <calculatedColumnFormula>Tableau81[[#This Row],[LOCALISATION]]</calculatedColumnFormula>
    </tableColumn>
    <tableColumn id="2" name="STADE D'AVANCEMENT" dataDxfId="3829">
      <calculatedColumnFormula>Tableau81[[#This Row],[STADE D''AVANCEMENT]]</calculatedColumnFormula>
    </tableColumn>
    <tableColumn id="3" name="INTERVENTION À EFFECTUER" dataDxfId="3828">
      <calculatedColumnFormula>Tableau81[[#This Row],[INTERVENTION À EFFECTUER]]</calculatedColumnFormula>
    </tableColumn>
    <tableColumn id="4" name="DATE DEMANDÉE" dataDxfId="3827"/>
    <tableColumn id="5" name="DATE D'INTERVENTION" dataDxfId="3826"/>
    <tableColumn id="6" name="OBSERVATIONS" dataDxfId="3825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id="625" name="Tableau81878994959697102111117119181211241269296322347371394416437457476494511527542556569581592602611619626" displayName="Tableau81878994959697102111117119181211241269296322347371394416437457476494511527542556569581592602611619626" ref="FT6:FZ39" totalsRowShown="0" dataDxfId="3824">
  <autoFilter ref="FT6:FZ39"/>
  <tableColumns count="7">
    <tableColumn id="1" name="CLIENTS" dataDxfId="3823">
      <calculatedColumnFormula>Tableau81[[#This Row],[CLIENTS]]</calculatedColumnFormula>
    </tableColumn>
    <tableColumn id="7" name="LOCALISATION" dataDxfId="3822">
      <calculatedColumnFormula>Tableau81[[#This Row],[LOCALISATION]]</calculatedColumnFormula>
    </tableColumn>
    <tableColumn id="2" name="STADE D'AVANCEMENT" dataDxfId="3821">
      <calculatedColumnFormula>Tableau81[[#This Row],[STADE D''AVANCEMENT]]</calculatedColumnFormula>
    </tableColumn>
    <tableColumn id="3" name="INTERVENTION À EFFECTUER" dataDxfId="3820">
      <calculatedColumnFormula>Tableau81[[#This Row],[INTERVENTION À EFFECTUER]]</calculatedColumnFormula>
    </tableColumn>
    <tableColumn id="4" name="DATE DEMANDÉE" dataDxfId="3819"/>
    <tableColumn id="5" name="DATE D'INTERVENTION" dataDxfId="3818"/>
    <tableColumn id="6" name="OBSERVATIONS" dataDxfId="3817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id="632" name="Tableau81878994959697102111117120182212242270297323348372395417438458477495512528543557570582593603612620627633" displayName="Tableau81878994959697102111117120182212242270297323348372395417438458477495512528543557570582593603612620627633" ref="GA6:GG39" totalsRowShown="0" dataDxfId="3816">
  <autoFilter ref="GA6:GG39"/>
  <tableColumns count="7">
    <tableColumn id="1" name="CLIENTS" dataDxfId="3815">
      <calculatedColumnFormula>Tableau81[[#This Row],[CLIENTS]]</calculatedColumnFormula>
    </tableColumn>
    <tableColumn id="7" name="LOCALISATION" dataDxfId="3814">
      <calculatedColumnFormula>Tableau81[[#This Row],[LOCALISATION]]</calculatedColumnFormula>
    </tableColumn>
    <tableColumn id="2" name="STADE D'AVANCEMENT" dataDxfId="3813">
      <calculatedColumnFormula>Tableau81[[#This Row],[STADE D''AVANCEMENT]]</calculatedColumnFormula>
    </tableColumn>
    <tableColumn id="3" name="INTERVENTION À EFFECTUER" dataDxfId="3812">
      <calculatedColumnFormula>Tableau81[[#This Row],[INTERVENTION À EFFECTUER]]</calculatedColumnFormula>
    </tableColumn>
    <tableColumn id="4" name="DATE DEMANDÉE" dataDxfId="3811"/>
    <tableColumn id="5" name="DATE D'INTERVENTION" dataDxfId="3810"/>
    <tableColumn id="6" name="OBSERVATIONS" dataDxfId="3809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id="638" name="Tableau81878994959697102111117121183213243271298324349373396418439459478496513529544558571583594604613621628634639" displayName="Tableau81878994959697102111117121183213243271298324349373396418439459478496513529544558571583594604613621628634639" ref="GH6:GN39" totalsRowShown="0" dataDxfId="3808">
  <autoFilter ref="GH6:GN39"/>
  <tableColumns count="7">
    <tableColumn id="1" name="CLIENTS" dataDxfId="3807">
      <calculatedColumnFormula>Tableau81[[#This Row],[CLIENTS]]</calculatedColumnFormula>
    </tableColumn>
    <tableColumn id="7" name="LOCALISATION" dataDxfId="3806">
      <calculatedColumnFormula>Tableau81[[#This Row],[LOCALISATION]]</calculatedColumnFormula>
    </tableColumn>
    <tableColumn id="2" name="STADE D'AVANCEMENT" dataDxfId="3805">
      <calculatedColumnFormula>Tableau81[[#This Row],[STADE D''AVANCEMENT]]</calculatedColumnFormula>
    </tableColumn>
    <tableColumn id="3" name="INTERVENTION À EFFECTUER" dataDxfId="3804">
      <calculatedColumnFormula>Tableau81[[#This Row],[INTERVENTION À EFFECTUER]]</calculatedColumnFormula>
    </tableColumn>
    <tableColumn id="4" name="DATE DEMANDÉE" dataDxfId="3803"/>
    <tableColumn id="5" name="DATE D'INTERVENTION" dataDxfId="3802"/>
    <tableColumn id="6" name="OBSERVATIONS" dataDxfId="3801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id="643" name="Tableau81878994959697102111117122184214244272299325350374397419440460479497514530545559572584595605614622629635640644" displayName="Tableau81878994959697102111117122184214244272299325350374397419440460479497514530545559572584595605614622629635640644" ref="GO6:GU39" totalsRowShown="0" dataDxfId="3800">
  <autoFilter ref="GO6:GU39"/>
  <tableColumns count="7">
    <tableColumn id="1" name="CLIENTS" dataDxfId="3799">
      <calculatedColumnFormula>Tableau81[[#This Row],[CLIENTS]]</calculatedColumnFormula>
    </tableColumn>
    <tableColumn id="7" name="LOCALISATION" dataDxfId="3798">
      <calculatedColumnFormula>Tableau81[[#This Row],[LOCALISATION]]</calculatedColumnFormula>
    </tableColumn>
    <tableColumn id="2" name="STADE D'AVANCEMENT" dataDxfId="3797">
      <calculatedColumnFormula>Tableau81[[#This Row],[STADE D''AVANCEMENT]]</calculatedColumnFormula>
    </tableColumn>
    <tableColumn id="3" name="INTERVENTION À EFFECTUER" dataDxfId="3796">
      <calculatedColumnFormula>Tableau81[[#This Row],[INTERVENTION À EFFECTUER]]</calculatedColumnFormula>
    </tableColumn>
    <tableColumn id="4" name="DATE DEMANDÉE" dataDxfId="3795"/>
    <tableColumn id="5" name="DATE D'INTERVENTION" dataDxfId="3794"/>
    <tableColumn id="6" name="OBSERVATIONS" dataDxfId="3793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id="647" name="Tableau8187899495969710211111712235186216245273300326351375398420441461480498515531546560573585596606615623630636641645648" displayName="Tableau8187899495969710211111712235186216245273300326351375398420441461480498515531546560573585596606615623630636641645648" ref="GV6:HB39" totalsRowShown="0" dataDxfId="3792">
  <autoFilter ref="GV6:HB39"/>
  <tableColumns count="7">
    <tableColumn id="1" name="CLIENTS" dataDxfId="3791">
      <calculatedColumnFormula>Tableau81[[#This Row],[CLIENTS]]</calculatedColumnFormula>
    </tableColumn>
    <tableColumn id="7" name="LOCALISATION" dataDxfId="3790">
      <calculatedColumnFormula>Tableau81[[#This Row],[LOCALISATION]]</calculatedColumnFormula>
    </tableColumn>
    <tableColumn id="2" name="STADE D'AVANCEMENT" dataDxfId="3789">
      <calculatedColumnFormula>Tableau81[[#This Row],[STADE D''AVANCEMENT]]</calculatedColumnFormula>
    </tableColumn>
    <tableColumn id="3" name="INTERVENTION À EFFECTUER" dataDxfId="3788">
      <calculatedColumnFormula>Tableau81[[#This Row],[INTERVENTION À EFFECTUER]]</calculatedColumnFormula>
    </tableColumn>
    <tableColumn id="4" name="DATE DEMANDÉE" dataDxfId="3787"/>
    <tableColumn id="5" name="DATE D'INTERVENTION" dataDxfId="3786"/>
    <tableColumn id="6" name="OBSERVATIONS" dataDxfId="3785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id="650" name="Tableau8187899495969710211111712235145187217246274301327352376399421442462481499516532547561574586597607616624631637642646649651" displayName="Tableau8187899495969710211111712235145187217246274301327352376399421442462481499516532547561574586597607616624631637642646649651" ref="HC6:HI39" totalsRowShown="0" dataDxfId="3784">
  <autoFilter ref="HC6:HI39"/>
  <tableColumns count="7">
    <tableColumn id="1" name="CLIENTS" dataDxfId="3783">
      <calculatedColumnFormula>Tableau81[[#This Row],[CLIENTS]]</calculatedColumnFormula>
    </tableColumn>
    <tableColumn id="7" name="LOCALISATION" dataDxfId="3782">
      <calculatedColumnFormula>Tableau81[[#This Row],[LOCALISATION]]</calculatedColumnFormula>
    </tableColumn>
    <tableColumn id="2" name="STADE D'AVANCEMENT" dataDxfId="3781">
      <calculatedColumnFormula>Tableau81[[#This Row],[STADE D''AVANCEMENT]]</calculatedColumnFormula>
    </tableColumn>
    <tableColumn id="3" name="INTERVENTION À EFFECTUER" dataDxfId="3780">
      <calculatedColumnFormula>Tableau81[[#This Row],[INTERVENTION À EFFECTUER]]</calculatedColumnFormula>
    </tableColumn>
    <tableColumn id="4" name="DATE DEMANDÉE" dataDxfId="3779"/>
    <tableColumn id="5" name="DATE D'INTERVENTION" dataDxfId="3778"/>
    <tableColumn id="6" name="OBSERVATIONS" dataDxfId="3777"/>
  </tableColumns>
  <tableStyleInfo name="TableStyleMedium9" showFirstColumn="0" showLastColumn="0" showRowStripes="1" showColumnStripes="0"/>
</table>
</file>

<file path=xl/tables/table35.xml><?xml version="1.0" encoding="utf-8"?>
<table xmlns="http://schemas.openxmlformats.org/spreadsheetml/2006/main" id="184" name="Tableau8178185" displayName="Tableau8178185" ref="H6:N39" totalsRowShown="0" dataDxfId="3776">
  <autoFilter ref="H6:N39"/>
  <tableColumns count="7">
    <tableColumn id="1" name="CLIENTS" dataDxfId="3775">
      <calculatedColumnFormula>Tableau81[[#This Row],[CLIENTS]]</calculatedColumnFormula>
    </tableColumn>
    <tableColumn id="7" name="LOCALISATION" dataDxfId="3774">
      <calculatedColumnFormula>Tableau81[[#This Row],[LOCALISATION]]</calculatedColumnFormula>
    </tableColumn>
    <tableColumn id="2" name="STADE D'AVANCEMENT" dataDxfId="3773">
      <calculatedColumnFormula>Tableau81[[#This Row],[STADE D''AVANCEMENT]]</calculatedColumnFormula>
    </tableColumn>
    <tableColumn id="3" name="INTERVENTION À EFFECTUER" dataDxfId="3772">
      <calculatedColumnFormula>Tableau81[[#This Row],[INTERVENTION À EFFECTUER]]</calculatedColumnFormula>
    </tableColumn>
    <tableColumn id="4" name="DATE DEMANDÉE" dataDxfId="3771"/>
    <tableColumn id="5" name="DATE D'INTERVENTION" dataDxfId="3770"/>
    <tableColumn id="6" name="OBSERVATIONS" dataDxfId="3769"/>
  </tableColumns>
  <tableStyleInfo name="TableStyleMedium9" showFirstColumn="0" showLastColumn="0" showRowStripes="1" showColumnStripes="0"/>
</table>
</file>

<file path=xl/tables/table36.xml><?xml version="1.0" encoding="utf-8"?>
<table xmlns="http://schemas.openxmlformats.org/spreadsheetml/2006/main" id="5" name="Tableau27066" displayName="Tableau27066" ref="C7:H25" totalsRowShown="0" headerRowDxfId="3768" dataDxfId="3766" headerRowBorderDxfId="3767" tableBorderDxfId="3765" totalsRowBorderDxfId="3764">
  <tableColumns count="6">
    <tableColumn id="1" name="Type d'intervention" dataDxfId="3763"/>
    <tableColumn id="2" name="Entreprise" dataDxfId="3762"/>
    <tableColumn id="12" name="S" dataDxfId="3761"/>
    <tableColumn id="3" name="   Date" dataDxfId="3760"/>
    <tableColumn id="5" name="Avancement" dataDxfId="3759"/>
    <tableColumn id="4" name="Commentaires" dataDxfId="3758"/>
  </tableColumns>
  <tableStyleInfo name="TableStyleLight1" showFirstColumn="0" showLastColumn="0" showRowStripes="1" showColumnStripes="0"/>
</table>
</file>

<file path=xl/tables/table37.xml><?xml version="1.0" encoding="utf-8"?>
<table xmlns="http://schemas.openxmlformats.org/spreadsheetml/2006/main" id="6" name="Tableau47077" displayName="Tableau47077" ref="C28:H44" totalsRowShown="0" headerRowDxfId="3757" dataDxfId="3755" headerRowBorderDxfId="3756" tableBorderDxfId="3754" totalsRowBorderDxfId="3753">
  <tableColumns count="6">
    <tableColumn id="1" name="Type d'intervention" dataDxfId="3752"/>
    <tableColumn id="2" name="Entreprise" dataDxfId="3751"/>
    <tableColumn id="6" name="S" dataDxfId="3750">
      <calculatedColumnFormula>IF(E24="","",MOD(E24+1,52))</calculatedColumnFormula>
    </tableColumn>
    <tableColumn id="3" name="Date" dataDxfId="3749"/>
    <tableColumn id="4" name="Avancement" dataDxfId="3748"/>
    <tableColumn id="5" name="Commentaires" dataDxfId="3747"/>
  </tableColumns>
  <tableStyleInfo name="TableStyleLight1" showFirstColumn="0" showLastColumn="0" showRowStripes="1" showColumnStripes="0"/>
</table>
</file>

<file path=xl/tables/table38.xml><?xml version="1.0" encoding="utf-8"?>
<table xmlns="http://schemas.openxmlformats.org/spreadsheetml/2006/main" id="7" name="Tableau57088" displayName="Tableau57088" ref="C47:H51" totalsRowShown="0" headerRowDxfId="3746" dataDxfId="3744" headerRowBorderDxfId="3745" tableBorderDxfId="3743" totalsRowBorderDxfId="3742">
  <tableColumns count="6">
    <tableColumn id="1" name="Type d'intervention" dataDxfId="3741"/>
    <tableColumn id="2" name="Entreprise" dataDxfId="3740">
      <calculatedColumnFormula>D10</calculatedColumnFormula>
    </tableColumn>
    <tableColumn id="6" name=" " dataDxfId="3739">
      <calculatedColumnFormula>IF(E30="","",MOD(E30+1,52))</calculatedColumnFormula>
    </tableColumn>
    <tableColumn id="3" name="Date" dataDxfId="3738"/>
    <tableColumn id="4" name="Avancement" dataDxfId="3737"/>
    <tableColumn id="5" name="Commentaires" dataDxfId="3736"/>
  </tableColumns>
  <tableStyleInfo name="TableStyleLight1" showFirstColumn="0" showLastColumn="0" showRowStripes="1" showColumnStripes="0"/>
</table>
</file>

<file path=xl/tables/table39.xml><?xml version="1.0" encoding="utf-8"?>
<table xmlns="http://schemas.openxmlformats.org/spreadsheetml/2006/main" id="8" name="Tableau257129" displayName="Tableau257129" ref="C54:F58" totalsRowShown="0" headerRowDxfId="3735" dataDxfId="3733" headerRowBorderDxfId="3734" tableBorderDxfId="3732" totalsRowBorderDxfId="3731">
  <tableColumns count="4">
    <tableColumn id="1" name="réunion" dataDxfId="3730"/>
    <tableColumn id="2" name="date" dataDxfId="3729"/>
    <tableColumn id="4" name=" " dataDxfId="3728"/>
    <tableColumn id="3" name="état" dataDxfId="3727"/>
  </tableColumns>
  <tableStyleInfo name="TableStyleLight1" showFirstColumn="0" showLastColumn="0" showRowStripes="1" showColumnStripes="0"/>
</table>
</file>

<file path=xl/tables/table40.xml><?xml version="1.0" encoding="utf-8"?>
<table xmlns="http://schemas.openxmlformats.org/spreadsheetml/2006/main" id="41" name="Tableau270642" displayName="Tableau270642" ref="C7:H25" totalsRowShown="0" headerRowDxfId="3726" dataDxfId="3724" headerRowBorderDxfId="3725" tableBorderDxfId="3723" totalsRowBorderDxfId="3722">
  <tableColumns count="6">
    <tableColumn id="1" name="Type d'intervention" dataDxfId="3721"/>
    <tableColumn id="2" name="Entreprise" dataDxfId="3720"/>
    <tableColumn id="12" name="41" dataDxfId="3719"/>
    <tableColumn id="3" name="   Date" dataDxfId="3718"/>
    <tableColumn id="5" name="Avancement" dataDxfId="3717"/>
    <tableColumn id="4" name="Commentaires" dataDxfId="3716"/>
  </tableColumns>
  <tableStyleInfo name="TableStyleLight1" showFirstColumn="0" showLastColumn="0" showRowStripes="1" showColumnStripes="0"/>
</table>
</file>

<file path=xl/tables/table41.xml><?xml version="1.0" encoding="utf-8"?>
<table xmlns="http://schemas.openxmlformats.org/spreadsheetml/2006/main" id="42" name="Tableau470743" displayName="Tableau470743" ref="C28:H44" totalsRowShown="0" headerRowDxfId="3715" dataDxfId="3713" headerRowBorderDxfId="3714" tableBorderDxfId="3712" totalsRowBorderDxfId="3711">
  <tableColumns count="6">
    <tableColumn id="1" name="Type d'intervention" dataDxfId="3710"/>
    <tableColumn id="2" name="Entreprise" dataDxfId="3709"/>
    <tableColumn id="6" name="S" dataDxfId="3708">
      <calculatedColumnFormula>IF(E24="","",MOD(E24+1,52))</calculatedColumnFormula>
    </tableColumn>
    <tableColumn id="3" name="Date" dataDxfId="3707"/>
    <tableColumn id="4" name="Avancement" dataDxfId="3706"/>
    <tableColumn id="5" name="Commentaires" dataDxfId="3705"/>
  </tableColumns>
  <tableStyleInfo name="TableStyleLight1" showFirstColumn="0" showLastColumn="0" showRowStripes="1" showColumnStripes="0"/>
</table>
</file>

<file path=xl/tables/table42.xml><?xml version="1.0" encoding="utf-8"?>
<table xmlns="http://schemas.openxmlformats.org/spreadsheetml/2006/main" id="43" name="Tableau570844" displayName="Tableau570844" ref="C47:H51" totalsRowShown="0" headerRowDxfId="3704" dataDxfId="3702" headerRowBorderDxfId="3703" tableBorderDxfId="3701" totalsRowBorderDxfId="3700">
  <tableColumns count="6">
    <tableColumn id="1" name="Type d'intervention" dataDxfId="3699"/>
    <tableColumn id="2" name="Entreprise" dataDxfId="3698">
      <calculatedColumnFormula>D10</calculatedColumnFormula>
    </tableColumn>
    <tableColumn id="6" name=" " dataDxfId="3697">
      <calculatedColumnFormula>IF(E30="","",MOD(E30+1,52))</calculatedColumnFormula>
    </tableColumn>
    <tableColumn id="3" name="Date" dataDxfId="3696"/>
    <tableColumn id="4" name="Avancement" dataDxfId="3695"/>
    <tableColumn id="5" name="Commentaires" dataDxfId="3694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id="44" name="Tableau2571245" displayName="Tableau2571245" ref="C54:F58" totalsRowShown="0" headerRowDxfId="3693" dataDxfId="3691" headerRowBorderDxfId="3692" tableBorderDxfId="3690" totalsRowBorderDxfId="3689">
  <tableColumns count="4">
    <tableColumn id="1" name="réunion" dataDxfId="3688"/>
    <tableColumn id="2" name="date" dataDxfId="3687"/>
    <tableColumn id="4" name=" " dataDxfId="3686"/>
    <tableColumn id="3" name="état" dataDxfId="3685"/>
  </tableColumns>
  <tableStyleInfo name="TableStyleLight1" showFirstColumn="0" showLastColumn="0" showRowStripes="1" showColumnStripes="0"/>
</table>
</file>

<file path=xl/tables/table44.xml><?xml version="1.0" encoding="utf-8"?>
<table xmlns="http://schemas.openxmlformats.org/spreadsheetml/2006/main" id="65" name="Tableau270666" displayName="Tableau270666" ref="C7:H25" totalsRowShown="0" headerRowDxfId="3684" dataDxfId="3682" headerRowBorderDxfId="3683" tableBorderDxfId="3681" totalsRowBorderDxfId="3680">
  <tableColumns count="6">
    <tableColumn id="1" name="Type d'intervention" dataDxfId="3679"/>
    <tableColumn id="2" name="Entreprise" dataDxfId="3678"/>
    <tableColumn id="12" name="S" dataDxfId="3677"/>
    <tableColumn id="3" name="   Date" dataDxfId="3676"/>
    <tableColumn id="5" name="Avancement" dataDxfId="3675"/>
    <tableColumn id="4" name="Commentaires" dataDxfId="3674"/>
  </tableColumns>
  <tableStyleInfo name="TableStyleLight1" showFirstColumn="0" showLastColumn="0" showRowStripes="1" showColumnStripes="0"/>
</table>
</file>

<file path=xl/tables/table45.xml><?xml version="1.0" encoding="utf-8"?>
<table xmlns="http://schemas.openxmlformats.org/spreadsheetml/2006/main" id="66" name="Tableau470767" displayName="Tableau470767" ref="C28:H44" totalsRowShown="0" headerRowDxfId="3673" dataDxfId="3671" headerRowBorderDxfId="3672" tableBorderDxfId="3670" totalsRowBorderDxfId="3669">
  <tableColumns count="6">
    <tableColumn id="1" name="Type d'intervention" dataDxfId="3668"/>
    <tableColumn id="2" name="Entreprise" dataDxfId="3667"/>
    <tableColumn id="6" name="S" dataDxfId="3666">
      <calculatedColumnFormula>IF(E24="","",MOD(E24+1,52))</calculatedColumnFormula>
    </tableColumn>
    <tableColumn id="3" name="Date" dataDxfId="3665"/>
    <tableColumn id="4" name="Avancement" dataDxfId="3664"/>
    <tableColumn id="5" name="Commentaires" dataDxfId="3663"/>
  </tableColumns>
  <tableStyleInfo name="TableStyleLight1" showFirstColumn="0" showLastColumn="0" showRowStripes="1" showColumnStripes="0"/>
</table>
</file>

<file path=xl/tables/table46.xml><?xml version="1.0" encoding="utf-8"?>
<table xmlns="http://schemas.openxmlformats.org/spreadsheetml/2006/main" id="67" name="Tableau570868" displayName="Tableau570868" ref="C47:H51" totalsRowShown="0" headerRowDxfId="3662" dataDxfId="3660" headerRowBorderDxfId="3661" tableBorderDxfId="3659" totalsRowBorderDxfId="3658">
  <tableColumns count="6">
    <tableColumn id="1" name="Type d'intervention" dataDxfId="3657"/>
    <tableColumn id="2" name="Entreprise" dataDxfId="3656">
      <calculatedColumnFormula>D10</calculatedColumnFormula>
    </tableColumn>
    <tableColumn id="6" name=" " dataDxfId="3655">
      <calculatedColumnFormula>IF(E30="","",MOD(E30+1,52))</calculatedColumnFormula>
    </tableColumn>
    <tableColumn id="3" name="Date" dataDxfId="3654"/>
    <tableColumn id="4" name="Avancement" dataDxfId="3653"/>
    <tableColumn id="5" name="Commentaires" dataDxfId="3652"/>
  </tableColumns>
  <tableStyleInfo name="TableStyleLight1" showFirstColumn="0" showLastColumn="0" showRowStripes="1" showColumnStripes="0"/>
</table>
</file>

<file path=xl/tables/table47.xml><?xml version="1.0" encoding="utf-8"?>
<table xmlns="http://schemas.openxmlformats.org/spreadsheetml/2006/main" id="68" name="Tableau2571269" displayName="Tableau2571269" ref="C54:F58" totalsRowShown="0" headerRowDxfId="3651" dataDxfId="3649" headerRowBorderDxfId="3650" tableBorderDxfId="3648" totalsRowBorderDxfId="3647">
  <tableColumns count="4">
    <tableColumn id="1" name="réunion" dataDxfId="3646"/>
    <tableColumn id="2" name="date" dataDxfId="3645"/>
    <tableColumn id="4" name=" " dataDxfId="3644"/>
    <tableColumn id="3" name="état" dataDxfId="3643"/>
  </tableColumns>
  <tableStyleInfo name="TableStyleLight1" showFirstColumn="0" showLastColumn="0" showRowStripes="1" showColumnStripes="0"/>
</table>
</file>

<file path=xl/tables/table48.xml><?xml version="1.0" encoding="utf-8"?>
<table xmlns="http://schemas.openxmlformats.org/spreadsheetml/2006/main" id="96" name="Tableau270697" displayName="Tableau270697" ref="C7:H25" totalsRowShown="0" headerRowDxfId="3642" dataDxfId="3640" headerRowBorderDxfId="3641" tableBorderDxfId="3639" totalsRowBorderDxfId="3638">
  <tableColumns count="6">
    <tableColumn id="1" name="Type d'intervention" dataDxfId="3637"/>
    <tableColumn id="2" name="Entreprise" dataDxfId="3636"/>
    <tableColumn id="12" name="S" dataDxfId="3635"/>
    <tableColumn id="3" name="   Date" dataDxfId="3634"/>
    <tableColumn id="5" name="Avancement" dataDxfId="3633"/>
    <tableColumn id="4" name="Commentaires" dataDxfId="3632"/>
  </tableColumns>
  <tableStyleInfo name="TableStyleLight1" showFirstColumn="0" showLastColumn="0" showRowStripes="1" showColumnStripes="0"/>
</table>
</file>

<file path=xl/tables/table49.xml><?xml version="1.0" encoding="utf-8"?>
<table xmlns="http://schemas.openxmlformats.org/spreadsheetml/2006/main" id="101" name="Tableau4707102" displayName="Tableau4707102" ref="C28:H44" totalsRowShown="0" headerRowDxfId="3631" dataDxfId="3629" headerRowBorderDxfId="3630" tableBorderDxfId="3628" totalsRowBorderDxfId="3627">
  <tableColumns count="6">
    <tableColumn id="1" name="Type d'intervention" dataDxfId="3626"/>
    <tableColumn id="2" name="Entreprise" dataDxfId="3625"/>
    <tableColumn id="6" name="S" dataDxfId="3624">
      <calculatedColumnFormula>IF(E24="","",MOD(E24+1,52))</calculatedColumnFormula>
    </tableColumn>
    <tableColumn id="3" name="Date" dataDxfId="3623"/>
    <tableColumn id="4" name="Avancement" dataDxfId="3622"/>
    <tableColumn id="5" name="Commentaires" dataDxfId="3621"/>
  </tableColumns>
  <tableStyleInfo name="TableStyleLight1" showFirstColumn="0" showLastColumn="0" showRowStripes="1" showColumnStripes="0"/>
</table>
</file>

<file path=xl/tables/table50.xml><?xml version="1.0" encoding="utf-8"?>
<table xmlns="http://schemas.openxmlformats.org/spreadsheetml/2006/main" id="102" name="Tableau5708103" displayName="Tableau5708103" ref="C47:H51" totalsRowShown="0" headerRowDxfId="3620" dataDxfId="3618" headerRowBorderDxfId="3619" tableBorderDxfId="3617" totalsRowBorderDxfId="3616">
  <tableColumns count="6">
    <tableColumn id="1" name="Type d'intervention" dataDxfId="3615"/>
    <tableColumn id="2" name="Entreprise" dataDxfId="3614">
      <calculatedColumnFormula>D10</calculatedColumnFormula>
    </tableColumn>
    <tableColumn id="6" name=" " dataDxfId="3613">
      <calculatedColumnFormula>IF(E30="","",MOD(E30+1,52))</calculatedColumnFormula>
    </tableColumn>
    <tableColumn id="3" name="Date" dataDxfId="3612"/>
    <tableColumn id="4" name="Avancement" dataDxfId="3611"/>
    <tableColumn id="5" name="Commentaires" dataDxfId="3610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id="103" name="Tableau25712104" displayName="Tableau25712104" ref="C54:F58" totalsRowShown="0" headerRowDxfId="3609" dataDxfId="3607" headerRowBorderDxfId="3608" tableBorderDxfId="3606" totalsRowBorderDxfId="3605">
  <tableColumns count="4">
    <tableColumn id="1" name="réunion" dataDxfId="3604"/>
    <tableColumn id="2" name="date" dataDxfId="3603"/>
    <tableColumn id="4" name=" " dataDxfId="3602"/>
    <tableColumn id="3" name="état" dataDxfId="3601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id="49" name="Tableau270650" displayName="Tableau270650" ref="C7:H25" totalsRowShown="0" headerRowDxfId="3600" dataDxfId="3598" headerRowBorderDxfId="3599" tableBorderDxfId="3597" totalsRowBorderDxfId="3596">
  <tableColumns count="6">
    <tableColumn id="1" name="Type d'intervention" dataDxfId="3595"/>
    <tableColumn id="2" name="Entreprise" dataDxfId="3594"/>
    <tableColumn id="12" name="S" dataDxfId="3593"/>
    <tableColumn id="3" name="   Date" dataDxfId="3592"/>
    <tableColumn id="5" name="Avancement" dataDxfId="3591"/>
    <tableColumn id="4" name="Commentaires" dataDxfId="3590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id="50" name="Tableau470751" displayName="Tableau470751" ref="C28:H44" totalsRowShown="0" headerRowDxfId="3589" dataDxfId="3587" headerRowBorderDxfId="3588" tableBorderDxfId="3586" totalsRowBorderDxfId="3585">
  <tableColumns count="6">
    <tableColumn id="1" name="Type d'intervention" dataDxfId="3584"/>
    <tableColumn id="2" name="Entreprise" dataDxfId="3583"/>
    <tableColumn id="6" name="S" dataDxfId="3582">
      <calculatedColumnFormula>IF(E24="","",MOD(E24+1,52))</calculatedColumnFormula>
    </tableColumn>
    <tableColumn id="3" name="Date" dataDxfId="3581"/>
    <tableColumn id="4" name="Avancement" dataDxfId="3580"/>
    <tableColumn id="5" name="Commentaires" dataDxfId="3579"/>
  </tableColumns>
  <tableStyleInfo name="TableStyleLight1" showFirstColumn="0" showLastColumn="0" showRowStripes="1" showColumnStripes="0"/>
</table>
</file>

<file path=xl/tables/table54.xml><?xml version="1.0" encoding="utf-8"?>
<table xmlns="http://schemas.openxmlformats.org/spreadsheetml/2006/main" id="51" name="Tableau570852" displayName="Tableau570852" ref="C47:H51" totalsRowShown="0" headerRowDxfId="3578" dataDxfId="3576" headerRowBorderDxfId="3577" tableBorderDxfId="3575" totalsRowBorderDxfId="3574">
  <tableColumns count="6">
    <tableColumn id="1" name="Type d'intervention" dataDxfId="3573"/>
    <tableColumn id="2" name="Entreprise" dataDxfId="3572">
      <calculatedColumnFormula>D10</calculatedColumnFormula>
    </tableColumn>
    <tableColumn id="6" name=" " dataDxfId="3571">
      <calculatedColumnFormula>IF(E30="","",MOD(E30+1,52))</calculatedColumnFormula>
    </tableColumn>
    <tableColumn id="3" name="Date" dataDxfId="3570"/>
    <tableColumn id="4" name="Avancement" dataDxfId="3569"/>
    <tableColumn id="5" name="Commentaires" dataDxfId="3568"/>
  </tableColumns>
  <tableStyleInfo name="TableStyleLight1" showFirstColumn="0" showLastColumn="0" showRowStripes="1" showColumnStripes="0"/>
</table>
</file>

<file path=xl/tables/table55.xml><?xml version="1.0" encoding="utf-8"?>
<table xmlns="http://schemas.openxmlformats.org/spreadsheetml/2006/main" id="52" name="Tableau2571253" displayName="Tableau2571253" ref="C54:F58" totalsRowShown="0" headerRowDxfId="3567" dataDxfId="3565" headerRowBorderDxfId="3566" tableBorderDxfId="3564" totalsRowBorderDxfId="3563">
  <tableColumns count="4">
    <tableColumn id="1" name="réunion" dataDxfId="3562"/>
    <tableColumn id="2" name="date" dataDxfId="3561"/>
    <tableColumn id="4" name=" " dataDxfId="3560"/>
    <tableColumn id="3" name="état" dataDxfId="3559"/>
  </tableColumns>
  <tableStyleInfo name="TableStyleLight1" showFirstColumn="0" showLastColumn="0" showRowStripes="1" showColumnStripes="0"/>
</table>
</file>

<file path=xl/tables/table56.xml><?xml version="1.0" encoding="utf-8"?>
<table xmlns="http://schemas.openxmlformats.org/spreadsheetml/2006/main" id="150" name="Tableau2706151" displayName="Tableau2706151" ref="C7:H25" totalsRowShown="0" headerRowDxfId="3558" dataDxfId="3556" headerRowBorderDxfId="3557" tableBorderDxfId="3555" totalsRowBorderDxfId="3554">
  <tableColumns count="6">
    <tableColumn id="1" name="Type d'intervention" dataDxfId="3553"/>
    <tableColumn id="2" name="Entreprise" dataDxfId="3552"/>
    <tableColumn id="12" name="S" dataDxfId="3551"/>
    <tableColumn id="3" name="   Date" dataDxfId="3550"/>
    <tableColumn id="5" name="Avancement" dataDxfId="3549"/>
    <tableColumn id="4" name="Commentaires" dataDxfId="3548"/>
  </tableColumns>
  <tableStyleInfo name="TableStyleLight1" showFirstColumn="0" showLastColumn="0" showRowStripes="1" showColumnStripes="0"/>
</table>
</file>

<file path=xl/tables/table57.xml><?xml version="1.0" encoding="utf-8"?>
<table xmlns="http://schemas.openxmlformats.org/spreadsheetml/2006/main" id="151" name="Tableau4707152" displayName="Tableau4707152" ref="C28:H44" totalsRowShown="0" headerRowDxfId="3547" dataDxfId="3545" headerRowBorderDxfId="3546" tableBorderDxfId="3544" totalsRowBorderDxfId="3543">
  <tableColumns count="6">
    <tableColumn id="1" name="Type d'intervention" dataDxfId="3542"/>
    <tableColumn id="2" name="Entreprise" dataDxfId="3541"/>
    <tableColumn id="6" name="S" dataDxfId="3540">
      <calculatedColumnFormula>IF(E24="","",MOD(E24+1,52))</calculatedColumnFormula>
    </tableColumn>
    <tableColumn id="3" name="Date" dataDxfId="3539"/>
    <tableColumn id="4" name="Avancement" dataDxfId="3538"/>
    <tableColumn id="5" name="Commentaires" dataDxfId="3537"/>
  </tableColumns>
  <tableStyleInfo name="TableStyleLight1" showFirstColumn="0" showLastColumn="0" showRowStripes="1" showColumnStripes="0"/>
</table>
</file>

<file path=xl/tables/table58.xml><?xml version="1.0" encoding="utf-8"?>
<table xmlns="http://schemas.openxmlformats.org/spreadsheetml/2006/main" id="152" name="Tableau5708153" displayName="Tableau5708153" ref="C47:H51" totalsRowShown="0" headerRowDxfId="3536" dataDxfId="3534" headerRowBorderDxfId="3535" tableBorderDxfId="3533" totalsRowBorderDxfId="3532">
  <tableColumns count="6">
    <tableColumn id="1" name="Type d'intervention" dataDxfId="3531"/>
    <tableColumn id="2" name="Entreprise" dataDxfId="3530">
      <calculatedColumnFormula>D10</calculatedColumnFormula>
    </tableColumn>
    <tableColumn id="6" name=" " dataDxfId="3529">
      <calculatedColumnFormula>IF(E30="","",MOD(E30+1,52))</calculatedColumnFormula>
    </tableColumn>
    <tableColumn id="3" name="Date" dataDxfId="3528"/>
    <tableColumn id="4" name="Avancement" dataDxfId="3527"/>
    <tableColumn id="5" name="Commentaires" dataDxfId="3526"/>
  </tableColumns>
  <tableStyleInfo name="TableStyleLight1" showFirstColumn="0" showLastColumn="0" showRowStripes="1" showColumnStripes="0"/>
</table>
</file>

<file path=xl/tables/table59.xml><?xml version="1.0" encoding="utf-8"?>
<table xmlns="http://schemas.openxmlformats.org/spreadsheetml/2006/main" id="153" name="Tableau25712154" displayName="Tableau25712154" ref="C54:F58" totalsRowShown="0" headerRowDxfId="3525" dataDxfId="3523" headerRowBorderDxfId="3524" tableBorderDxfId="3522" totalsRowBorderDxfId="3521">
  <tableColumns count="4">
    <tableColumn id="1" name="réunion" dataDxfId="3520"/>
    <tableColumn id="2" name="date" dataDxfId="3519"/>
    <tableColumn id="4" name=" " dataDxfId="3518"/>
    <tableColumn id="3" name="état" dataDxfId="3517"/>
  </tableColumns>
  <tableStyleInfo name="TableStyleLight1" showFirstColumn="0" showLastColumn="0" showRowStripes="1" showColumnStripes="0"/>
</table>
</file>

<file path=xl/tables/table60.xml><?xml version="1.0" encoding="utf-8"?>
<table xmlns="http://schemas.openxmlformats.org/spreadsheetml/2006/main" id="88" name="Tableau270689" displayName="Tableau270689" ref="C7:H25" totalsRowShown="0" headerRowDxfId="3516" dataDxfId="3514" headerRowBorderDxfId="3515" tableBorderDxfId="3513" totalsRowBorderDxfId="3512">
  <tableColumns count="6">
    <tableColumn id="1" name="Type d'intervention" dataDxfId="3511"/>
    <tableColumn id="2" name="Entreprise" dataDxfId="3510"/>
    <tableColumn id="12" name="S" dataDxfId="3509"/>
    <tableColumn id="3" name="   Date" dataDxfId="3508"/>
    <tableColumn id="5" name="Avancement" dataDxfId="3507"/>
    <tableColumn id="4" name="Commentaires" dataDxfId="3506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id="93" name="Tableau470794" displayName="Tableau470794" ref="C28:H44" totalsRowShown="0" headerRowDxfId="3505" dataDxfId="3503" headerRowBorderDxfId="3504" tableBorderDxfId="3502" totalsRowBorderDxfId="3501">
  <tableColumns count="6">
    <tableColumn id="1" name="Type d'intervention" dataDxfId="3500"/>
    <tableColumn id="2" name="Entreprise" dataDxfId="3499"/>
    <tableColumn id="6" name="S" dataDxfId="3498">
      <calculatedColumnFormula>IF(E24="","",MOD(E24+1,52))</calculatedColumnFormula>
    </tableColumn>
    <tableColumn id="3" name="Date" dataDxfId="3497"/>
    <tableColumn id="4" name="Avancement" dataDxfId="3496"/>
    <tableColumn id="5" name="Commentaires" dataDxfId="3495"/>
  </tableColumns>
  <tableStyleInfo name="TableStyleLight1" showFirstColumn="0" showLastColumn="0" showRowStripes="1" showColumnStripes="0"/>
</table>
</file>

<file path=xl/tables/table62.xml><?xml version="1.0" encoding="utf-8"?>
<table xmlns="http://schemas.openxmlformats.org/spreadsheetml/2006/main" id="94" name="Tableau570895" displayName="Tableau570895" ref="C47:H51" totalsRowShown="0" headerRowDxfId="3494" dataDxfId="3492" headerRowBorderDxfId="3493" tableBorderDxfId="3491" totalsRowBorderDxfId="3490">
  <tableColumns count="6">
    <tableColumn id="1" name="Type d'intervention" dataDxfId="3489"/>
    <tableColumn id="2" name="Entreprise" dataDxfId="3488">
      <calculatedColumnFormula>D10</calculatedColumnFormula>
    </tableColumn>
    <tableColumn id="6" name=" " dataDxfId="3487">
      <calculatedColumnFormula>IF(E30="","",MOD(E30+1,52))</calculatedColumnFormula>
    </tableColumn>
    <tableColumn id="3" name="Date" dataDxfId="3486"/>
    <tableColumn id="4" name="Avancement" dataDxfId="3485"/>
    <tableColumn id="5" name="Commentaires" dataDxfId="3484"/>
  </tableColumns>
  <tableStyleInfo name="TableStyleLight1" showFirstColumn="0" showLastColumn="0" showRowStripes="1" showColumnStripes="0"/>
</table>
</file>

<file path=xl/tables/table63.xml><?xml version="1.0" encoding="utf-8"?>
<table xmlns="http://schemas.openxmlformats.org/spreadsheetml/2006/main" id="95" name="Tableau2571296" displayName="Tableau2571296" ref="C54:F58" totalsRowShown="0" headerRowDxfId="3483" dataDxfId="3481" headerRowBorderDxfId="3482" tableBorderDxfId="3480" totalsRowBorderDxfId="3479">
  <tableColumns count="4">
    <tableColumn id="1" name="réunion" dataDxfId="3478"/>
    <tableColumn id="2" name="date" dataDxfId="3477"/>
    <tableColumn id="4" name=" " dataDxfId="3476"/>
    <tableColumn id="3" name="état" dataDxfId="3475"/>
  </tableColumns>
  <tableStyleInfo name="TableStyleLight1" showFirstColumn="0" showLastColumn="0" showRowStripes="1" showColumnStripes="0"/>
</table>
</file>

<file path=xl/tables/table64.xml><?xml version="1.0" encoding="utf-8"?>
<table xmlns="http://schemas.openxmlformats.org/spreadsheetml/2006/main" id="9" name="Tableau270610" displayName="Tableau270610" ref="C7:H25" totalsRowShown="0" headerRowDxfId="3474" dataDxfId="3472" headerRowBorderDxfId="3473" tableBorderDxfId="3471" totalsRowBorderDxfId="3470">
  <tableColumns count="6">
    <tableColumn id="1" name="Type d'intervention" dataDxfId="3469"/>
    <tableColumn id="2" name="Entreprise" dataDxfId="3468"/>
    <tableColumn id="12" name="S" dataDxfId="3467"/>
    <tableColumn id="3" name="   Date" dataDxfId="3466"/>
    <tableColumn id="5" name="Avancement" dataDxfId="3465"/>
    <tableColumn id="4" name="Commentaires" dataDxfId="3464"/>
  </tableColumns>
  <tableStyleInfo name="TableStyleLight1" showFirstColumn="0" showLastColumn="0" showRowStripes="1" showColumnStripes="0"/>
</table>
</file>

<file path=xl/tables/table65.xml><?xml version="1.0" encoding="utf-8"?>
<table xmlns="http://schemas.openxmlformats.org/spreadsheetml/2006/main" id="10" name="Tableau470711" displayName="Tableau470711" ref="C28:H44" totalsRowShown="0" headerRowDxfId="3463" dataDxfId="3461" headerRowBorderDxfId="3462" tableBorderDxfId="3460" totalsRowBorderDxfId="3459">
  <tableColumns count="6">
    <tableColumn id="1" name="Type d'intervention" dataDxfId="3458"/>
    <tableColumn id="2" name="Entreprise" dataDxfId="3457"/>
    <tableColumn id="6" name="S" dataDxfId="3456">
      <calculatedColumnFormula>IF(E24="","",MOD(E24+1,52))</calculatedColumnFormula>
    </tableColumn>
    <tableColumn id="3" name="Date" dataDxfId="3455"/>
    <tableColumn id="4" name="Avancement" dataDxfId="3454"/>
    <tableColumn id="5" name="Commentaires" dataDxfId="3453"/>
  </tableColumns>
  <tableStyleInfo name="TableStyleLight1" showFirstColumn="0" showLastColumn="0" showRowStripes="1" showColumnStripes="0"/>
</table>
</file>

<file path=xl/tables/table66.xml><?xml version="1.0" encoding="utf-8"?>
<table xmlns="http://schemas.openxmlformats.org/spreadsheetml/2006/main" id="11" name="Tableau570812" displayName="Tableau570812" ref="C47:H51" totalsRowShown="0" headerRowDxfId="3452" dataDxfId="3450" headerRowBorderDxfId="3451" tableBorderDxfId="3449" totalsRowBorderDxfId="3448">
  <tableColumns count="6">
    <tableColumn id="1" name="Type d'intervention" dataDxfId="3447"/>
    <tableColumn id="2" name="Entreprise" dataDxfId="3446">
      <calculatedColumnFormula>D10</calculatedColumnFormula>
    </tableColumn>
    <tableColumn id="6" name=" " dataDxfId="3445">
      <calculatedColumnFormula>IF(E30="","",MOD(E30+1,52))</calculatedColumnFormula>
    </tableColumn>
    <tableColumn id="3" name="Date" dataDxfId="3444"/>
    <tableColumn id="4" name="Avancement" dataDxfId="3443"/>
    <tableColumn id="5" name="Commentaires" dataDxfId="3442"/>
  </tableColumns>
  <tableStyleInfo name="TableStyleLight1" showFirstColumn="0" showLastColumn="0" showRowStripes="1" showColumnStripes="0"/>
</table>
</file>

<file path=xl/tables/table67.xml><?xml version="1.0" encoding="utf-8"?>
<table xmlns="http://schemas.openxmlformats.org/spreadsheetml/2006/main" id="12" name="Tableau2571213" displayName="Tableau2571213" ref="C54:F58" totalsRowShown="0" headerRowDxfId="3441" dataDxfId="3439" headerRowBorderDxfId="3440" tableBorderDxfId="3438" totalsRowBorderDxfId="3437">
  <tableColumns count="4">
    <tableColumn id="1" name="réunion" dataDxfId="3436"/>
    <tableColumn id="2" name="date" dataDxfId="3435"/>
    <tableColumn id="4" name=" " dataDxfId="3434"/>
    <tableColumn id="3" name="état" dataDxfId="3433"/>
  </tableColumns>
  <tableStyleInfo name="TableStyleLight1" showFirstColumn="0" showLastColumn="0" showRowStripes="1" showColumnStripes="0"/>
</table>
</file>

<file path=xl/tables/table68.xml><?xml version="1.0" encoding="utf-8"?>
<table xmlns="http://schemas.openxmlformats.org/spreadsheetml/2006/main" id="17" name="Tableau270618" displayName="Tableau270618" ref="C7:H25" totalsRowShown="0" headerRowDxfId="3432" dataDxfId="3430" headerRowBorderDxfId="3431" tableBorderDxfId="3429" totalsRowBorderDxfId="3428">
  <tableColumns count="6">
    <tableColumn id="1" name="Type d'intervention" dataDxfId="3427"/>
    <tableColumn id="2" name="Entreprise" dataDxfId="3426"/>
    <tableColumn id="12" name="S" dataDxfId="3425"/>
    <tableColumn id="3" name="   Date" dataDxfId="3424"/>
    <tableColumn id="5" name="Avancement" dataDxfId="3423"/>
    <tableColumn id="4" name="Commentaires" dataDxfId="3422"/>
  </tableColumns>
  <tableStyleInfo name="TableStyleLight1" showFirstColumn="0" showLastColumn="0" showRowStripes="1" showColumnStripes="0"/>
</table>
</file>

<file path=xl/tables/table69.xml><?xml version="1.0" encoding="utf-8"?>
<table xmlns="http://schemas.openxmlformats.org/spreadsheetml/2006/main" id="18" name="Tableau470719" displayName="Tableau470719" ref="C28:H44" totalsRowShown="0" headerRowDxfId="3421" dataDxfId="3419" headerRowBorderDxfId="3420" tableBorderDxfId="3418" totalsRowBorderDxfId="3417">
  <tableColumns count="6">
    <tableColumn id="1" name="Type d'intervention" dataDxfId="3416"/>
    <tableColumn id="2" name="Entreprise" dataDxfId="3415"/>
    <tableColumn id="6" name="S" dataDxfId="3414">
      <calculatedColumnFormula>IF(E24="","",MOD(E24+1,52))</calculatedColumnFormula>
    </tableColumn>
    <tableColumn id="3" name="Date" dataDxfId="3413"/>
    <tableColumn id="4" name="Avancement" dataDxfId="3412"/>
    <tableColumn id="5" name="Commentaires" dataDxfId="3411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id="19" name="Tableau570820" displayName="Tableau570820" ref="C47:H51" totalsRowShown="0" headerRowDxfId="3410" dataDxfId="3408" headerRowBorderDxfId="3409" tableBorderDxfId="3407" totalsRowBorderDxfId="3406">
  <tableColumns count="6">
    <tableColumn id="1" name="Type d'intervention" dataDxfId="3405"/>
    <tableColumn id="2" name="Entreprise" dataDxfId="3404">
      <calculatedColumnFormula>D10</calculatedColumnFormula>
    </tableColumn>
    <tableColumn id="6" name=" " dataDxfId="3403">
      <calculatedColumnFormula>IF(E30="","",MOD(E30+1,52))</calculatedColumnFormula>
    </tableColumn>
    <tableColumn id="3" name="Date" dataDxfId="3402"/>
    <tableColumn id="4" name="Avancement" dataDxfId="3401"/>
    <tableColumn id="5" name="Commentaires" dataDxfId="3400"/>
  </tableColumns>
  <tableStyleInfo name="TableStyleLight1" showFirstColumn="0" showLastColumn="0" showRowStripes="1" showColumnStripes="0"/>
</table>
</file>

<file path=xl/tables/table71.xml><?xml version="1.0" encoding="utf-8"?>
<table xmlns="http://schemas.openxmlformats.org/spreadsheetml/2006/main" id="20" name="Tableau2571221" displayName="Tableau2571221" ref="C54:F58" totalsRowShown="0" headerRowDxfId="3399" dataDxfId="3397" headerRowBorderDxfId="3398" tableBorderDxfId="3396" totalsRowBorderDxfId="3395">
  <tableColumns count="4">
    <tableColumn id="1" name="réunion" dataDxfId="3394"/>
    <tableColumn id="2" name="date" dataDxfId="3393"/>
    <tableColumn id="4" name=" " dataDxfId="3392"/>
    <tableColumn id="3" name="état" dataDxfId="3391"/>
  </tableColumns>
  <tableStyleInfo name="TableStyleLight1" showFirstColumn="0" showLastColumn="0" showRowStripes="1" showColumnStripes="0"/>
</table>
</file>

<file path=xl/tables/table72.xml><?xml version="1.0" encoding="utf-8"?>
<table xmlns="http://schemas.openxmlformats.org/spreadsheetml/2006/main" id="61" name="Tableau270662" displayName="Tableau270662" ref="C7:H25" totalsRowShown="0" headerRowDxfId="3390" dataDxfId="3388" headerRowBorderDxfId="3389" tableBorderDxfId="3387" totalsRowBorderDxfId="3386">
  <tableColumns count="6">
    <tableColumn id="1" name="Type d'intervention" dataDxfId="3385"/>
    <tableColumn id="2" name="Entreprise" dataDxfId="3384"/>
    <tableColumn id="12" name="S" dataDxfId="3383"/>
    <tableColumn id="3" name="   Date" dataDxfId="3382"/>
    <tableColumn id="5" name="Avancement" dataDxfId="3381"/>
    <tableColumn id="4" name="Commentaires" dataDxfId="3380"/>
  </tableColumns>
  <tableStyleInfo name="TableStyleLight1" showFirstColumn="0" showLastColumn="0" showRowStripes="1" showColumnStripes="0"/>
</table>
</file>

<file path=xl/tables/table73.xml><?xml version="1.0" encoding="utf-8"?>
<table xmlns="http://schemas.openxmlformats.org/spreadsheetml/2006/main" id="62" name="Tableau470763" displayName="Tableau470763" ref="C28:H44" totalsRowShown="0" headerRowDxfId="3379" dataDxfId="3377" headerRowBorderDxfId="3378" tableBorderDxfId="3376" totalsRowBorderDxfId="3375">
  <tableColumns count="6">
    <tableColumn id="1" name="Type d'intervention" dataDxfId="3374"/>
    <tableColumn id="2" name="Entreprise" dataDxfId="3373"/>
    <tableColumn id="6" name="S" dataDxfId="3372">
      <calculatedColumnFormula>IF(E24="","",MOD(E24+1,52))</calculatedColumnFormula>
    </tableColumn>
    <tableColumn id="3" name="Date" dataDxfId="3371"/>
    <tableColumn id="4" name="Avancement" dataDxfId="3370"/>
    <tableColumn id="5" name="Commentaires" dataDxfId="3369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id="63" name="Tableau570864" displayName="Tableau570864" ref="C47:H51" totalsRowShown="0" headerRowDxfId="3368" dataDxfId="3366" headerRowBorderDxfId="3367" tableBorderDxfId="3365" totalsRowBorderDxfId="3364">
  <tableColumns count="6">
    <tableColumn id="1" name="Type d'intervention" dataDxfId="3363"/>
    <tableColumn id="2" name="Entreprise" dataDxfId="3362">
      <calculatedColumnFormula>D10</calculatedColumnFormula>
    </tableColumn>
    <tableColumn id="6" name=" " dataDxfId="3361">
      <calculatedColumnFormula>IF(E30="","",MOD(E30+1,52))</calculatedColumnFormula>
    </tableColumn>
    <tableColumn id="3" name="Date" dataDxfId="3360"/>
    <tableColumn id="4" name="Avancement" dataDxfId="3359"/>
    <tableColumn id="5" name="Commentaires" dataDxfId="3358"/>
  </tableColumns>
  <tableStyleInfo name="TableStyleLight1" showFirstColumn="0" showLastColumn="0" showRowStripes="1" showColumnStripes="0"/>
</table>
</file>

<file path=xl/tables/table75.xml><?xml version="1.0" encoding="utf-8"?>
<table xmlns="http://schemas.openxmlformats.org/spreadsheetml/2006/main" id="64" name="Tableau2571265" displayName="Tableau2571265" ref="C54:F58" totalsRowShown="0" headerRowDxfId="3357" dataDxfId="3355" headerRowBorderDxfId="3356" tableBorderDxfId="3354" totalsRowBorderDxfId="3353">
  <tableColumns count="4">
    <tableColumn id="1" name="réunion" dataDxfId="3352"/>
    <tableColumn id="2" name="date" dataDxfId="3351"/>
    <tableColumn id="4" name=" " dataDxfId="3350"/>
    <tableColumn id="3" name="état" dataDxfId="3349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id="57" name="Tableau270658" displayName="Tableau270658" ref="C7:H25" totalsRowShown="0" headerRowDxfId="3348" dataDxfId="3346" headerRowBorderDxfId="3347" tableBorderDxfId="3345" totalsRowBorderDxfId="3344">
  <tableColumns count="6">
    <tableColumn id="1" name="Type d'intervention" dataDxfId="3343"/>
    <tableColumn id="2" name="Entreprise" dataDxfId="3342"/>
    <tableColumn id="12" name="S" dataDxfId="3341"/>
    <tableColumn id="3" name="   Date" dataDxfId="3340"/>
    <tableColumn id="5" name="Avancement" dataDxfId="3339"/>
    <tableColumn id="4" name="Commentaires" dataDxfId="3338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id="58" name="Tableau470759" displayName="Tableau470759" ref="C28:H44" totalsRowShown="0" headerRowDxfId="3337" dataDxfId="3335" headerRowBorderDxfId="3336" tableBorderDxfId="3334" totalsRowBorderDxfId="3333">
  <tableColumns count="6">
    <tableColumn id="1" name="Type d'intervention" dataDxfId="3332"/>
    <tableColumn id="2" name="Entreprise" dataDxfId="3331"/>
    <tableColumn id="6" name="S" dataDxfId="3330">
      <calculatedColumnFormula>IF(E24="","",MOD(E24+1,52))</calculatedColumnFormula>
    </tableColumn>
    <tableColumn id="3" name="Date" dataDxfId="3329"/>
    <tableColumn id="4" name="Avancement" dataDxfId="3328"/>
    <tableColumn id="5" name="Commentaires" dataDxfId="3327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id="59" name="Tableau570860" displayName="Tableau570860" ref="C47:H51" totalsRowShown="0" headerRowDxfId="3326" dataDxfId="3324" headerRowBorderDxfId="3325" tableBorderDxfId="3323" totalsRowBorderDxfId="3322">
  <tableColumns count="6">
    <tableColumn id="1" name="Type d'intervention" dataDxfId="3321"/>
    <tableColumn id="2" name="Entreprise" dataDxfId="3320">
      <calculatedColumnFormula>D10</calculatedColumnFormula>
    </tableColumn>
    <tableColumn id="6" name=" " dataDxfId="3319">
      <calculatedColumnFormula>IF(E30="","",MOD(E30+1,52))</calculatedColumnFormula>
    </tableColumn>
    <tableColumn id="3" name="Date" dataDxfId="3318"/>
    <tableColumn id="4" name="Avancement" dataDxfId="3317"/>
    <tableColumn id="5" name="Commentaires" dataDxfId="3316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id="60" name="Tableau2571261" displayName="Tableau2571261" ref="C54:F58" totalsRowShown="0" headerRowDxfId="3315" dataDxfId="3313" headerRowBorderDxfId="3314" tableBorderDxfId="3312" totalsRowBorderDxfId="3311">
  <tableColumns count="4">
    <tableColumn id="1" name="réunion" dataDxfId="3310"/>
    <tableColumn id="2" name="date" dataDxfId="3309"/>
    <tableColumn id="4" name=" " dataDxfId="3308"/>
    <tableColumn id="3" name="état" dataDxfId="3307"/>
  </tableColumns>
  <tableStyleInfo name="TableStyleLight1" showFirstColumn="0" showLastColumn="0" showRowStripes="1" showColumnStripes="0"/>
</table>
</file>

<file path=xl/tables/table80.xml><?xml version="1.0" encoding="utf-8"?>
<table xmlns="http://schemas.openxmlformats.org/spreadsheetml/2006/main" id="37" name="Tableau270638" displayName="Tableau270638" ref="C7:H25" totalsRowShown="0" headerRowDxfId="3306" dataDxfId="3304" headerRowBorderDxfId="3305" tableBorderDxfId="3303" totalsRowBorderDxfId="3302">
  <tableColumns count="6">
    <tableColumn id="1" name="Type d'intervention" dataDxfId="3301"/>
    <tableColumn id="2" name="Entreprise" dataDxfId="3300"/>
    <tableColumn id="12" name="S" dataDxfId="3299"/>
    <tableColumn id="3" name="   Date" dataDxfId="3298"/>
    <tableColumn id="5" name="Avancement" dataDxfId="3297"/>
    <tableColumn id="4" name="Commentaires" dataDxfId="3296"/>
  </tableColumns>
  <tableStyleInfo name="TableStyleLight1" showFirstColumn="0" showLastColumn="0" showRowStripes="1" showColumnStripes="0"/>
</table>
</file>

<file path=xl/tables/table81.xml><?xml version="1.0" encoding="utf-8"?>
<table xmlns="http://schemas.openxmlformats.org/spreadsheetml/2006/main" id="38" name="Tableau470739" displayName="Tableau470739" ref="C28:H44" totalsRowShown="0" headerRowDxfId="3295" dataDxfId="3293" headerRowBorderDxfId="3294" tableBorderDxfId="3292" totalsRowBorderDxfId="3291">
  <tableColumns count="6">
    <tableColumn id="1" name="Type d'intervention" dataDxfId="3290"/>
    <tableColumn id="2" name="Entreprise" dataDxfId="3289"/>
    <tableColumn id="6" name="S" dataDxfId="3288">
      <calculatedColumnFormula>IF(E24="","",MOD(E24+1,52))</calculatedColumnFormula>
    </tableColumn>
    <tableColumn id="3" name="Date" dataDxfId="3287"/>
    <tableColumn id="4" name="Avancement" dataDxfId="3286"/>
    <tableColumn id="5" name="Commentaires" dataDxfId="3285"/>
  </tableColumns>
  <tableStyleInfo name="TableStyleLight1" showFirstColumn="0" showLastColumn="0" showRowStripes="1" showColumnStripes="0"/>
</table>
</file>

<file path=xl/tables/table82.xml><?xml version="1.0" encoding="utf-8"?>
<table xmlns="http://schemas.openxmlformats.org/spreadsheetml/2006/main" id="39" name="Tableau570840" displayName="Tableau570840" ref="C47:H51" totalsRowShown="0" headerRowDxfId="3284" dataDxfId="3282" headerRowBorderDxfId="3283" tableBorderDxfId="3281" totalsRowBorderDxfId="3280">
  <tableColumns count="6">
    <tableColumn id="1" name="Type d'intervention" dataDxfId="3279"/>
    <tableColumn id="2" name="Entreprise" dataDxfId="3278">
      <calculatedColumnFormula>D10</calculatedColumnFormula>
    </tableColumn>
    <tableColumn id="6" name=" " dataDxfId="3277">
      <calculatedColumnFormula>IF(E30="","",MOD(E30+1,52))</calculatedColumnFormula>
    </tableColumn>
    <tableColumn id="3" name="Date" dataDxfId="3276"/>
    <tableColumn id="4" name="Avancement" dataDxfId="3275"/>
    <tableColumn id="5" name="Commentaires" dataDxfId="3274"/>
  </tableColumns>
  <tableStyleInfo name="TableStyleLight1" showFirstColumn="0" showLastColumn="0" showRowStripes="1" showColumnStripes="0"/>
</table>
</file>

<file path=xl/tables/table83.xml><?xml version="1.0" encoding="utf-8"?>
<table xmlns="http://schemas.openxmlformats.org/spreadsheetml/2006/main" id="40" name="Tableau2571241" displayName="Tableau2571241" ref="C54:F58" totalsRowShown="0" headerRowDxfId="3273" dataDxfId="3271" headerRowBorderDxfId="3272" tableBorderDxfId="3270" totalsRowBorderDxfId="3269">
  <tableColumns count="4">
    <tableColumn id="1" name="réunion" dataDxfId="3268"/>
    <tableColumn id="2" name="date" dataDxfId="3267"/>
    <tableColumn id="4" name=" " dataDxfId="3266"/>
    <tableColumn id="3" name="état" dataDxfId="3265"/>
  </tableColumns>
  <tableStyleInfo name="TableStyleLight1" showFirstColumn="0" showLastColumn="0" showRowStripes="1" showColumnStripes="0"/>
</table>
</file>

<file path=xl/tables/table84.xml><?xml version="1.0" encoding="utf-8"?>
<table xmlns="http://schemas.openxmlformats.org/spreadsheetml/2006/main" id="154" name="Tableau2706143155" displayName="Tableau2706143155" ref="C7:H25" totalsRowShown="0" headerRowDxfId="3264" dataDxfId="3262" headerRowBorderDxfId="3263" tableBorderDxfId="3261" totalsRowBorderDxfId="3260">
  <tableColumns count="6">
    <tableColumn id="1" name="Type d'intervention" dataDxfId="3259"/>
    <tableColumn id="2" name="Entreprise" dataDxfId="3258"/>
    <tableColumn id="12" name="S" dataDxfId="3257"/>
    <tableColumn id="3" name="   Date" dataDxfId="3256"/>
    <tableColumn id="5" name="Avancement" dataDxfId="3255"/>
    <tableColumn id="4" name="Commentaires" dataDxfId="3254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155" name="Tableau4707144156" displayName="Tableau4707144156" ref="C28:H44" totalsRowShown="0" headerRowDxfId="3253" dataDxfId="3251" headerRowBorderDxfId="3252" tableBorderDxfId="3250" totalsRowBorderDxfId="3249">
  <tableColumns count="6">
    <tableColumn id="1" name="Type d'intervention" dataDxfId="3248"/>
    <tableColumn id="2" name="Entreprise" dataDxfId="3247"/>
    <tableColumn id="6" name="S" dataDxfId="3246">
      <calculatedColumnFormula>IF(E24="","",MOD(E24+1,52))</calculatedColumnFormula>
    </tableColumn>
    <tableColumn id="3" name="Date" dataDxfId="3245"/>
    <tableColumn id="4" name="Avancement" dataDxfId="3244"/>
    <tableColumn id="5" name="Commentaires" dataDxfId="3243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156" name="Tableau5708145157" displayName="Tableau5708145157" ref="C47:H51" totalsRowShown="0" headerRowDxfId="3242" dataDxfId="3240" headerRowBorderDxfId="3241" tableBorderDxfId="3239" totalsRowBorderDxfId="3238">
  <tableColumns count="6">
    <tableColumn id="1" name="Type d'intervention" dataDxfId="3237"/>
    <tableColumn id="2" name="Entreprise" dataDxfId="3236">
      <calculatedColumnFormula>D10</calculatedColumnFormula>
    </tableColumn>
    <tableColumn id="6" name=" " dataDxfId="3235">
      <calculatedColumnFormula>IF(E30="","",MOD(E30+1,52))</calculatedColumnFormula>
    </tableColumn>
    <tableColumn id="3" name="Date" dataDxfId="3234"/>
    <tableColumn id="4" name="Avancement" dataDxfId="3233"/>
    <tableColumn id="5" name="Commentaires" dataDxfId="3232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157" name="Tableau25712146158" displayName="Tableau25712146158" ref="C54:F58" totalsRowShown="0" headerRowDxfId="3231" dataDxfId="3229" headerRowBorderDxfId="3230" tableBorderDxfId="3228" totalsRowBorderDxfId="3227">
  <tableColumns count="4">
    <tableColumn id="1" name="réunion" dataDxfId="3226"/>
    <tableColumn id="2" name="date" dataDxfId="3225"/>
    <tableColumn id="4" name=" " dataDxfId="3224"/>
    <tableColumn id="3" name="état" dataDxfId="3223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35" name="Tableau270636" displayName="Tableau270636" ref="C7:H25" totalsRowShown="0" headerRowDxfId="3222" dataDxfId="3220" headerRowBorderDxfId="3221" tableBorderDxfId="3219" totalsRowBorderDxfId="3218">
  <tableColumns count="6">
    <tableColumn id="1" name="Type d'intervention" dataDxfId="3217"/>
    <tableColumn id="2" name="Entreprise" dataDxfId="3216"/>
    <tableColumn id="12" name="S" dataDxfId="3215"/>
    <tableColumn id="3" name="   Date" dataDxfId="3214"/>
    <tableColumn id="5" name="Avancement" dataDxfId="3213"/>
    <tableColumn id="4" name="Commentaires" dataDxfId="3212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36" name="Tableau470737" displayName="Tableau470737" ref="C28:H44" totalsRowShown="0" headerRowDxfId="3211" dataDxfId="3209" headerRowBorderDxfId="3210" tableBorderDxfId="3208" totalsRowBorderDxfId="3207">
  <tableColumns count="6">
    <tableColumn id="1" name="Type d'intervention" dataDxfId="3206"/>
    <tableColumn id="2" name="Entreprise" dataDxfId="3205"/>
    <tableColumn id="6" name="S" dataDxfId="3204">
      <calculatedColumnFormula>IF(E24="","",MOD(E24+1,52))</calculatedColumnFormula>
    </tableColumn>
    <tableColumn id="3" name="Date" dataDxfId="3203"/>
    <tableColumn id="4" name="Avancement" dataDxfId="3202"/>
    <tableColumn id="5" name="Commentaires" dataDxfId="3201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78" name="Tableau570879" displayName="Tableau570879" ref="C47:H51" totalsRowShown="0" headerRowDxfId="3200" dataDxfId="3198" headerRowBorderDxfId="3199" tableBorderDxfId="3197" totalsRowBorderDxfId="3196">
  <tableColumns count="6">
    <tableColumn id="1" name="Type d'intervention" dataDxfId="3195"/>
    <tableColumn id="2" name="Entreprise" dataDxfId="3194">
      <calculatedColumnFormula>D10</calculatedColumnFormula>
    </tableColumn>
    <tableColumn id="6" name=" " dataDxfId="3193">
      <calculatedColumnFormula>IF(E30="","",MOD(E30+1,52))</calculatedColumnFormula>
    </tableColumn>
    <tableColumn id="3" name="Date" dataDxfId="3192"/>
    <tableColumn id="4" name="Avancement" dataDxfId="3191"/>
    <tableColumn id="5" name="Commentaires" dataDxfId="3190"/>
  </tableColumns>
  <tableStyleInfo name="TableStyleLight1" showFirstColumn="0" showLastColumn="0" showRowStripes="1" showColumnStripes="0"/>
</table>
</file>

<file path=xl/tables/table91.xml><?xml version="1.0" encoding="utf-8"?>
<table xmlns="http://schemas.openxmlformats.org/spreadsheetml/2006/main" id="79" name="Tableau2571280" displayName="Tableau2571280" ref="C54:F58" totalsRowShown="0" headerRowDxfId="3189" dataDxfId="3187" headerRowBorderDxfId="3188" tableBorderDxfId="3186" totalsRowBorderDxfId="3185">
  <tableColumns count="4">
    <tableColumn id="1" name="réunion" dataDxfId="3184"/>
    <tableColumn id="2" name="date" dataDxfId="3183"/>
    <tableColumn id="4" name=" " dataDxfId="3182"/>
    <tableColumn id="3" name="état" dataDxfId="3181"/>
  </tableColumns>
  <tableStyleInfo name="TableStyleLight1" showFirstColumn="0" showLastColumn="0" showRowStripes="1" showColumnStripes="0"/>
</table>
</file>

<file path=xl/tables/table92.xml><?xml version="1.0" encoding="utf-8"?>
<table xmlns="http://schemas.openxmlformats.org/spreadsheetml/2006/main" id="13" name="Tableau270614" displayName="Tableau270614" ref="C7:H25" totalsRowShown="0" headerRowDxfId="3180" dataDxfId="3178" headerRowBorderDxfId="3179" tableBorderDxfId="3177" totalsRowBorderDxfId="3176">
  <tableColumns count="6">
    <tableColumn id="1" name="Type d'intervention" dataDxfId="3175"/>
    <tableColumn id="2" name="Entreprise" dataDxfId="3174"/>
    <tableColumn id="12" name="S" dataDxfId="3173"/>
    <tableColumn id="3" name="   Date" dataDxfId="3172"/>
    <tableColumn id="5" name="Avancement" dataDxfId="3171"/>
    <tableColumn id="4" name="Commentaires" dataDxfId="3170"/>
  </tableColumns>
  <tableStyleInfo name="TableStyleLight1" showFirstColumn="0" showLastColumn="0" showRowStripes="1" showColumnStripes="0"/>
</table>
</file>

<file path=xl/tables/table93.xml><?xml version="1.0" encoding="utf-8"?>
<table xmlns="http://schemas.openxmlformats.org/spreadsheetml/2006/main" id="14" name="Tableau470715" displayName="Tableau470715" ref="C28:H44" totalsRowShown="0" headerRowDxfId="3169" dataDxfId="3167" headerRowBorderDxfId="3168" tableBorderDxfId="3166" totalsRowBorderDxfId="3165">
  <tableColumns count="6">
    <tableColumn id="1" name="Type d'intervention" dataDxfId="3164"/>
    <tableColumn id="2" name="Entreprise" dataDxfId="3163"/>
    <tableColumn id="6" name="S" dataDxfId="3162">
      <calculatedColumnFormula>IF(E24="","",MOD(E24+1,52))</calculatedColumnFormula>
    </tableColumn>
    <tableColumn id="3" name="Date" dataDxfId="3161"/>
    <tableColumn id="4" name="Avancement" dataDxfId="3160"/>
    <tableColumn id="5" name="Commentaires" dataDxfId="3159"/>
  </tableColumns>
  <tableStyleInfo name="TableStyleLight1" showFirstColumn="0" showLastColumn="0" showRowStripes="1" showColumnStripes="0"/>
</table>
</file>

<file path=xl/tables/table94.xml><?xml version="1.0" encoding="utf-8"?>
<table xmlns="http://schemas.openxmlformats.org/spreadsheetml/2006/main" id="15" name="Tableau570816" displayName="Tableau570816" ref="C47:H51" totalsRowShown="0" headerRowDxfId="3158" dataDxfId="3156" headerRowBorderDxfId="3157" tableBorderDxfId="3155" totalsRowBorderDxfId="3154">
  <tableColumns count="6">
    <tableColumn id="1" name="Type d'intervention" dataDxfId="3153"/>
    <tableColumn id="2" name="Entreprise" dataDxfId="3152">
      <calculatedColumnFormula>D10</calculatedColumnFormula>
    </tableColumn>
    <tableColumn id="6" name=" " dataDxfId="3151">
      <calculatedColumnFormula>IF(E30="","",MOD(E30+1,52))</calculatedColumnFormula>
    </tableColumn>
    <tableColumn id="3" name="Date" dataDxfId="3150"/>
    <tableColumn id="4" name="Avancement" dataDxfId="3149"/>
    <tableColumn id="5" name="Commentaires" dataDxfId="3148"/>
  </tableColumns>
  <tableStyleInfo name="TableStyleLight1" showFirstColumn="0" showLastColumn="0" showRowStripes="1" showColumnStripes="0"/>
</table>
</file>

<file path=xl/tables/table95.xml><?xml version="1.0" encoding="utf-8"?>
<table xmlns="http://schemas.openxmlformats.org/spreadsheetml/2006/main" id="16" name="Tableau2571217" displayName="Tableau2571217" ref="C54:F58" totalsRowShown="0" headerRowDxfId="3147" dataDxfId="3145" headerRowBorderDxfId="3146" tableBorderDxfId="3144" totalsRowBorderDxfId="3143">
  <tableColumns count="4">
    <tableColumn id="1" name="réunion" dataDxfId="3142"/>
    <tableColumn id="2" name="date" dataDxfId="3141"/>
    <tableColumn id="4" name=" " dataDxfId="3140"/>
    <tableColumn id="3" name="état" dataDxfId="3139"/>
  </tableColumns>
  <tableStyleInfo name="TableStyleLight1" showFirstColumn="0" showLastColumn="0" showRowStripes="1" showColumnStripes="0"/>
</table>
</file>

<file path=xl/tables/table96.xml><?xml version="1.0" encoding="utf-8"?>
<table xmlns="http://schemas.openxmlformats.org/spreadsheetml/2006/main" id="89" name="Tableau270690" displayName="Tableau270690" ref="C7:H25" totalsRowShown="0" headerRowDxfId="3138" dataDxfId="3136" headerRowBorderDxfId="3137" tableBorderDxfId="3135" totalsRowBorderDxfId="3134">
  <tableColumns count="6">
    <tableColumn id="1" name="Type d'intervention" dataDxfId="3133"/>
    <tableColumn id="2" name="Entreprise" dataDxfId="3132"/>
    <tableColumn id="12" name="S" dataDxfId="3131"/>
    <tableColumn id="3" name="   Date" dataDxfId="3130"/>
    <tableColumn id="5" name="Avancement" dataDxfId="3129"/>
    <tableColumn id="4" name="Commentaires" dataDxfId="3128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id="90" name="Tableau470791" displayName="Tableau470791" ref="C28:H44" totalsRowShown="0" headerRowDxfId="3127" dataDxfId="3125" headerRowBorderDxfId="3126" tableBorderDxfId="3124" totalsRowBorderDxfId="3123">
  <tableColumns count="6">
    <tableColumn id="1" name="Type d'intervention" dataDxfId="3122"/>
    <tableColumn id="2" name="Entreprise" dataDxfId="3121"/>
    <tableColumn id="6" name="S" dataDxfId="3120">
      <calculatedColumnFormula>IF(E24="","",MOD(E24+1,52))</calculatedColumnFormula>
    </tableColumn>
    <tableColumn id="3" name="Date" dataDxfId="3119"/>
    <tableColumn id="4" name="Avancement" dataDxfId="3118"/>
    <tableColumn id="5" name="Commentaires" dataDxfId="3117"/>
  </tableColumns>
  <tableStyleInfo name="TableStyleLight1" showFirstColumn="0" showLastColumn="0" showRowStripes="1" showColumnStripes="0"/>
</table>
</file>

<file path=xl/tables/table98.xml><?xml version="1.0" encoding="utf-8"?>
<table xmlns="http://schemas.openxmlformats.org/spreadsheetml/2006/main" id="91" name="Tableau570892" displayName="Tableau570892" ref="C47:H51" totalsRowShown="0" headerRowDxfId="3116" dataDxfId="3114" headerRowBorderDxfId="3115" tableBorderDxfId="3113" totalsRowBorderDxfId="3112">
  <tableColumns count="6">
    <tableColumn id="1" name="Type d'intervention" dataDxfId="3111"/>
    <tableColumn id="2" name="Entreprise" dataDxfId="3110">
      <calculatedColumnFormula>D10</calculatedColumnFormula>
    </tableColumn>
    <tableColumn id="6" name=" " dataDxfId="3109">
      <calculatedColumnFormula>IF(E30="","",MOD(E30+1,52))</calculatedColumnFormula>
    </tableColumn>
    <tableColumn id="3" name="Date" dataDxfId="3108"/>
    <tableColumn id="4" name="Avancement" dataDxfId="3107"/>
    <tableColumn id="5" name="Commentaires" dataDxfId="3106"/>
  </tableColumns>
  <tableStyleInfo name="TableStyleLight1" showFirstColumn="0" showLastColumn="0" showRowStripes="1" showColumnStripes="0"/>
</table>
</file>

<file path=xl/tables/table99.xml><?xml version="1.0" encoding="utf-8"?>
<table xmlns="http://schemas.openxmlformats.org/spreadsheetml/2006/main" id="92" name="Tableau2571293" displayName="Tableau2571293" ref="C54:F58" totalsRowShown="0" headerRowDxfId="3105" dataDxfId="3103" headerRowBorderDxfId="3104" tableBorderDxfId="3102" totalsRowBorderDxfId="3101">
  <tableColumns count="4">
    <tableColumn id="1" name="réunion" dataDxfId="3100"/>
    <tableColumn id="2" name="date" dataDxfId="3099"/>
    <tableColumn id="4" name=" " dataDxfId="3098"/>
    <tableColumn id="3" name="état" dataDxfId="3097"/>
  </tableColumns>
  <tableStyleInfo name="TableStyleLight1" showFirstColumn="0" showLastColumn="0" showRowStripes="1" showColumnStripes="0"/>
</table>
</file>

<file path=xl/tables/table100.xml><?xml version="1.0" encoding="utf-8"?>
<table xmlns="http://schemas.openxmlformats.org/spreadsheetml/2006/main" id="146" name="Tableau2706147" displayName="Tableau2706147" ref="C7:H25" totalsRowShown="0" headerRowDxfId="3096" dataDxfId="3094" headerRowBorderDxfId="3095" tableBorderDxfId="3093" totalsRowBorderDxfId="3092">
  <tableColumns count="6">
    <tableColumn id="1" name="Type d'intervention" dataDxfId="3091"/>
    <tableColumn id="2" name="Entreprise" dataDxfId="3090"/>
    <tableColumn id="12" name="S" dataDxfId="3089"/>
    <tableColumn id="3" name="   Date" dataDxfId="3088"/>
    <tableColumn id="5" name="Avancement" dataDxfId="3087"/>
    <tableColumn id="4" name="Commentaires" dataDxfId="3086"/>
  </tableColumns>
  <tableStyleInfo name="TableStyleLight1" showFirstColumn="0" showLastColumn="0" showRowStripes="1" showColumnStripes="0"/>
</table>
</file>

<file path=xl/tables/table101.xml><?xml version="1.0" encoding="utf-8"?>
<table xmlns="http://schemas.openxmlformats.org/spreadsheetml/2006/main" id="147" name="Tableau4707148" displayName="Tableau4707148" ref="C28:H44" totalsRowShown="0" headerRowDxfId="3085" dataDxfId="3083" headerRowBorderDxfId="3084" tableBorderDxfId="3082" totalsRowBorderDxfId="3081">
  <tableColumns count="6">
    <tableColumn id="1" name="Type d'intervention" dataDxfId="3080"/>
    <tableColumn id="2" name="Entreprise" dataDxfId="3079"/>
    <tableColumn id="6" name="S" dataDxfId="3078">
      <calculatedColumnFormula>IF(E24="","",MOD(E24+1,52))</calculatedColumnFormula>
    </tableColumn>
    <tableColumn id="3" name="Date" dataDxfId="3077"/>
    <tableColumn id="4" name="Avancement" dataDxfId="3076"/>
    <tableColumn id="5" name="Commentaires" dataDxfId="3075"/>
  </tableColumns>
  <tableStyleInfo name="TableStyleLight1" showFirstColumn="0" showLastColumn="0" showRowStripes="1" showColumnStripes="0"/>
</table>
</file>

<file path=xl/tables/table102.xml><?xml version="1.0" encoding="utf-8"?>
<table xmlns="http://schemas.openxmlformats.org/spreadsheetml/2006/main" id="148" name="Tableau5708149" displayName="Tableau5708149" ref="C47:H51" totalsRowShown="0" headerRowDxfId="3074" dataDxfId="3072" headerRowBorderDxfId="3073" tableBorderDxfId="3071" totalsRowBorderDxfId="3070">
  <tableColumns count="6">
    <tableColumn id="1" name="Type d'intervention" dataDxfId="3069"/>
    <tableColumn id="2" name="Entreprise" dataDxfId="3068">
      <calculatedColumnFormula>D10</calculatedColumnFormula>
    </tableColumn>
    <tableColumn id="6" name=" " dataDxfId="3067">
      <calculatedColumnFormula>IF(E30="","",MOD(E30+1,52))</calculatedColumnFormula>
    </tableColumn>
    <tableColumn id="3" name="Date" dataDxfId="3066"/>
    <tableColumn id="4" name="Avancement" dataDxfId="3065"/>
    <tableColumn id="5" name="Commentaires" dataDxfId="3064"/>
  </tableColumns>
  <tableStyleInfo name="TableStyleLight1" showFirstColumn="0" showLastColumn="0" showRowStripes="1" showColumnStripes="0"/>
</table>
</file>

<file path=xl/tables/table103.xml><?xml version="1.0" encoding="utf-8"?>
<table xmlns="http://schemas.openxmlformats.org/spreadsheetml/2006/main" id="149" name="Tableau25712150" displayName="Tableau25712150" ref="C54:F58" totalsRowShown="0" headerRowDxfId="3063" dataDxfId="3061" headerRowBorderDxfId="3062" tableBorderDxfId="3060" totalsRowBorderDxfId="3059">
  <tableColumns count="4">
    <tableColumn id="1" name="réunion" dataDxfId="3058"/>
    <tableColumn id="2" name="date" dataDxfId="3057"/>
    <tableColumn id="4" name=" " dataDxfId="3056"/>
    <tableColumn id="3" name="état" dataDxfId="3055"/>
  </tableColumns>
  <tableStyleInfo name="TableStyleLight1" showFirstColumn="0" showLastColumn="0" showRowStripes="1" showColumnStripes="0"/>
</table>
</file>

<file path=xl/tables/table104.xml><?xml version="1.0" encoding="utf-8"?>
<table xmlns="http://schemas.openxmlformats.org/spreadsheetml/2006/main" id="126" name="Tableau2706127" displayName="Tableau2706127" ref="C7:H25" totalsRowShown="0" headerRowDxfId="3054" dataDxfId="3052" headerRowBorderDxfId="3053" tableBorderDxfId="3051" totalsRowBorderDxfId="3050">
  <tableColumns count="6">
    <tableColumn id="1" name="Type d'intervention" dataDxfId="3049"/>
    <tableColumn id="2" name="Entreprise" dataDxfId="3048"/>
    <tableColumn id="12" name="S" dataDxfId="3047"/>
    <tableColumn id="3" name="   Date" dataDxfId="3046"/>
    <tableColumn id="5" name="Avancement" dataDxfId="3045"/>
    <tableColumn id="4" name="Commentaires" dataDxfId="3044"/>
  </tableColumns>
  <tableStyleInfo name="TableStyleLight1" showFirstColumn="0" showLastColumn="0" showRowStripes="1" showColumnStripes="0"/>
</table>
</file>

<file path=xl/tables/table105.xml><?xml version="1.0" encoding="utf-8"?>
<table xmlns="http://schemas.openxmlformats.org/spreadsheetml/2006/main" id="127" name="Tableau4707128" displayName="Tableau4707128" ref="C28:H44" totalsRowShown="0" headerRowDxfId="3043" dataDxfId="3041" headerRowBorderDxfId="3042" tableBorderDxfId="3040" totalsRowBorderDxfId="3039">
  <tableColumns count="6">
    <tableColumn id="1" name="Type d'intervention" dataDxfId="3038"/>
    <tableColumn id="2" name="Entreprise" dataDxfId="3037"/>
    <tableColumn id="6" name="S" dataDxfId="3036">
      <calculatedColumnFormula>IF(E24="","",MOD(E24+1,52))</calculatedColumnFormula>
    </tableColumn>
    <tableColumn id="3" name="Date" dataDxfId="3035"/>
    <tableColumn id="4" name="Avancement" dataDxfId="3034"/>
    <tableColumn id="5" name="Commentaires" dataDxfId="3033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id="128" name="Tableau5708129" displayName="Tableau5708129" ref="C47:H51" totalsRowShown="0" headerRowDxfId="3032" dataDxfId="3030" headerRowBorderDxfId="3031" tableBorderDxfId="3029" totalsRowBorderDxfId="3028">
  <tableColumns count="6">
    <tableColumn id="1" name="Type d'intervention" dataDxfId="3027"/>
    <tableColumn id="2" name="Entreprise" dataDxfId="3026">
      <calculatedColumnFormula>D10</calculatedColumnFormula>
    </tableColumn>
    <tableColumn id="6" name=" " dataDxfId="3025">
      <calculatedColumnFormula>IF(E30="","",MOD(E30+1,52))</calculatedColumnFormula>
    </tableColumn>
    <tableColumn id="3" name="Date" dataDxfId="3024"/>
    <tableColumn id="4" name="Avancement" dataDxfId="3023"/>
    <tableColumn id="5" name="Commentaires" dataDxfId="3022"/>
  </tableColumns>
  <tableStyleInfo name="TableStyleLight1" showFirstColumn="0" showLastColumn="0" showRowStripes="1" showColumnStripes="0"/>
</table>
</file>

<file path=xl/tables/table107.xml><?xml version="1.0" encoding="utf-8"?>
<table xmlns="http://schemas.openxmlformats.org/spreadsheetml/2006/main" id="129" name="Tableau25712130" displayName="Tableau25712130" ref="C54:F58" totalsRowShown="0" headerRowDxfId="3021" dataDxfId="3019" headerRowBorderDxfId="3020" tableBorderDxfId="3018" totalsRowBorderDxfId="3017">
  <tableColumns count="4">
    <tableColumn id="1" name="réunion" dataDxfId="3016"/>
    <tableColumn id="2" name="date" dataDxfId="3015"/>
    <tableColumn id="4" name=" " dataDxfId="3014"/>
    <tableColumn id="3" name="état" dataDxfId="3013"/>
  </tableColumns>
  <tableStyleInfo name="TableStyleLight1" showFirstColumn="0" showLastColumn="0" showRowStripes="1" showColumnStripes="0"/>
</table>
</file>

<file path=xl/tables/table108.xml><?xml version="1.0" encoding="utf-8"?>
<table xmlns="http://schemas.openxmlformats.org/spreadsheetml/2006/main" id="69" name="Tableau27062270" displayName="Tableau27062270" ref="C7:H25" totalsRowShown="0" headerRowDxfId="3012" dataDxfId="3010" headerRowBorderDxfId="3011" tableBorderDxfId="3009" totalsRowBorderDxfId="3008">
  <tableColumns count="6">
    <tableColumn id="1" name="Type d'intervention" dataDxfId="3007"/>
    <tableColumn id="2" name="Entreprise" dataDxfId="3006"/>
    <tableColumn id="12" name="S" dataDxfId="3005"/>
    <tableColumn id="3" name="   Date" dataDxfId="3004"/>
    <tableColumn id="5" name="Avancement" dataDxfId="3003"/>
    <tableColumn id="4" name="Commentaires" dataDxfId="3002"/>
  </tableColumns>
  <tableStyleInfo name="TableStyleLight1" showFirstColumn="0" showLastColumn="0" showRowStripes="1" showColumnStripes="0"/>
</table>
</file>

<file path=xl/tables/table109.xml><?xml version="1.0" encoding="utf-8"?>
<table xmlns="http://schemas.openxmlformats.org/spreadsheetml/2006/main" id="70" name="Tableau47072371" displayName="Tableau47072371" ref="C28:H44" totalsRowShown="0" headerRowDxfId="3001" dataDxfId="2999" headerRowBorderDxfId="3000" tableBorderDxfId="2998" totalsRowBorderDxfId="2997">
  <tableColumns count="6">
    <tableColumn id="1" name="Type d'intervention" dataDxfId="2996"/>
    <tableColumn id="2" name="Entreprise" dataDxfId="2995"/>
    <tableColumn id="6" name="S" dataDxfId="2994">
      <calculatedColumnFormula>IF(E24="","",MOD(E24+1,52))</calculatedColumnFormula>
    </tableColumn>
    <tableColumn id="3" name="Date" dataDxfId="2993"/>
    <tableColumn id="4" name="Avancement" dataDxfId="2992"/>
    <tableColumn id="5" name="Commentaires" dataDxfId="2991"/>
  </tableColumns>
  <tableStyleInfo name="TableStyleLight1" showFirstColumn="0" showLastColumn="0" showRowStripes="1" showColumnStripes="0"/>
</table>
</file>

<file path=xl/tables/table110.xml><?xml version="1.0" encoding="utf-8"?>
<table xmlns="http://schemas.openxmlformats.org/spreadsheetml/2006/main" id="71" name="Tableau57082472" displayName="Tableau57082472" ref="C47:H51" totalsRowShown="0" headerRowDxfId="2990" dataDxfId="2988" headerRowBorderDxfId="2989" tableBorderDxfId="2987" totalsRowBorderDxfId="2986">
  <tableColumns count="6">
    <tableColumn id="1" name="Type d'intervention" dataDxfId="2985"/>
    <tableColumn id="2" name="Entreprise" dataDxfId="2984">
      <calculatedColumnFormula>D10</calculatedColumnFormula>
    </tableColumn>
    <tableColumn id="6" name=" " dataDxfId="2983">
      <calculatedColumnFormula>IF(E30="","",MOD(E30+1,52))</calculatedColumnFormula>
    </tableColumn>
    <tableColumn id="3" name="Date" dataDxfId="2982"/>
    <tableColumn id="4" name="Avancement" dataDxfId="2981"/>
    <tableColumn id="5" name="Commentaires" dataDxfId="2980"/>
  </tableColumns>
  <tableStyleInfo name="TableStyleLight1" showFirstColumn="0" showLastColumn="0" showRowStripes="1" showColumnStripes="0"/>
</table>
</file>

<file path=xl/tables/table111.xml><?xml version="1.0" encoding="utf-8"?>
<table xmlns="http://schemas.openxmlformats.org/spreadsheetml/2006/main" id="72" name="Tableau257122573" displayName="Tableau257122573" ref="C54:F58" totalsRowShown="0" headerRowDxfId="2979" dataDxfId="2977" headerRowBorderDxfId="2978" tableBorderDxfId="2976" totalsRowBorderDxfId="2975">
  <tableColumns count="4">
    <tableColumn id="1" name="réunion" dataDxfId="2974"/>
    <tableColumn id="2" name="date" dataDxfId="2973"/>
    <tableColumn id="4" name=" " dataDxfId="2972"/>
    <tableColumn id="3" name="état" dataDxfId="2971"/>
  </tableColumns>
  <tableStyleInfo name="TableStyleLight1" showFirstColumn="0" showLastColumn="0" showRowStripes="1" showColumnStripes="0"/>
</table>
</file>

<file path=xl/tables/table112.xml><?xml version="1.0" encoding="utf-8"?>
<table xmlns="http://schemas.openxmlformats.org/spreadsheetml/2006/main" id="53" name="Tableau270654" displayName="Tableau270654" ref="C7:H25" totalsRowShown="0" headerRowDxfId="2970" dataDxfId="2968" headerRowBorderDxfId="2969" tableBorderDxfId="2967" totalsRowBorderDxfId="2966">
  <tableColumns count="6">
    <tableColumn id="1" name="Type d'intervention" dataDxfId="2965"/>
    <tableColumn id="2" name="Entreprise" dataDxfId="2964"/>
    <tableColumn id="12" name="S" dataDxfId="2963"/>
    <tableColumn id="3" name="   Date" dataDxfId="2962"/>
    <tableColumn id="5" name="Avancement" dataDxfId="2961"/>
    <tableColumn id="4" name="Commentaires" dataDxfId="2960"/>
  </tableColumns>
  <tableStyleInfo name="TableStyleLight1" showFirstColumn="0" showLastColumn="0" showRowStripes="1" showColumnStripes="0"/>
</table>
</file>

<file path=xl/tables/table113.xml><?xml version="1.0" encoding="utf-8"?>
<table xmlns="http://schemas.openxmlformats.org/spreadsheetml/2006/main" id="54" name="Tableau470755" displayName="Tableau470755" ref="C28:H44" totalsRowShown="0" headerRowDxfId="2959" dataDxfId="2957" headerRowBorderDxfId="2958" tableBorderDxfId="2956" totalsRowBorderDxfId="2955">
  <tableColumns count="6">
    <tableColumn id="1" name="Type d'intervention" dataDxfId="2954"/>
    <tableColumn id="2" name="Entreprise" dataDxfId="2953"/>
    <tableColumn id="6" name="S" dataDxfId="2952">
      <calculatedColumnFormula>IF(E24="","",MOD(E24+1,52))</calculatedColumnFormula>
    </tableColumn>
    <tableColumn id="3" name="Date" dataDxfId="2951"/>
    <tableColumn id="4" name="Avancement" dataDxfId="2950"/>
    <tableColumn id="5" name="Commentaires" dataDxfId="2949"/>
  </tableColumns>
  <tableStyleInfo name="TableStyleLight1" showFirstColumn="0" showLastColumn="0" showRowStripes="1" showColumnStripes="0"/>
</table>
</file>

<file path=xl/tables/table114.xml><?xml version="1.0" encoding="utf-8"?>
<table xmlns="http://schemas.openxmlformats.org/spreadsheetml/2006/main" id="55" name="Tableau570856" displayName="Tableau570856" ref="C47:H51" totalsRowShown="0" headerRowDxfId="2948" dataDxfId="2946" headerRowBorderDxfId="2947" tableBorderDxfId="2945" totalsRowBorderDxfId="2944">
  <tableColumns count="6">
    <tableColumn id="1" name="Type d'intervention" dataDxfId="2943"/>
    <tableColumn id="2" name="Entreprise" dataDxfId="2942">
      <calculatedColumnFormula>D10</calculatedColumnFormula>
    </tableColumn>
    <tableColumn id="6" name=" " dataDxfId="2941">
      <calculatedColumnFormula>IF(E30="","",MOD(E30+1,52))</calculatedColumnFormula>
    </tableColumn>
    <tableColumn id="3" name="Date" dataDxfId="2940"/>
    <tableColumn id="4" name="Avancement" dataDxfId="2939"/>
    <tableColumn id="5" name="Commentaires" dataDxfId="2938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id="56" name="Tableau2571257" displayName="Tableau2571257" ref="C54:F58" totalsRowShown="0" headerRowDxfId="2937" dataDxfId="2935" headerRowBorderDxfId="2936" tableBorderDxfId="2934" totalsRowBorderDxfId="2933">
  <tableColumns count="4">
    <tableColumn id="1" name="réunion" dataDxfId="2932"/>
    <tableColumn id="2" name="date" dataDxfId="2931"/>
    <tableColumn id="4" name=" " dataDxfId="2930"/>
    <tableColumn id="3" name="état" dataDxfId="2929"/>
  </tableColumns>
  <tableStyleInfo name="TableStyleLight1" showFirstColumn="0" showLastColumn="0" showRowStripes="1" showColumnStripes="0"/>
</table>
</file>

<file path=xl/tables/table116.xml><?xml version="1.0" encoding="utf-8"?>
<table xmlns="http://schemas.openxmlformats.org/spreadsheetml/2006/main" id="122" name="Tableau2706123" displayName="Tableau2706123" ref="C7:H25" totalsRowShown="0" headerRowDxfId="2928" dataDxfId="2926" headerRowBorderDxfId="2927" tableBorderDxfId="2925" totalsRowBorderDxfId="2924">
  <tableColumns count="6">
    <tableColumn id="1" name="Type d'intervention" dataDxfId="2923"/>
    <tableColumn id="2" name="Entreprise" dataDxfId="2922"/>
    <tableColumn id="12" name="S" dataDxfId="2921"/>
    <tableColumn id="3" name="   Date" dataDxfId="2920"/>
    <tableColumn id="5" name="Avancement" dataDxfId="2919"/>
    <tableColumn id="4" name="Commentaires" dataDxfId="2918"/>
  </tableColumns>
  <tableStyleInfo name="TableStyleLight1" showFirstColumn="0" showLastColumn="0" showRowStripes="1" showColumnStripes="0"/>
</table>
</file>

<file path=xl/tables/table117.xml><?xml version="1.0" encoding="utf-8"?>
<table xmlns="http://schemas.openxmlformats.org/spreadsheetml/2006/main" id="123" name="Tableau4707124" displayName="Tableau4707124" ref="C28:H44" totalsRowShown="0" headerRowDxfId="2917" dataDxfId="2915" headerRowBorderDxfId="2916" tableBorderDxfId="2914" totalsRowBorderDxfId="2913">
  <tableColumns count="6">
    <tableColumn id="1" name="Type d'intervention" dataDxfId="2912"/>
    <tableColumn id="2" name="Entreprise" dataDxfId="2911"/>
    <tableColumn id="6" name="S" dataDxfId="2910">
      <calculatedColumnFormula>IF(E24="","",MOD(E24+1,52))</calculatedColumnFormula>
    </tableColumn>
    <tableColumn id="3" name="Date" dataDxfId="2909"/>
    <tableColumn id="4" name="Avancement" dataDxfId="2908"/>
    <tableColumn id="5" name="Commentaires" dataDxfId="2907"/>
  </tableColumns>
  <tableStyleInfo name="TableStyleLight1" showFirstColumn="0" showLastColumn="0" showRowStripes="1" showColumnStripes="0"/>
</table>
</file>

<file path=xl/tables/table118.xml><?xml version="1.0" encoding="utf-8"?>
<table xmlns="http://schemas.openxmlformats.org/spreadsheetml/2006/main" id="124" name="Tableau5708125" displayName="Tableau5708125" ref="C47:H51" totalsRowShown="0" headerRowDxfId="2906" dataDxfId="2904" headerRowBorderDxfId="2905" tableBorderDxfId="2903" totalsRowBorderDxfId="2902">
  <tableColumns count="6">
    <tableColumn id="1" name="Type d'intervention" dataDxfId="2901"/>
    <tableColumn id="2" name="Entreprise" dataDxfId="2900">
      <calculatedColumnFormula>D10</calculatedColumnFormula>
    </tableColumn>
    <tableColumn id="6" name=" " dataDxfId="2899">
      <calculatedColumnFormula>IF(E30="","",MOD(E30+1,52))</calculatedColumnFormula>
    </tableColumn>
    <tableColumn id="3" name="Date" dataDxfId="2898"/>
    <tableColumn id="4" name="Avancement" dataDxfId="2897"/>
    <tableColumn id="5" name="Commentaires" dataDxfId="2896"/>
  </tableColumns>
  <tableStyleInfo name="TableStyleLight1" showFirstColumn="0" showLastColumn="0" showRowStripes="1" showColumnStripes="0"/>
</table>
</file>

<file path=xl/tables/table119.xml><?xml version="1.0" encoding="utf-8"?>
<table xmlns="http://schemas.openxmlformats.org/spreadsheetml/2006/main" id="125" name="Tableau25712126" displayName="Tableau25712126" ref="C54:F58" totalsRowShown="0" headerRowDxfId="2895" dataDxfId="2893" headerRowBorderDxfId="2894" tableBorderDxfId="2892" totalsRowBorderDxfId="2891">
  <tableColumns count="4">
    <tableColumn id="1" name="réunion" dataDxfId="2890"/>
    <tableColumn id="2" name="date" dataDxfId="2889"/>
    <tableColumn id="4" name=" " dataDxfId="2888"/>
    <tableColumn id="3" name="état" dataDxfId="2887"/>
  </tableColumns>
  <tableStyleInfo name="TableStyleLight1" showFirstColumn="0" showLastColumn="0" showRowStripes="1" showColumnStripes="0"/>
</table>
</file>

<file path=xl/tables/table120.xml><?xml version="1.0" encoding="utf-8"?>
<table xmlns="http://schemas.openxmlformats.org/spreadsheetml/2006/main" id="21" name="Tableau270622" displayName="Tableau270622" ref="C7:H25" totalsRowShown="0" headerRowDxfId="2886" dataDxfId="2884" headerRowBorderDxfId="2885" tableBorderDxfId="2883" totalsRowBorderDxfId="2882">
  <tableColumns count="6">
    <tableColumn id="1" name="Type d'intervention" dataDxfId="2881"/>
    <tableColumn id="2" name="Entreprise" dataDxfId="2880"/>
    <tableColumn id="12" name="S" dataDxfId="2879"/>
    <tableColumn id="3" name="   Date" dataDxfId="2878"/>
    <tableColumn id="5" name="Avancement" dataDxfId="2877"/>
    <tableColumn id="4" name="Commentaires" dataDxfId="2876"/>
  </tableColumns>
  <tableStyleInfo name="TableStyleLight1" showFirstColumn="0" showLastColumn="0" showRowStripes="1" showColumnStripes="0"/>
</table>
</file>

<file path=xl/tables/table121.xml><?xml version="1.0" encoding="utf-8"?>
<table xmlns="http://schemas.openxmlformats.org/spreadsheetml/2006/main" id="22" name="Tableau470723" displayName="Tableau470723" ref="C28:H44" totalsRowShown="0" headerRowDxfId="2875" dataDxfId="2873" headerRowBorderDxfId="2874" tableBorderDxfId="2872" totalsRowBorderDxfId="2871">
  <tableColumns count="6">
    <tableColumn id="1" name="Type d'intervention" dataDxfId="2870"/>
    <tableColumn id="2" name="Entreprise" dataDxfId="2869"/>
    <tableColumn id="6" name="S" dataDxfId="2868">
      <calculatedColumnFormula>IF(E24="","",MOD(E24+1,52))</calculatedColumnFormula>
    </tableColumn>
    <tableColumn id="3" name="Date" dataDxfId="2867"/>
    <tableColumn id="4" name="Avancement" dataDxfId="2866"/>
    <tableColumn id="5" name="Commentaires" dataDxfId="2865"/>
  </tableColumns>
  <tableStyleInfo name="TableStyleLight1" showFirstColumn="0" showLastColumn="0" showRowStripes="1" showColumnStripes="0"/>
</table>
</file>

<file path=xl/tables/table122.xml><?xml version="1.0" encoding="utf-8"?>
<table xmlns="http://schemas.openxmlformats.org/spreadsheetml/2006/main" id="23" name="Tableau570824" displayName="Tableau570824" ref="C47:H51" totalsRowShown="0" headerRowDxfId="2864" dataDxfId="2862" headerRowBorderDxfId="2863" tableBorderDxfId="2861" totalsRowBorderDxfId="2860">
  <tableColumns count="6">
    <tableColumn id="1" name="Type d'intervention" dataDxfId="2859"/>
    <tableColumn id="2" name="Entreprise" dataDxfId="2858">
      <calculatedColumnFormula>D10</calculatedColumnFormula>
    </tableColumn>
    <tableColumn id="6" name=" " dataDxfId="2857">
      <calculatedColumnFormula>IF(E30="","",MOD(E30+1,52))</calculatedColumnFormula>
    </tableColumn>
    <tableColumn id="3" name="Date" dataDxfId="2856"/>
    <tableColumn id="4" name="Avancement" dataDxfId="2855"/>
    <tableColumn id="5" name="Commentaires" dataDxfId="2854"/>
  </tableColumns>
  <tableStyleInfo name="TableStyleLight1" showFirstColumn="0" showLastColumn="0" showRowStripes="1" showColumnStripes="0"/>
</table>
</file>

<file path=xl/tables/table123.xml><?xml version="1.0" encoding="utf-8"?>
<table xmlns="http://schemas.openxmlformats.org/spreadsheetml/2006/main" id="24" name="Tableau2571225" displayName="Tableau2571225" ref="C54:F58" totalsRowShown="0" headerRowDxfId="2853" dataDxfId="2851" headerRowBorderDxfId="2852" tableBorderDxfId="2850" totalsRowBorderDxfId="2849">
  <tableColumns count="4">
    <tableColumn id="1" name="réunion" dataDxfId="2848"/>
    <tableColumn id="2" name="date" dataDxfId="2847"/>
    <tableColumn id="4" name=" " dataDxfId="2846"/>
    <tableColumn id="3" name="état" dataDxfId="2845"/>
  </tableColumns>
  <tableStyleInfo name="TableStyleLight1" showFirstColumn="0" showLastColumn="0" showRowStripes="1" showColumnStripes="0"/>
</table>
</file>

<file path=xl/tables/table124.xml><?xml version="1.0" encoding="utf-8"?>
<table xmlns="http://schemas.openxmlformats.org/spreadsheetml/2006/main" id="29" name="Tableau270630" displayName="Tableau270630" ref="C7:H25" totalsRowShown="0" headerRowDxfId="2844" dataDxfId="2842" headerRowBorderDxfId="2843" tableBorderDxfId="2841" totalsRowBorderDxfId="2840">
  <tableColumns count="6">
    <tableColumn id="1" name="Type d'intervention" dataDxfId="2839"/>
    <tableColumn id="2" name="Entreprise" dataDxfId="2838"/>
    <tableColumn id="12" name="S" dataDxfId="2837"/>
    <tableColumn id="3" name="   Date" dataDxfId="2836"/>
    <tableColumn id="5" name="Avancement" dataDxfId="2835"/>
    <tableColumn id="4" name="Commentaires" dataDxfId="2834"/>
  </tableColumns>
  <tableStyleInfo name="TableStyleLight1" showFirstColumn="0" showLastColumn="0" showRowStripes="1" showColumnStripes="0"/>
</table>
</file>

<file path=xl/tables/table125.xml><?xml version="1.0" encoding="utf-8"?>
<table xmlns="http://schemas.openxmlformats.org/spreadsheetml/2006/main" id="30" name="Tableau470731" displayName="Tableau470731" ref="C28:H44" totalsRowShown="0" headerRowDxfId="2833" dataDxfId="2831" headerRowBorderDxfId="2832" tableBorderDxfId="2830" totalsRowBorderDxfId="2829">
  <tableColumns count="6">
    <tableColumn id="1" name="Type d'intervention" dataDxfId="2828"/>
    <tableColumn id="2" name="Entreprise" dataDxfId="2827"/>
    <tableColumn id="6" name="S" dataDxfId="2826">
      <calculatedColumnFormula>IF(E24="","",MOD(E24+1,52))</calculatedColumnFormula>
    </tableColumn>
    <tableColumn id="3" name="Date" dataDxfId="2825"/>
    <tableColumn id="4" name="Avancement" dataDxfId="2824"/>
    <tableColumn id="5" name="Commentaires" dataDxfId="2823"/>
  </tableColumns>
  <tableStyleInfo name="TableStyleLight1" showFirstColumn="0" showLastColumn="0" showRowStripes="1" showColumnStripes="0"/>
</table>
</file>

<file path=xl/tables/table126.xml><?xml version="1.0" encoding="utf-8"?>
<table xmlns="http://schemas.openxmlformats.org/spreadsheetml/2006/main" id="31" name="Tableau570832" displayName="Tableau570832" ref="C47:H51" totalsRowShown="0" headerRowDxfId="2822" dataDxfId="2820" headerRowBorderDxfId="2821" tableBorderDxfId="2819" totalsRowBorderDxfId="2818">
  <tableColumns count="6">
    <tableColumn id="1" name="Type d'intervention" dataDxfId="2817"/>
    <tableColumn id="2" name="Entreprise" dataDxfId="2816">
      <calculatedColumnFormula>D10</calculatedColumnFormula>
    </tableColumn>
    <tableColumn id="6" name=" " dataDxfId="2815">
      <calculatedColumnFormula>IF(E30="","",MOD(E30+1,52))</calculatedColumnFormula>
    </tableColumn>
    <tableColumn id="3" name="Date" dataDxfId="2814"/>
    <tableColumn id="4" name="Avancement" dataDxfId="2813"/>
    <tableColumn id="5" name="Commentaires" dataDxfId="2812"/>
  </tableColumns>
  <tableStyleInfo name="TableStyleLight1" showFirstColumn="0" showLastColumn="0" showRowStripes="1" showColumnStripes="0"/>
</table>
</file>

<file path=xl/tables/table127.xml><?xml version="1.0" encoding="utf-8"?>
<table xmlns="http://schemas.openxmlformats.org/spreadsheetml/2006/main" id="32" name="Tableau2571233" displayName="Tableau2571233" ref="C54:F58" totalsRowShown="0" headerRowDxfId="2811" dataDxfId="2809" headerRowBorderDxfId="2810" tableBorderDxfId="2808" totalsRowBorderDxfId="2807">
  <tableColumns count="4">
    <tableColumn id="1" name="réunion" dataDxfId="2806"/>
    <tableColumn id="2" name="date" dataDxfId="2805"/>
    <tableColumn id="4" name=" " dataDxfId="2804"/>
    <tableColumn id="3" name="état" dataDxfId="2803"/>
  </tableColumns>
  <tableStyleInfo name="TableStyleLight1" showFirstColumn="0" showLastColumn="0" showRowStripes="1" showColumnStripes="0"/>
</table>
</file>

<file path=xl/tables/table128.xml><?xml version="1.0" encoding="utf-8"?>
<table xmlns="http://schemas.openxmlformats.org/spreadsheetml/2006/main" id="138" name="Tableau2706139" displayName="Tableau2706139" ref="C7:H25" totalsRowShown="0" headerRowDxfId="2802" dataDxfId="2800" headerRowBorderDxfId="2801" tableBorderDxfId="2799" totalsRowBorderDxfId="2798">
  <tableColumns count="6">
    <tableColumn id="1" name="Type d'intervention" dataDxfId="2797"/>
    <tableColumn id="2" name="Entreprise" dataDxfId="2796"/>
    <tableColumn id="12" name="S" dataDxfId="2795"/>
    <tableColumn id="3" name="   Date" dataDxfId="2794"/>
    <tableColumn id="5" name="Avancement" dataDxfId="2793"/>
    <tableColumn id="4" name="Commentaires" dataDxfId="2792"/>
  </tableColumns>
  <tableStyleInfo name="TableStyleLight1" showFirstColumn="0" showLastColumn="0" showRowStripes="1" showColumnStripes="0"/>
</table>
</file>

<file path=xl/tables/table129.xml><?xml version="1.0" encoding="utf-8"?>
<table xmlns="http://schemas.openxmlformats.org/spreadsheetml/2006/main" id="139" name="Tableau4707140" displayName="Tableau4707140" ref="C28:H44" totalsRowShown="0" headerRowDxfId="2791" dataDxfId="2789" headerRowBorderDxfId="2790" tableBorderDxfId="2788" totalsRowBorderDxfId="2787">
  <tableColumns count="6">
    <tableColumn id="1" name="Type d'intervention" dataDxfId="2786"/>
    <tableColumn id="2" name="Entreprise" dataDxfId="2785"/>
    <tableColumn id="6" name="S" dataDxfId="2784">
      <calculatedColumnFormula>IF(E24="","",MOD(E24+1,52))</calculatedColumnFormula>
    </tableColumn>
    <tableColumn id="3" name="Date" dataDxfId="2783"/>
    <tableColumn id="4" name="Avancement" dataDxfId="2782"/>
    <tableColumn id="5" name="Commentaires" dataDxfId="2781"/>
  </tableColumns>
  <tableStyleInfo name="TableStyleLight1" showFirstColumn="0" showLastColumn="0" showRowStripes="1" showColumnStripes="0"/>
</table>
</file>

<file path=xl/tables/table130.xml><?xml version="1.0" encoding="utf-8"?>
<table xmlns="http://schemas.openxmlformats.org/spreadsheetml/2006/main" id="140" name="Tableau5708141" displayName="Tableau5708141" ref="C47:H51" totalsRowShown="0" headerRowDxfId="2780" dataDxfId="2778" headerRowBorderDxfId="2779" tableBorderDxfId="2777" totalsRowBorderDxfId="2776">
  <tableColumns count="6">
    <tableColumn id="1" name="Type d'intervention" dataDxfId="2775"/>
    <tableColumn id="2" name="Entreprise" dataDxfId="2774">
      <calculatedColumnFormula>D10</calculatedColumnFormula>
    </tableColumn>
    <tableColumn id="6" name=" " dataDxfId="2773">
      <calculatedColumnFormula>IF(E30="","",MOD(E30+1,52))</calculatedColumnFormula>
    </tableColumn>
    <tableColumn id="3" name="Date" dataDxfId="2772"/>
    <tableColumn id="4" name="Avancement" dataDxfId="2771"/>
    <tableColumn id="5" name="Commentaires" dataDxfId="2770"/>
  </tableColumns>
  <tableStyleInfo name="TableStyleLight1" showFirstColumn="0" showLastColumn="0" showRowStripes="1" showColumnStripes="0"/>
</table>
</file>

<file path=xl/tables/table131.xml><?xml version="1.0" encoding="utf-8"?>
<table xmlns="http://schemas.openxmlformats.org/spreadsheetml/2006/main" id="141" name="Tableau25712142" displayName="Tableau25712142" ref="C54:F58" totalsRowShown="0" headerRowDxfId="2769" dataDxfId="2767" headerRowBorderDxfId="2768" tableBorderDxfId="2766" totalsRowBorderDxfId="2765">
  <tableColumns count="4">
    <tableColumn id="1" name="réunion" dataDxfId="2764"/>
    <tableColumn id="2" name="date" dataDxfId="2763"/>
    <tableColumn id="4" name=" " dataDxfId="2762"/>
    <tableColumn id="3" name="état" dataDxfId="2761"/>
  </tableColumns>
  <tableStyleInfo name="TableStyleLight1" showFirstColumn="0" showLastColumn="0" showRowStripes="1" showColumnStripes="0"/>
</table>
</file>

<file path=xl/tables/table132.xml><?xml version="1.0" encoding="utf-8"?>
<table xmlns="http://schemas.openxmlformats.org/spreadsheetml/2006/main" id="45" name="Tableau270646" displayName="Tableau270646" ref="C7:H25" totalsRowShown="0" headerRowDxfId="2760" dataDxfId="2758" headerRowBorderDxfId="2759" tableBorderDxfId="2757" totalsRowBorderDxfId="2756">
  <tableColumns count="6">
    <tableColumn id="1" name="Type d'intervention" dataDxfId="2755"/>
    <tableColumn id="2" name="Entreprise" dataDxfId="2754"/>
    <tableColumn id="12" name="S" dataDxfId="2753"/>
    <tableColumn id="3" name="   Date" dataDxfId="2752"/>
    <tableColumn id="5" name="Avancement" dataDxfId="2751"/>
    <tableColumn id="4" name="Commentaires" dataDxfId="2750"/>
  </tableColumns>
  <tableStyleInfo name="TableStyleLight1" showFirstColumn="0" showLastColumn="0" showRowStripes="1" showColumnStripes="0"/>
</table>
</file>

<file path=xl/tables/table133.xml><?xml version="1.0" encoding="utf-8"?>
<table xmlns="http://schemas.openxmlformats.org/spreadsheetml/2006/main" id="46" name="Tableau470747" displayName="Tableau470747" ref="C28:H44" totalsRowShown="0" headerRowDxfId="2749" dataDxfId="2747" headerRowBorderDxfId="2748" tableBorderDxfId="2746" totalsRowBorderDxfId="2745">
  <tableColumns count="6">
    <tableColumn id="1" name="Type d'intervention" dataDxfId="2744"/>
    <tableColumn id="2" name="Entreprise" dataDxfId="2743"/>
    <tableColumn id="6" name="S" dataDxfId="2742">
      <calculatedColumnFormula>IF(E24="","",MOD(E24+1,52))</calculatedColumnFormula>
    </tableColumn>
    <tableColumn id="3" name="Date" dataDxfId="2741"/>
    <tableColumn id="4" name="Avancement" dataDxfId="2740"/>
    <tableColumn id="5" name="Commentaires" dataDxfId="2739"/>
  </tableColumns>
  <tableStyleInfo name="TableStyleLight1" showFirstColumn="0" showLastColumn="0" showRowStripes="1" showColumnStripes="0"/>
</table>
</file>

<file path=xl/tables/table134.xml><?xml version="1.0" encoding="utf-8"?>
<table xmlns="http://schemas.openxmlformats.org/spreadsheetml/2006/main" id="47" name="Tableau570848" displayName="Tableau570848" ref="C47:H51" totalsRowShown="0" headerRowDxfId="2738" dataDxfId="2736" headerRowBorderDxfId="2737" tableBorderDxfId="2735" totalsRowBorderDxfId="2734">
  <tableColumns count="6">
    <tableColumn id="1" name="Type d'intervention" dataDxfId="2733"/>
    <tableColumn id="2" name="Entreprise" dataDxfId="2732">
      <calculatedColumnFormula>D10</calculatedColumnFormula>
    </tableColumn>
    <tableColumn id="6" name=" " dataDxfId="2731">
      <calculatedColumnFormula>IF(E30="","",MOD(E30+1,52))</calculatedColumnFormula>
    </tableColumn>
    <tableColumn id="3" name="Date" dataDxfId="2730"/>
    <tableColumn id="4" name="Avancement" dataDxfId="2729"/>
    <tableColumn id="5" name="Commentaires" dataDxfId="2728"/>
  </tableColumns>
  <tableStyleInfo name="TableStyleLight1" showFirstColumn="0" showLastColumn="0" showRowStripes="1" showColumnStripes="0"/>
</table>
</file>

<file path=xl/tables/table135.xml><?xml version="1.0" encoding="utf-8"?>
<table xmlns="http://schemas.openxmlformats.org/spreadsheetml/2006/main" id="48" name="Tableau2571249" displayName="Tableau2571249" ref="C54:F58" totalsRowShown="0" headerRowDxfId="2727" dataDxfId="2725" headerRowBorderDxfId="2726" tableBorderDxfId="2724" totalsRowBorderDxfId="2723">
  <tableColumns count="4">
    <tableColumn id="1" name="réunion" dataDxfId="2722"/>
    <tableColumn id="2" name="date" dataDxfId="2721"/>
    <tableColumn id="4" name=" " dataDxfId="2720"/>
    <tableColumn id="3" name="état" dataDxfId="2719"/>
  </tableColumns>
  <tableStyleInfo name="TableStyleLight1" showFirstColumn="0" showLastColumn="0" showRowStripes="1" showColumnStripes="0"/>
</table>
</file>

<file path=xl/tables/table136.xml><?xml version="1.0" encoding="utf-8"?>
<table xmlns="http://schemas.openxmlformats.org/spreadsheetml/2006/main" id="33" name="Tableau270634" displayName="Tableau270634" ref="C7:H25" totalsRowShown="0" headerRowDxfId="2718" dataDxfId="2716" headerRowBorderDxfId="2717" tableBorderDxfId="2715" totalsRowBorderDxfId="2714">
  <tableColumns count="6">
    <tableColumn id="1" name="Type d'intervention" dataDxfId="2713"/>
    <tableColumn id="2" name="Entreprise" dataDxfId="2712"/>
    <tableColumn id="12" name="S" dataDxfId="2711"/>
    <tableColumn id="3" name="   Date" dataDxfId="2710"/>
    <tableColumn id="5" name="Avancement" dataDxfId="2709"/>
    <tableColumn id="4" name="Commentaires" dataDxfId="2708"/>
  </tableColumns>
  <tableStyleInfo name="TableStyleLight1" showFirstColumn="0" showLastColumn="0" showRowStripes="1" showColumnStripes="0"/>
</table>
</file>

<file path=xl/tables/table137.xml><?xml version="1.0" encoding="utf-8"?>
<table xmlns="http://schemas.openxmlformats.org/spreadsheetml/2006/main" id="34" name="Tableau470735" displayName="Tableau470735" ref="C28:H44" totalsRowShown="0" headerRowDxfId="2707" dataDxfId="2705" headerRowBorderDxfId="2706" tableBorderDxfId="2704" totalsRowBorderDxfId="2703">
  <tableColumns count="6">
    <tableColumn id="1" name="Type d'intervention" dataDxfId="2702"/>
    <tableColumn id="2" name="Entreprise" dataDxfId="2701"/>
    <tableColumn id="6" name="S" dataDxfId="2700">
      <calculatedColumnFormula>IF(E24="","",MOD(E24+1,52))</calculatedColumnFormula>
    </tableColumn>
    <tableColumn id="3" name="Date" dataDxfId="2699"/>
    <tableColumn id="4" name="Avancement" dataDxfId="2698"/>
    <tableColumn id="5" name="Commentaires" dataDxfId="2697"/>
  </tableColumns>
  <tableStyleInfo name="TableStyleLight1" showFirstColumn="0" showLastColumn="0" showRowStripes="1" showColumnStripes="0"/>
</table>
</file>

<file path=xl/tables/table138.xml><?xml version="1.0" encoding="utf-8"?>
<table xmlns="http://schemas.openxmlformats.org/spreadsheetml/2006/main" id="77" name="Tableau570878" displayName="Tableau570878" ref="C47:H51" totalsRowShown="0" headerRowDxfId="2696" dataDxfId="2694" headerRowBorderDxfId="2695" tableBorderDxfId="2693" totalsRowBorderDxfId="2692">
  <tableColumns count="6">
    <tableColumn id="1" name="Type d'intervention" dataDxfId="2691"/>
    <tableColumn id="2" name="Entreprise" dataDxfId="2690">
      <calculatedColumnFormula>D10</calculatedColumnFormula>
    </tableColumn>
    <tableColumn id="6" name=" " dataDxfId="2689">
      <calculatedColumnFormula>IF(E30="","",MOD(E30+1,52))</calculatedColumnFormula>
    </tableColumn>
    <tableColumn id="3" name="Date" dataDxfId="2688"/>
    <tableColumn id="4" name="Avancement" dataDxfId="2687"/>
    <tableColumn id="5" name="Commentaires" dataDxfId="2686"/>
  </tableColumns>
  <tableStyleInfo name="TableStyleLight1" showFirstColumn="0" showLastColumn="0" showRowStripes="1" showColumnStripes="0"/>
</table>
</file>

<file path=xl/tables/table139.xml><?xml version="1.0" encoding="utf-8"?>
<table xmlns="http://schemas.openxmlformats.org/spreadsheetml/2006/main" id="86" name="Tableau2571287" displayName="Tableau2571287" ref="C54:F58" totalsRowShown="0" headerRowDxfId="2685" dataDxfId="2683" headerRowBorderDxfId="2684" tableBorderDxfId="2682" totalsRowBorderDxfId="2681">
  <tableColumns count="4">
    <tableColumn id="1" name="réunion" dataDxfId="2680"/>
    <tableColumn id="2" name="date" dataDxfId="2679"/>
    <tableColumn id="4" name=" " dataDxfId="2678"/>
    <tableColumn id="3" name="état" dataDxfId="2677"/>
  </tableColumns>
  <tableStyleInfo name="TableStyleLight1" showFirstColumn="0" showLastColumn="0" showRowStripes="1" showColumnStripes="0"/>
</table>
</file>

<file path=xl/tables/table140.xml><?xml version="1.0" encoding="utf-8"?>
<table xmlns="http://schemas.openxmlformats.org/spreadsheetml/2006/main" id="130" name="Tableau2706131" displayName="Tableau2706131" ref="C7:H25" totalsRowShown="0" headerRowDxfId="2676" dataDxfId="2674" headerRowBorderDxfId="2675" tableBorderDxfId="2673" totalsRowBorderDxfId="2672">
  <tableColumns count="6">
    <tableColumn id="1" name="Type d'intervention" dataDxfId="2671"/>
    <tableColumn id="2" name="Entreprise" dataDxfId="2670"/>
    <tableColumn id="12" name="S" dataDxfId="2669"/>
    <tableColumn id="3" name="   Date" dataDxfId="2668"/>
    <tableColumn id="5" name="Avancement" dataDxfId="2667"/>
    <tableColumn id="4" name="Commentaires" dataDxfId="2666"/>
  </tableColumns>
  <tableStyleInfo name="TableStyleLight1" showFirstColumn="0" showLastColumn="0" showRowStripes="1" showColumnStripes="0"/>
</table>
</file>

<file path=xl/tables/table141.xml><?xml version="1.0" encoding="utf-8"?>
<table xmlns="http://schemas.openxmlformats.org/spreadsheetml/2006/main" id="131" name="Tableau4707132" displayName="Tableau4707132" ref="C28:H44" totalsRowShown="0" headerRowDxfId="2665" dataDxfId="2663" headerRowBorderDxfId="2664" tableBorderDxfId="2662" totalsRowBorderDxfId="2661">
  <tableColumns count="6">
    <tableColumn id="1" name="Type d'intervention" dataDxfId="2660"/>
    <tableColumn id="2" name="Entreprise" dataDxfId="2659"/>
    <tableColumn id="6" name="S" dataDxfId="2658">
      <calculatedColumnFormula>IF(E24="","",MOD(E24+1,52))</calculatedColumnFormula>
    </tableColumn>
    <tableColumn id="3" name="Date" dataDxfId="2657"/>
    <tableColumn id="4" name="Avancement" dataDxfId="2656"/>
    <tableColumn id="5" name="Commentaires" dataDxfId="2655"/>
  </tableColumns>
  <tableStyleInfo name="TableStyleLight1" showFirstColumn="0" showLastColumn="0" showRowStripes="1" showColumnStripes="0"/>
</table>
</file>

<file path=xl/tables/table142.xml><?xml version="1.0" encoding="utf-8"?>
<table xmlns="http://schemas.openxmlformats.org/spreadsheetml/2006/main" id="132" name="Tableau5708133" displayName="Tableau5708133" ref="C47:H51" totalsRowShown="0" headerRowDxfId="2654" dataDxfId="2652" headerRowBorderDxfId="2653" tableBorderDxfId="2651" totalsRowBorderDxfId="2650">
  <tableColumns count="6">
    <tableColumn id="1" name="Type d'intervention" dataDxfId="2649"/>
    <tableColumn id="2" name="Entreprise" dataDxfId="2648">
      <calculatedColumnFormula>D10</calculatedColumnFormula>
    </tableColumn>
    <tableColumn id="6" name=" " dataDxfId="2647">
      <calculatedColumnFormula>IF(E30="","",MOD(E30+1,52))</calculatedColumnFormula>
    </tableColumn>
    <tableColumn id="3" name="Date" dataDxfId="2646"/>
    <tableColumn id="4" name="Avancement" dataDxfId="2645"/>
    <tableColumn id="5" name="Commentaires" dataDxfId="2644"/>
  </tableColumns>
  <tableStyleInfo name="TableStyleLight1" showFirstColumn="0" showLastColumn="0" showRowStripes="1" showColumnStripes="0"/>
</table>
</file>

<file path=xl/tables/table143.xml><?xml version="1.0" encoding="utf-8"?>
<table xmlns="http://schemas.openxmlformats.org/spreadsheetml/2006/main" id="133" name="Tableau25712134" displayName="Tableau25712134" ref="C54:F58" totalsRowShown="0" headerRowDxfId="2643" dataDxfId="2641" headerRowBorderDxfId="2642" tableBorderDxfId="2640" totalsRowBorderDxfId="2639">
  <tableColumns count="4">
    <tableColumn id="1" name="réunion" dataDxfId="2638"/>
    <tableColumn id="2" name="date" dataDxfId="2637"/>
    <tableColumn id="4" name=" " dataDxfId="2636"/>
    <tableColumn id="3" name="état" dataDxfId="2635"/>
  </tableColumns>
  <tableStyleInfo name="TableStyleLight1" showFirstColumn="0" showLastColumn="0" showRowStripes="1" showColumnStripes="0"/>
</table>
</file>

<file path=xl/tables/table144.xml><?xml version="1.0" encoding="utf-8"?>
<table xmlns="http://schemas.openxmlformats.org/spreadsheetml/2006/main" id="25" name="Tableau270626" displayName="Tableau270626" ref="C7:H25" totalsRowShown="0" headerRowDxfId="2634" dataDxfId="2632" headerRowBorderDxfId="2633" tableBorderDxfId="2631" totalsRowBorderDxfId="2630">
  <tableColumns count="6">
    <tableColumn id="1" name="Type d'intervention" dataDxfId="2629"/>
    <tableColumn id="2" name="Entreprise" dataDxfId="2628"/>
    <tableColumn id="12" name="S" dataDxfId="2627"/>
    <tableColumn id="3" name="   Date" dataDxfId="2626"/>
    <tableColumn id="5" name="Avancement" dataDxfId="2625"/>
    <tableColumn id="4" name="Commentaires" dataDxfId="2624"/>
  </tableColumns>
  <tableStyleInfo name="TableStyleLight1" showFirstColumn="0" showLastColumn="0" showRowStripes="1" showColumnStripes="0"/>
</table>
</file>

<file path=xl/tables/table145.xml><?xml version="1.0" encoding="utf-8"?>
<table xmlns="http://schemas.openxmlformats.org/spreadsheetml/2006/main" id="26" name="Tableau470727" displayName="Tableau470727" ref="C28:H44" totalsRowShown="0" headerRowDxfId="2623" dataDxfId="2621" headerRowBorderDxfId="2622" tableBorderDxfId="2620" totalsRowBorderDxfId="2619">
  <tableColumns count="6">
    <tableColumn id="1" name="Type d'intervention" dataDxfId="2618"/>
    <tableColumn id="2" name="Entreprise" dataDxfId="2617"/>
    <tableColumn id="6" name="S" dataDxfId="2616">
      <calculatedColumnFormula>IF(E24="","",MOD(E24+1,52))</calculatedColumnFormula>
    </tableColumn>
    <tableColumn id="3" name="Date" dataDxfId="2615"/>
    <tableColumn id="4" name="Avancement" dataDxfId="2614"/>
    <tableColumn id="5" name="Commentaires" dataDxfId="2613"/>
  </tableColumns>
  <tableStyleInfo name="TableStyleLight1" showFirstColumn="0" showLastColumn="0" showRowStripes="1" showColumnStripes="0"/>
</table>
</file>

<file path=xl/tables/table146.xml><?xml version="1.0" encoding="utf-8"?>
<table xmlns="http://schemas.openxmlformats.org/spreadsheetml/2006/main" id="27" name="Tableau570828" displayName="Tableau570828" ref="C47:H51" totalsRowShown="0" headerRowDxfId="2612" dataDxfId="2610" headerRowBorderDxfId="2611" tableBorderDxfId="2609" totalsRowBorderDxfId="2608">
  <tableColumns count="6">
    <tableColumn id="1" name="Type d'intervention" dataDxfId="2607"/>
    <tableColumn id="2" name="Entreprise" dataDxfId="2606">
      <calculatedColumnFormula>D10</calculatedColumnFormula>
    </tableColumn>
    <tableColumn id="6" name=" " dataDxfId="2605">
      <calculatedColumnFormula>IF(E30="","",MOD(E30+1,52))</calculatedColumnFormula>
    </tableColumn>
    <tableColumn id="3" name="Date" dataDxfId="2604"/>
    <tableColumn id="4" name="Avancement" dataDxfId="2603"/>
    <tableColumn id="5" name="Commentaires" dataDxfId="2602"/>
  </tableColumns>
  <tableStyleInfo name="TableStyleLight1" showFirstColumn="0" showLastColumn="0" showRowStripes="1" showColumnStripes="0"/>
</table>
</file>

<file path=xl/tables/table147.xml><?xml version="1.0" encoding="utf-8"?>
<table xmlns="http://schemas.openxmlformats.org/spreadsheetml/2006/main" id="28" name="Tableau2571229" displayName="Tableau2571229" ref="C54:F58" totalsRowShown="0" headerRowDxfId="2601" dataDxfId="2599" headerRowBorderDxfId="2600" tableBorderDxfId="2598" totalsRowBorderDxfId="2597">
  <tableColumns count="4">
    <tableColumn id="1" name="réunion" dataDxfId="2596"/>
    <tableColumn id="2" name="date" dataDxfId="2595"/>
    <tableColumn id="4" name=" " dataDxfId="2594"/>
    <tableColumn id="3" name="état" dataDxfId="2593"/>
  </tableColumns>
  <tableStyleInfo name="TableStyleLight1" showFirstColumn="0" showLastColumn="0" showRowStripes="1" showColumnStripes="0"/>
</table>
</file>

<file path=xl/tables/table148.xml><?xml version="1.0" encoding="utf-8"?>
<table xmlns="http://schemas.openxmlformats.org/spreadsheetml/2006/main" id="99" name="Tableau2706100" displayName="Tableau2706100" ref="C7:H25" totalsRowShown="0" headerRowDxfId="2592" dataDxfId="2590" headerRowBorderDxfId="2591" tableBorderDxfId="2589" totalsRowBorderDxfId="2588">
  <tableColumns count="6">
    <tableColumn id="1" name="Type d'intervention" dataDxfId="2587"/>
    <tableColumn id="2" name="Entreprise" dataDxfId="2586"/>
    <tableColumn id="12" name="S" dataDxfId="2585"/>
    <tableColumn id="3" name="   Date" dataDxfId="2584"/>
    <tableColumn id="5" name="Avancement" dataDxfId="2583"/>
    <tableColumn id="4" name="Commentaires" dataDxfId="2582"/>
  </tableColumns>
  <tableStyleInfo name="TableStyleLight1" showFirstColumn="0" showLastColumn="0" showRowStripes="1" showColumnStripes="0"/>
</table>
</file>

<file path=xl/tables/table149.xml><?xml version="1.0" encoding="utf-8"?>
<table xmlns="http://schemas.openxmlformats.org/spreadsheetml/2006/main" id="100" name="Tableau4707101" displayName="Tableau4707101" ref="C28:H44" totalsRowShown="0" headerRowDxfId="2581" dataDxfId="2579" headerRowBorderDxfId="2580" tableBorderDxfId="2578" totalsRowBorderDxfId="2577">
  <tableColumns count="6">
    <tableColumn id="1" name="Type d'intervention" dataDxfId="2576"/>
    <tableColumn id="2" name="Entreprise" dataDxfId="2575"/>
    <tableColumn id="6" name="S" dataDxfId="2574">
      <calculatedColumnFormula>IF(E24="","",MOD(E24+1,52))</calculatedColumnFormula>
    </tableColumn>
    <tableColumn id="3" name="Date" dataDxfId="2573"/>
    <tableColumn id="4" name="Avancement" dataDxfId="2572"/>
    <tableColumn id="5" name="Commentaires" dataDxfId="2571"/>
  </tableColumns>
  <tableStyleInfo name="TableStyleLight1" showFirstColumn="0" showLastColumn="0" showRowStripes="1" showColumnStripes="0"/>
</table>
</file>

<file path=xl/tables/table150.xml><?xml version="1.0" encoding="utf-8"?>
<table xmlns="http://schemas.openxmlformats.org/spreadsheetml/2006/main" id="142" name="Tableau5708143" displayName="Tableau5708143" ref="C47:H51" totalsRowShown="0" headerRowDxfId="2570" dataDxfId="2568" headerRowBorderDxfId="2569" tableBorderDxfId="2567" totalsRowBorderDxfId="2566">
  <tableColumns count="6">
    <tableColumn id="1" name="Type d'intervention" dataDxfId="2565"/>
    <tableColumn id="2" name="Entreprise" dataDxfId="2564">
      <calculatedColumnFormula>D10</calculatedColumnFormula>
    </tableColumn>
    <tableColumn id="6" name=" " dataDxfId="2563">
      <calculatedColumnFormula>IF(E30="","",MOD(E30+1,52))</calculatedColumnFormula>
    </tableColumn>
    <tableColumn id="3" name="Date" dataDxfId="2562"/>
    <tableColumn id="4" name="Avancement" dataDxfId="2561"/>
    <tableColumn id="5" name="Commentaires" dataDxfId="2560"/>
  </tableColumns>
  <tableStyleInfo name="TableStyleLight1" showFirstColumn="0" showLastColumn="0" showRowStripes="1" showColumnStripes="0"/>
</table>
</file>

<file path=xl/tables/table151.xml><?xml version="1.0" encoding="utf-8"?>
<table xmlns="http://schemas.openxmlformats.org/spreadsheetml/2006/main" id="143" name="Tableau25712144" displayName="Tableau25712144" ref="C54:F58" totalsRowShown="0" headerRowDxfId="2559" dataDxfId="2557" headerRowBorderDxfId="2558" tableBorderDxfId="2556" totalsRowBorderDxfId="2555">
  <tableColumns count="4">
    <tableColumn id="1" name="réunion" dataDxfId="2554"/>
    <tableColumn id="2" name="date" dataDxfId="2553"/>
    <tableColumn id="4" name=" " dataDxfId="2552"/>
    <tableColumn id="3" name="état" dataDxfId="2551"/>
  </tableColumns>
  <tableStyleInfo name="TableStyleLight1" showFirstColumn="0" showLastColumn="0" showRowStripes="1" showColumnStripes="0"/>
</table>
</file>

<file path=xl/tables/table152.xml><?xml version="1.0" encoding="utf-8"?>
<table xmlns="http://schemas.openxmlformats.org/spreadsheetml/2006/main" id="80" name="Tableau270681" displayName="Tableau270681" ref="C7:H25" totalsRowShown="0" headerRowDxfId="2550" dataDxfId="2548" headerRowBorderDxfId="2549" tableBorderDxfId="2547" totalsRowBorderDxfId="2546">
  <tableColumns count="6">
    <tableColumn id="1" name="Type d'intervention" dataDxfId="2545"/>
    <tableColumn id="2" name="Entreprise" dataDxfId="2544"/>
    <tableColumn id="12" name="S" dataDxfId="2543"/>
    <tableColumn id="3" name="   Date" dataDxfId="2542"/>
    <tableColumn id="5" name="Avancement" dataDxfId="2541"/>
    <tableColumn id="4" name="Commentaires" dataDxfId="2540"/>
  </tableColumns>
  <tableStyleInfo name="TableStyleLight1" showFirstColumn="0" showLastColumn="0" showRowStripes="1" showColumnStripes="0"/>
</table>
</file>

<file path=xl/tables/table153.xml><?xml version="1.0" encoding="utf-8"?>
<table xmlns="http://schemas.openxmlformats.org/spreadsheetml/2006/main" id="82" name="Tableau470783" displayName="Tableau470783" ref="C28:H44" totalsRowShown="0" headerRowDxfId="2539" dataDxfId="2537" headerRowBorderDxfId="2538" tableBorderDxfId="2536" totalsRowBorderDxfId="2535">
  <tableColumns count="6">
    <tableColumn id="1" name="Type d'intervention" dataDxfId="2534"/>
    <tableColumn id="2" name="Entreprise" dataDxfId="2533"/>
    <tableColumn id="6" name="S" dataDxfId="2532">
      <calculatedColumnFormula>IF(E24="","",MOD(E24+1,52))</calculatedColumnFormula>
    </tableColumn>
    <tableColumn id="3" name="Date" dataDxfId="2531"/>
    <tableColumn id="4" name="Avancement" dataDxfId="2530"/>
    <tableColumn id="5" name="Commentaires" dataDxfId="2529"/>
  </tableColumns>
  <tableStyleInfo name="TableStyleLight1" showFirstColumn="0" showLastColumn="0" showRowStripes="1" showColumnStripes="0"/>
</table>
</file>

<file path=xl/tables/table154.xml><?xml version="1.0" encoding="utf-8"?>
<table xmlns="http://schemas.openxmlformats.org/spreadsheetml/2006/main" id="97" name="Tableau570898" displayName="Tableau570898" ref="C47:H51" totalsRowShown="0" headerRowDxfId="2528" dataDxfId="2526" headerRowBorderDxfId="2527" tableBorderDxfId="2525" totalsRowBorderDxfId="2524">
  <tableColumns count="6">
    <tableColumn id="1" name="Type d'intervention" dataDxfId="2523"/>
    <tableColumn id="2" name="Entreprise" dataDxfId="2522">
      <calculatedColumnFormula>D10</calculatedColumnFormula>
    </tableColumn>
    <tableColumn id="6" name=" " dataDxfId="2521">
      <calculatedColumnFormula>IF(E30="","",MOD(E30+1,52))</calculatedColumnFormula>
    </tableColumn>
    <tableColumn id="3" name="Date" dataDxfId="2520"/>
    <tableColumn id="4" name="Avancement" dataDxfId="2519"/>
    <tableColumn id="5" name="Commentaires" dataDxfId="2518"/>
  </tableColumns>
  <tableStyleInfo name="TableStyleLight1" showFirstColumn="0" showLastColumn="0" showRowStripes="1" showColumnStripes="0"/>
</table>
</file>

<file path=xl/tables/table155.xml><?xml version="1.0" encoding="utf-8"?>
<table xmlns="http://schemas.openxmlformats.org/spreadsheetml/2006/main" id="98" name="Tableau2571299" displayName="Tableau2571299" ref="C54:F58" totalsRowShown="0" headerRowDxfId="2517" dataDxfId="2515" headerRowBorderDxfId="2516" tableBorderDxfId="2514" totalsRowBorderDxfId="2513">
  <tableColumns count="4">
    <tableColumn id="1" name="réunion" dataDxfId="2512"/>
    <tableColumn id="2" name="date" dataDxfId="2511"/>
    <tableColumn id="4" name=" " dataDxfId="2510"/>
    <tableColumn id="3" name="état" dataDxfId="2509"/>
  </tableColumns>
  <tableStyleInfo name="TableStyleLight1" showFirstColumn="0" showLastColumn="0" showRowStripes="1" showColumnStripes="0"/>
</table>
</file>

<file path=xl/tables/table156.xml><?xml version="1.0" encoding="utf-8"?>
<table xmlns="http://schemas.openxmlformats.org/spreadsheetml/2006/main" id="83" name="Tableau270684" displayName="Tableau270684" ref="C7:H25" totalsRowShown="0" headerRowDxfId="2508" dataDxfId="2506" headerRowBorderDxfId="2507" tableBorderDxfId="2505" totalsRowBorderDxfId="2504">
  <tableColumns count="6">
    <tableColumn id="1" name="Type d'intervention" dataDxfId="2503"/>
    <tableColumn id="2" name="Entreprise" dataDxfId="2502"/>
    <tableColumn id="12" name="S" dataDxfId="2501"/>
    <tableColumn id="3" name="   Date" dataDxfId="2500"/>
    <tableColumn id="5" name="Avancement" dataDxfId="2499"/>
    <tableColumn id="4" name="Commentaires" dataDxfId="2498"/>
  </tableColumns>
  <tableStyleInfo name="TableStyleLight1" showFirstColumn="0" showLastColumn="0" showRowStripes="1" showColumnStripes="0"/>
</table>
</file>

<file path=xl/tables/table157.xml><?xml version="1.0" encoding="utf-8"?>
<table xmlns="http://schemas.openxmlformats.org/spreadsheetml/2006/main" id="84" name="Tableau470785" displayName="Tableau470785" ref="C28:H44" totalsRowShown="0" headerRowDxfId="2497" dataDxfId="2495" headerRowBorderDxfId="2496" tableBorderDxfId="2494" totalsRowBorderDxfId="2493">
  <tableColumns count="6">
    <tableColumn id="1" name="Type d'intervention" dataDxfId="2492"/>
    <tableColumn id="2" name="Entreprise" dataDxfId="2491"/>
    <tableColumn id="6" name="S" dataDxfId="2490">
      <calculatedColumnFormula>IF(E24="","",MOD(E24+1,52))</calculatedColumnFormula>
    </tableColumn>
    <tableColumn id="3" name="Date" dataDxfId="2489"/>
    <tableColumn id="4" name="Avancement" dataDxfId="2488"/>
    <tableColumn id="5" name="Commentaires" dataDxfId="2487"/>
  </tableColumns>
  <tableStyleInfo name="TableStyleLight1" showFirstColumn="0" showLastColumn="0" showRowStripes="1" showColumnStripes="0"/>
</table>
</file>

<file path=xl/tables/table158.xml><?xml version="1.0" encoding="utf-8"?>
<table xmlns="http://schemas.openxmlformats.org/spreadsheetml/2006/main" id="85" name="Tableau570886" displayName="Tableau570886" ref="C47:H51" totalsRowShown="0" headerRowDxfId="2486" dataDxfId="2484" headerRowBorderDxfId="2485" tableBorderDxfId="2483" totalsRowBorderDxfId="2482">
  <tableColumns count="6">
    <tableColumn id="1" name="Type d'intervention" dataDxfId="2481"/>
    <tableColumn id="2" name="Entreprise" dataDxfId="2480">
      <calculatedColumnFormula>D10</calculatedColumnFormula>
    </tableColumn>
    <tableColumn id="6" name=" " dataDxfId="2479">
      <calculatedColumnFormula>IF(E30="","",MOD(E30+1,52))</calculatedColumnFormula>
    </tableColumn>
    <tableColumn id="3" name="Date" dataDxfId="2478"/>
    <tableColumn id="4" name="Avancement" dataDxfId="2477"/>
    <tableColumn id="5" name="Commentaires" dataDxfId="2476"/>
  </tableColumns>
  <tableStyleInfo name="TableStyleLight1" showFirstColumn="0" showLastColumn="0" showRowStripes="1" showColumnStripes="0"/>
</table>
</file>

<file path=xl/tables/table159.xml><?xml version="1.0" encoding="utf-8"?>
<table xmlns="http://schemas.openxmlformats.org/spreadsheetml/2006/main" id="87" name="Tableau2571288" displayName="Tableau2571288" ref="C54:F58" totalsRowShown="0" headerRowDxfId="2475" dataDxfId="2473" headerRowBorderDxfId="2474" tableBorderDxfId="2472" totalsRowBorderDxfId="2471">
  <tableColumns count="4">
    <tableColumn id="1" name="réunion" dataDxfId="2470"/>
    <tableColumn id="2" name="date" dataDxfId="2469"/>
    <tableColumn id="4" name=" " dataDxfId="2468"/>
    <tableColumn id="3" name="état" dataDxfId="2467"/>
  </tableColumns>
  <tableStyleInfo name="TableStyleLight1" showFirstColumn="0" showLastColumn="0" showRowStripes="1" showColumnStripes="0"/>
</table>
</file>

<file path=xl/tables/table160.xml><?xml version="1.0" encoding="utf-8"?>
<table xmlns="http://schemas.openxmlformats.org/spreadsheetml/2006/main" id="73" name="Tableau270674" displayName="Tableau270674" ref="C7:H25" totalsRowShown="0" headerRowDxfId="2466" dataDxfId="2464" headerRowBorderDxfId="2465" tableBorderDxfId="2463" totalsRowBorderDxfId="2462">
  <tableColumns count="6">
    <tableColumn id="1" name="Type d'intervention" dataDxfId="2461"/>
    <tableColumn id="2" name="Entreprise" dataDxfId="2460"/>
    <tableColumn id="12" name="S" dataDxfId="2459"/>
    <tableColumn id="3" name="   Date" dataDxfId="2458"/>
    <tableColumn id="5" name="Avancement" dataDxfId="2457"/>
    <tableColumn id="4" name="Commentaires" dataDxfId="2456"/>
  </tableColumns>
  <tableStyleInfo name="TableStyleLight1" showFirstColumn="0" showLastColumn="0" showRowStripes="1" showColumnStripes="0"/>
</table>
</file>

<file path=xl/tables/table161.xml><?xml version="1.0" encoding="utf-8"?>
<table xmlns="http://schemas.openxmlformats.org/spreadsheetml/2006/main" id="74" name="Tableau470775" displayName="Tableau470775" ref="C28:H44" totalsRowShown="0" headerRowDxfId="2455" dataDxfId="2453" headerRowBorderDxfId="2454" tableBorderDxfId="2452" totalsRowBorderDxfId="2451">
  <tableColumns count="6">
    <tableColumn id="1" name="Type d'intervention" dataDxfId="2450"/>
    <tableColumn id="2" name="Entreprise" dataDxfId="2449"/>
    <tableColumn id="6" name="S" dataDxfId="2448">
      <calculatedColumnFormula>IF(E24="","",MOD(E24+1,52))</calculatedColumnFormula>
    </tableColumn>
    <tableColumn id="3" name="Date" dataDxfId="2447"/>
    <tableColumn id="4" name="Avancement" dataDxfId="2446"/>
    <tableColumn id="5" name="Commentaires" dataDxfId="2445"/>
  </tableColumns>
  <tableStyleInfo name="TableStyleLight1" showFirstColumn="0" showLastColumn="0" showRowStripes="1" showColumnStripes="0"/>
</table>
</file>

<file path=xl/tables/table162.xml><?xml version="1.0" encoding="utf-8"?>
<table xmlns="http://schemas.openxmlformats.org/spreadsheetml/2006/main" id="75" name="Tableau570876" displayName="Tableau570876" ref="C47:H51" totalsRowShown="0" headerRowDxfId="2444" dataDxfId="2442" headerRowBorderDxfId="2443" tableBorderDxfId="2441" totalsRowBorderDxfId="2440">
  <tableColumns count="6">
    <tableColumn id="1" name="Type d'intervention" dataDxfId="2439"/>
    <tableColumn id="2" name="Entreprise" dataDxfId="2438">
      <calculatedColumnFormula>D10</calculatedColumnFormula>
    </tableColumn>
    <tableColumn id="6" name=" " dataDxfId="2437">
      <calculatedColumnFormula>IF(E30="","",MOD(E30+1,52))</calculatedColumnFormula>
    </tableColumn>
    <tableColumn id="3" name="Date" dataDxfId="2436"/>
    <tableColumn id="4" name="Avancement" dataDxfId="2435"/>
    <tableColumn id="5" name="Commentaires" dataDxfId="2434"/>
  </tableColumns>
  <tableStyleInfo name="TableStyleLight1" showFirstColumn="0" showLastColumn="0" showRowStripes="1" showColumnStripes="0"/>
</table>
</file>

<file path=xl/tables/table163.xml><?xml version="1.0" encoding="utf-8"?>
<table xmlns="http://schemas.openxmlformats.org/spreadsheetml/2006/main" id="76" name="Tableau2571277" displayName="Tableau2571277" ref="C54:F58" totalsRowShown="0" headerRowDxfId="2433" dataDxfId="2431" headerRowBorderDxfId="2432" tableBorderDxfId="2430" totalsRowBorderDxfId="2429">
  <tableColumns count="4">
    <tableColumn id="1" name="réunion" dataDxfId="2428"/>
    <tableColumn id="2" name="date" dataDxfId="2427"/>
    <tableColumn id="4" name=" " dataDxfId="2426"/>
    <tableColumn id="3" name="état" dataDxfId="2425"/>
  </tableColumns>
  <tableStyleInfo name="TableStyleLight1" showFirstColumn="0" showLastColumn="0" showRowStripes="1" showColumnStripes="0"/>
</table>
</file>

<file path=xl/tables/table164.xml><?xml version="1.0" encoding="utf-8"?>
<table xmlns="http://schemas.openxmlformats.org/spreadsheetml/2006/main" id="134" name="Tableau2706135" displayName="Tableau2706135" ref="C7:H25" totalsRowShown="0" headerRowDxfId="2424" dataDxfId="2422" headerRowBorderDxfId="2423" tableBorderDxfId="2421" totalsRowBorderDxfId="2420">
  <tableColumns count="6">
    <tableColumn id="1" name="Type d'intervention" dataDxfId="2419"/>
    <tableColumn id="2" name="Entreprise" dataDxfId="2418"/>
    <tableColumn id="12" name="S" dataDxfId="2417"/>
    <tableColumn id="3" name="   Date" dataDxfId="2416"/>
    <tableColumn id="5" name="Avancement" dataDxfId="2415"/>
    <tableColumn id="4" name="Commentaires" dataDxfId="2414"/>
  </tableColumns>
  <tableStyleInfo name="TableStyleLight1" showFirstColumn="0" showLastColumn="0" showRowStripes="1" showColumnStripes="0"/>
</table>
</file>

<file path=xl/tables/table165.xml><?xml version="1.0" encoding="utf-8"?>
<table xmlns="http://schemas.openxmlformats.org/spreadsheetml/2006/main" id="135" name="Tableau4707136" displayName="Tableau4707136" ref="C28:H44" totalsRowShown="0" headerRowDxfId="2413" dataDxfId="2411" headerRowBorderDxfId="2412" tableBorderDxfId="2410" totalsRowBorderDxfId="2409">
  <tableColumns count="6">
    <tableColumn id="1" name="Type d'intervention" dataDxfId="2408"/>
    <tableColumn id="2" name="Entreprise" dataDxfId="2407"/>
    <tableColumn id="6" name="S" dataDxfId="2406">
      <calculatedColumnFormula>IF(E24="","",MOD(E24+1,52))</calculatedColumnFormula>
    </tableColumn>
    <tableColumn id="3" name="Date" dataDxfId="2405"/>
    <tableColumn id="4" name="Avancement" dataDxfId="2404"/>
    <tableColumn id="5" name="Commentaires" dataDxfId="2403"/>
  </tableColumns>
  <tableStyleInfo name="TableStyleLight1" showFirstColumn="0" showLastColumn="0" showRowStripes="1" showColumnStripes="0"/>
</table>
</file>

<file path=xl/tables/table166.xml><?xml version="1.0" encoding="utf-8"?>
<table xmlns="http://schemas.openxmlformats.org/spreadsheetml/2006/main" id="136" name="Tableau5708137" displayName="Tableau5708137" ref="C47:H51" totalsRowShown="0" headerRowDxfId="2402" dataDxfId="2400" headerRowBorderDxfId="2401" tableBorderDxfId="2399" totalsRowBorderDxfId="2398">
  <tableColumns count="6">
    <tableColumn id="1" name="Type d'intervention" dataDxfId="2397"/>
    <tableColumn id="2" name="Entreprise" dataDxfId="2396">
      <calculatedColumnFormula>D10</calculatedColumnFormula>
    </tableColumn>
    <tableColumn id="6" name=" " dataDxfId="2395">
      <calculatedColumnFormula>IF(E30="","",MOD(E30+1,52))</calculatedColumnFormula>
    </tableColumn>
    <tableColumn id="3" name="Date" dataDxfId="2394"/>
    <tableColumn id="4" name="Avancement" dataDxfId="2393"/>
    <tableColumn id="5" name="Commentaires" dataDxfId="2392"/>
  </tableColumns>
  <tableStyleInfo name="TableStyleLight1" showFirstColumn="0" showLastColumn="0" showRowStripes="1" showColumnStripes="0"/>
</table>
</file>

<file path=xl/tables/table167.xml><?xml version="1.0" encoding="utf-8"?>
<table xmlns="http://schemas.openxmlformats.org/spreadsheetml/2006/main" id="137" name="Tableau25712138" displayName="Tableau25712138" ref="C54:F58" totalsRowShown="0" headerRowDxfId="2391" dataDxfId="2389" headerRowBorderDxfId="2390" tableBorderDxfId="2388" totalsRowBorderDxfId="2387">
  <tableColumns count="4">
    <tableColumn id="1" name="réunion" dataDxfId="2386"/>
    <tableColumn id="2" name="date" dataDxfId="2385"/>
    <tableColumn id="4" name=" " dataDxfId="2384"/>
    <tableColumn id="3" name="état" dataDxfId="238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9" Type="http://schemas.openxmlformats.org/officeDocument/2006/relationships/ctrlProp" Target="../ctrlProps/ctrlProp33.xml"/><Relationship Id="rId21" Type="http://schemas.openxmlformats.org/officeDocument/2006/relationships/ctrlProp" Target="../ctrlProps/ctrlProp15.xml"/><Relationship Id="rId34" Type="http://schemas.openxmlformats.org/officeDocument/2006/relationships/ctrlProp" Target="../ctrlProps/ctrlProp28.xml"/><Relationship Id="rId42" Type="http://schemas.openxmlformats.org/officeDocument/2006/relationships/table" Target="../tables/table7.xml"/><Relationship Id="rId47" Type="http://schemas.openxmlformats.org/officeDocument/2006/relationships/table" Target="../tables/table12.xml"/><Relationship Id="rId50" Type="http://schemas.openxmlformats.org/officeDocument/2006/relationships/table" Target="../tables/table15.xml"/><Relationship Id="rId55" Type="http://schemas.openxmlformats.org/officeDocument/2006/relationships/table" Target="../tables/table20.xml"/><Relationship Id="rId63" Type="http://schemas.openxmlformats.org/officeDocument/2006/relationships/table" Target="../tables/table28.xml"/><Relationship Id="rId68" Type="http://schemas.openxmlformats.org/officeDocument/2006/relationships/table" Target="../tables/table33.xml"/><Relationship Id="rId7" Type="http://schemas.openxmlformats.org/officeDocument/2006/relationships/ctrlProp" Target="../ctrlProps/ctrlProp1.xml"/><Relationship Id="rId2" Type="http://schemas.openxmlformats.org/officeDocument/2006/relationships/hyperlink" Target="mailto:kovacic.pose@orange.fr" TargetMode="External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" Type="http://schemas.openxmlformats.org/officeDocument/2006/relationships/hyperlink" Target="mailto:sarl-batitout-67@laposte.net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table" Target="../tables/table5.xml"/><Relationship Id="rId45" Type="http://schemas.openxmlformats.org/officeDocument/2006/relationships/table" Target="../tables/table10.xml"/><Relationship Id="rId53" Type="http://schemas.openxmlformats.org/officeDocument/2006/relationships/table" Target="../tables/table18.xml"/><Relationship Id="rId58" Type="http://schemas.openxmlformats.org/officeDocument/2006/relationships/table" Target="../tables/table23.xml"/><Relationship Id="rId66" Type="http://schemas.openxmlformats.org/officeDocument/2006/relationships/table" Target="../tables/table31.xml"/><Relationship Id="rId5" Type="http://schemas.openxmlformats.org/officeDocument/2006/relationships/drawing" Target="../drawings/drawing2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table" Target="../tables/table14.xml"/><Relationship Id="rId57" Type="http://schemas.openxmlformats.org/officeDocument/2006/relationships/table" Target="../tables/table22.xml"/><Relationship Id="rId61" Type="http://schemas.openxmlformats.org/officeDocument/2006/relationships/table" Target="../tables/table26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31" Type="http://schemas.openxmlformats.org/officeDocument/2006/relationships/ctrlProp" Target="../ctrlProps/ctrlProp25.xml"/><Relationship Id="rId44" Type="http://schemas.openxmlformats.org/officeDocument/2006/relationships/table" Target="../tables/table9.xml"/><Relationship Id="rId52" Type="http://schemas.openxmlformats.org/officeDocument/2006/relationships/table" Target="../tables/table17.xml"/><Relationship Id="rId60" Type="http://schemas.openxmlformats.org/officeDocument/2006/relationships/table" Target="../tables/table25.xml"/><Relationship Id="rId65" Type="http://schemas.openxmlformats.org/officeDocument/2006/relationships/table" Target="../tables/table30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table" Target="../tables/table8.xml"/><Relationship Id="rId48" Type="http://schemas.openxmlformats.org/officeDocument/2006/relationships/table" Target="../tables/table13.xml"/><Relationship Id="rId56" Type="http://schemas.openxmlformats.org/officeDocument/2006/relationships/table" Target="../tables/table21.xml"/><Relationship Id="rId64" Type="http://schemas.openxmlformats.org/officeDocument/2006/relationships/table" Target="../tables/table29.xml"/><Relationship Id="rId69" Type="http://schemas.openxmlformats.org/officeDocument/2006/relationships/table" Target="../tables/table34.xml"/><Relationship Id="rId8" Type="http://schemas.openxmlformats.org/officeDocument/2006/relationships/ctrlProp" Target="../ctrlProps/ctrlProp2.xml"/><Relationship Id="rId51" Type="http://schemas.openxmlformats.org/officeDocument/2006/relationships/table" Target="../tables/table16.xml"/><Relationship Id="rId3" Type="http://schemas.openxmlformats.org/officeDocument/2006/relationships/hyperlink" Target="mailto:contact@sarlnordisolation.fr" TargetMode="Externa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table" Target="../tables/table11.xml"/><Relationship Id="rId59" Type="http://schemas.openxmlformats.org/officeDocument/2006/relationships/table" Target="../tables/table24.xml"/><Relationship Id="rId67" Type="http://schemas.openxmlformats.org/officeDocument/2006/relationships/table" Target="../tables/table32.xml"/><Relationship Id="rId20" Type="http://schemas.openxmlformats.org/officeDocument/2006/relationships/ctrlProp" Target="../ctrlProps/ctrlProp14.xml"/><Relationship Id="rId41" Type="http://schemas.openxmlformats.org/officeDocument/2006/relationships/table" Target="../tables/table6.xml"/><Relationship Id="rId54" Type="http://schemas.openxmlformats.org/officeDocument/2006/relationships/table" Target="../tables/table19.xml"/><Relationship Id="rId62" Type="http://schemas.openxmlformats.org/officeDocument/2006/relationships/table" Target="../tables/table27.xml"/><Relationship Id="rId70" Type="http://schemas.openxmlformats.org/officeDocument/2006/relationships/table" Target="../tables/table3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3.xml"/><Relationship Id="rId5" Type="http://schemas.openxmlformats.org/officeDocument/2006/relationships/table" Target="../tables/table42.xml"/><Relationship Id="rId4" Type="http://schemas.openxmlformats.org/officeDocument/2006/relationships/table" Target="../tables/table4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7.xml"/><Relationship Id="rId5" Type="http://schemas.openxmlformats.org/officeDocument/2006/relationships/table" Target="../tables/table46.xml"/><Relationship Id="rId4" Type="http://schemas.openxmlformats.org/officeDocument/2006/relationships/table" Target="../tables/table4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1.xml"/><Relationship Id="rId5" Type="http://schemas.openxmlformats.org/officeDocument/2006/relationships/table" Target="../tables/table50.xml"/><Relationship Id="rId4" Type="http://schemas.openxmlformats.org/officeDocument/2006/relationships/table" Target="../tables/table4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5.xml"/><Relationship Id="rId5" Type="http://schemas.openxmlformats.org/officeDocument/2006/relationships/table" Target="../tables/table54.xml"/><Relationship Id="rId4" Type="http://schemas.openxmlformats.org/officeDocument/2006/relationships/table" Target="../tables/table5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9.xml"/><Relationship Id="rId5" Type="http://schemas.openxmlformats.org/officeDocument/2006/relationships/table" Target="../tables/table58.xml"/><Relationship Id="rId4" Type="http://schemas.openxmlformats.org/officeDocument/2006/relationships/table" Target="../tables/table5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63.xml"/><Relationship Id="rId5" Type="http://schemas.openxmlformats.org/officeDocument/2006/relationships/table" Target="../tables/table62.xml"/><Relationship Id="rId4" Type="http://schemas.openxmlformats.org/officeDocument/2006/relationships/table" Target="../tables/table6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4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67.xml"/><Relationship Id="rId5" Type="http://schemas.openxmlformats.org/officeDocument/2006/relationships/table" Target="../tables/table66.xml"/><Relationship Id="rId4" Type="http://schemas.openxmlformats.org/officeDocument/2006/relationships/table" Target="../tables/table6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8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71.xml"/><Relationship Id="rId5" Type="http://schemas.openxmlformats.org/officeDocument/2006/relationships/table" Target="../tables/table70.xml"/><Relationship Id="rId4" Type="http://schemas.openxmlformats.org/officeDocument/2006/relationships/table" Target="../tables/table6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5.xml"/><Relationship Id="rId5" Type="http://schemas.openxmlformats.org/officeDocument/2006/relationships/table" Target="../tables/table74.xml"/><Relationship Id="rId4" Type="http://schemas.openxmlformats.org/officeDocument/2006/relationships/table" Target="../tables/table7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79.xml"/><Relationship Id="rId5" Type="http://schemas.openxmlformats.org/officeDocument/2006/relationships/table" Target="../tables/table78.xml"/><Relationship Id="rId4" Type="http://schemas.openxmlformats.org/officeDocument/2006/relationships/table" Target="../tables/table7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0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83.xml"/><Relationship Id="rId5" Type="http://schemas.openxmlformats.org/officeDocument/2006/relationships/table" Target="../tables/table82.xml"/><Relationship Id="rId4" Type="http://schemas.openxmlformats.org/officeDocument/2006/relationships/table" Target="../tables/table8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4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87.xml"/><Relationship Id="rId5" Type="http://schemas.openxmlformats.org/officeDocument/2006/relationships/table" Target="../tables/table86.xml"/><Relationship Id="rId4" Type="http://schemas.openxmlformats.org/officeDocument/2006/relationships/table" Target="../tables/table8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8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table" Target="../tables/table91.xml"/><Relationship Id="rId5" Type="http://schemas.openxmlformats.org/officeDocument/2006/relationships/table" Target="../tables/table90.xml"/><Relationship Id="rId4" Type="http://schemas.openxmlformats.org/officeDocument/2006/relationships/table" Target="../tables/table8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2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95.xml"/><Relationship Id="rId5" Type="http://schemas.openxmlformats.org/officeDocument/2006/relationships/table" Target="../tables/table94.xml"/><Relationship Id="rId4" Type="http://schemas.openxmlformats.org/officeDocument/2006/relationships/table" Target="../tables/table9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6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table" Target="../tables/table99.xml"/><Relationship Id="rId5" Type="http://schemas.openxmlformats.org/officeDocument/2006/relationships/table" Target="../tables/table98.xml"/><Relationship Id="rId4" Type="http://schemas.openxmlformats.org/officeDocument/2006/relationships/table" Target="../tables/table9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0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03.xml"/><Relationship Id="rId5" Type="http://schemas.openxmlformats.org/officeDocument/2006/relationships/table" Target="../tables/table102.xml"/><Relationship Id="rId4" Type="http://schemas.openxmlformats.org/officeDocument/2006/relationships/table" Target="../tables/table10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4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107.xml"/><Relationship Id="rId5" Type="http://schemas.openxmlformats.org/officeDocument/2006/relationships/table" Target="../tables/table106.xml"/><Relationship Id="rId4" Type="http://schemas.openxmlformats.org/officeDocument/2006/relationships/table" Target="../tables/table105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8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table" Target="../tables/table111.xml"/><Relationship Id="rId5" Type="http://schemas.openxmlformats.org/officeDocument/2006/relationships/table" Target="../tables/table110.xml"/><Relationship Id="rId4" Type="http://schemas.openxmlformats.org/officeDocument/2006/relationships/table" Target="../tables/table10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2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table" Target="../tables/table115.xml"/><Relationship Id="rId5" Type="http://schemas.openxmlformats.org/officeDocument/2006/relationships/table" Target="../tables/table114.xml"/><Relationship Id="rId4" Type="http://schemas.openxmlformats.org/officeDocument/2006/relationships/table" Target="../tables/table11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6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table" Target="../tables/table119.xml"/><Relationship Id="rId5" Type="http://schemas.openxmlformats.org/officeDocument/2006/relationships/table" Target="../tables/table118.xml"/><Relationship Id="rId4" Type="http://schemas.openxmlformats.org/officeDocument/2006/relationships/table" Target="../tables/table117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0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table" Target="../tables/table123.xml"/><Relationship Id="rId5" Type="http://schemas.openxmlformats.org/officeDocument/2006/relationships/table" Target="../tables/table122.xml"/><Relationship Id="rId4" Type="http://schemas.openxmlformats.org/officeDocument/2006/relationships/table" Target="../tables/table12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4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table" Target="../tables/table127.xml"/><Relationship Id="rId5" Type="http://schemas.openxmlformats.org/officeDocument/2006/relationships/table" Target="../tables/table126.xml"/><Relationship Id="rId4" Type="http://schemas.openxmlformats.org/officeDocument/2006/relationships/table" Target="../tables/table1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8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table" Target="../tables/table131.xml"/><Relationship Id="rId5" Type="http://schemas.openxmlformats.org/officeDocument/2006/relationships/table" Target="../tables/table130.xml"/><Relationship Id="rId4" Type="http://schemas.openxmlformats.org/officeDocument/2006/relationships/table" Target="../tables/table129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2.x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table" Target="../tables/table135.xml"/><Relationship Id="rId5" Type="http://schemas.openxmlformats.org/officeDocument/2006/relationships/table" Target="../tables/table134.xml"/><Relationship Id="rId4" Type="http://schemas.openxmlformats.org/officeDocument/2006/relationships/table" Target="../tables/table133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6.x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table" Target="../tables/table139.xml"/><Relationship Id="rId5" Type="http://schemas.openxmlformats.org/officeDocument/2006/relationships/table" Target="../tables/table138.xml"/><Relationship Id="rId4" Type="http://schemas.openxmlformats.org/officeDocument/2006/relationships/table" Target="../tables/table13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0.x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table" Target="../tables/table143.xml"/><Relationship Id="rId5" Type="http://schemas.openxmlformats.org/officeDocument/2006/relationships/table" Target="../tables/table142.xml"/><Relationship Id="rId4" Type="http://schemas.openxmlformats.org/officeDocument/2006/relationships/table" Target="../tables/table14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4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table" Target="../tables/table147.xml"/><Relationship Id="rId5" Type="http://schemas.openxmlformats.org/officeDocument/2006/relationships/table" Target="../tables/table146.xml"/><Relationship Id="rId4" Type="http://schemas.openxmlformats.org/officeDocument/2006/relationships/table" Target="../tables/table145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8.x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table" Target="../tables/table151.xml"/><Relationship Id="rId5" Type="http://schemas.openxmlformats.org/officeDocument/2006/relationships/table" Target="../tables/table150.xml"/><Relationship Id="rId4" Type="http://schemas.openxmlformats.org/officeDocument/2006/relationships/table" Target="../tables/table149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2.x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table" Target="../tables/table155.xml"/><Relationship Id="rId5" Type="http://schemas.openxmlformats.org/officeDocument/2006/relationships/table" Target="../tables/table154.xml"/><Relationship Id="rId4" Type="http://schemas.openxmlformats.org/officeDocument/2006/relationships/table" Target="../tables/table153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6.x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6" Type="http://schemas.openxmlformats.org/officeDocument/2006/relationships/table" Target="../tables/table159.xml"/><Relationship Id="rId5" Type="http://schemas.openxmlformats.org/officeDocument/2006/relationships/table" Target="../tables/table158.xml"/><Relationship Id="rId4" Type="http://schemas.openxmlformats.org/officeDocument/2006/relationships/table" Target="../tables/table157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0.x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6" Type="http://schemas.openxmlformats.org/officeDocument/2006/relationships/table" Target="../tables/table163.xml"/><Relationship Id="rId5" Type="http://schemas.openxmlformats.org/officeDocument/2006/relationships/table" Target="../tables/table162.xml"/><Relationship Id="rId4" Type="http://schemas.openxmlformats.org/officeDocument/2006/relationships/table" Target="../tables/table161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64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table" Target="../tables/table167.xml"/><Relationship Id="rId5" Type="http://schemas.openxmlformats.org/officeDocument/2006/relationships/table" Target="../tables/table166.xml"/><Relationship Id="rId4" Type="http://schemas.openxmlformats.org/officeDocument/2006/relationships/table" Target="../tables/table165.xml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hyperlink" Target="mailto:charpente.gabel@wanadoo.fr" TargetMode="External"/><Relationship Id="rId13" Type="http://schemas.openxmlformats.org/officeDocument/2006/relationships/hyperlink" Target="mailto:murielle.graff@hilzinger.fr" TargetMode="External"/><Relationship Id="rId18" Type="http://schemas.openxmlformats.org/officeDocument/2006/relationships/hyperlink" Target="mailto:owurth@soprema.fr" TargetMode="External"/><Relationship Id="rId26" Type="http://schemas.openxmlformats.org/officeDocument/2006/relationships/hyperlink" Target="mailto:meyer.energies67@gmail.com" TargetMode="External"/><Relationship Id="rId39" Type="http://schemas.openxmlformats.org/officeDocument/2006/relationships/hyperlink" Target="mailto:muriel.p@fm-s.eu" TargetMode="External"/><Relationship Id="rId3" Type="http://schemas.openxmlformats.org/officeDocument/2006/relationships/hyperlink" Target="mailto:ch.bayard@wanadoo.fr" TargetMode="External"/><Relationship Id="rId21" Type="http://schemas.openxmlformats.org/officeDocument/2006/relationships/hyperlink" Target="mailto:vincent-padowicz@beral.fr" TargetMode="External"/><Relationship Id="rId34" Type="http://schemas.openxmlformats.org/officeDocument/2006/relationships/hyperlink" Target="mailto:sa3batiment@gmail.com" TargetMode="External"/><Relationship Id="rId42" Type="http://schemas.openxmlformats.org/officeDocument/2006/relationships/hyperlink" Target="mailto:contact@pk-concept.fr" TargetMode="External"/><Relationship Id="rId7" Type="http://schemas.openxmlformats.org/officeDocument/2006/relationships/hyperlink" Target="mailto:carrelagedelest@hotmail.fr" TargetMode="External"/><Relationship Id="rId12" Type="http://schemas.openxmlformats.org/officeDocument/2006/relationships/hyperlink" Target="mailto:didier.hertfelder@wanadoo.fr" TargetMode="External"/><Relationship Id="rId17" Type="http://schemas.openxmlformats.org/officeDocument/2006/relationships/hyperlink" Target="mailto:carlos.soares74@sfr.fr" TargetMode="External"/><Relationship Id="rId25" Type="http://schemas.openxmlformats.org/officeDocument/2006/relationships/hyperlink" Target="mailto:entr.neumeyer@orange.fr" TargetMode="External"/><Relationship Id="rId33" Type="http://schemas.openxmlformats.org/officeDocument/2006/relationships/hyperlink" Target="mailto:rodolphe@euroechafaudage.fr" TargetMode="External"/><Relationship Id="rId38" Type="http://schemas.openxmlformats.org/officeDocument/2006/relationships/hyperlink" Target="mailto:commercial.tp@danacisarl.com" TargetMode="External"/><Relationship Id="rId2" Type="http://schemas.openxmlformats.org/officeDocument/2006/relationships/hyperlink" Target="mailto:aucoindufeualsace@orange.fr" TargetMode="External"/><Relationship Id="rId16" Type="http://schemas.openxmlformats.org/officeDocument/2006/relationships/hyperlink" Target="mailto:ottquentin67@gmail.com" TargetMode="External"/><Relationship Id="rId20" Type="http://schemas.openxmlformats.org/officeDocument/2006/relationships/hyperlink" Target="mailto:tema67100@hotmail.fr" TargetMode="External"/><Relationship Id="rId29" Type="http://schemas.openxmlformats.org/officeDocument/2006/relationships/hyperlink" Target="mailto:caroline@otec-iden.com" TargetMode="External"/><Relationship Id="rId41" Type="http://schemas.openxmlformats.org/officeDocument/2006/relationships/hyperlink" Target="mailto:Eurchristel@euroechafaudage.fr" TargetMode="External"/><Relationship Id="rId1" Type="http://schemas.openxmlformats.org/officeDocument/2006/relationships/hyperlink" Target="mailto:abc.aktas@gmail.com" TargetMode="External"/><Relationship Id="rId6" Type="http://schemas.openxmlformats.org/officeDocument/2006/relationships/hyperlink" Target="mailto:benelec@orange.fr" TargetMode="External"/><Relationship Id="rId11" Type="http://schemas.openxmlformats.org/officeDocument/2006/relationships/hyperlink" Target="mailto:eko63@hotmail.fr" TargetMode="External"/><Relationship Id="rId24" Type="http://schemas.openxmlformats.org/officeDocument/2006/relationships/hyperlink" Target="mailto:borgerdecoration@yahoo.fr" TargetMode="External"/><Relationship Id="rId32" Type="http://schemas.openxmlformats.org/officeDocument/2006/relationships/hyperlink" Target="mailto:gsistel@soprema.fr" TargetMode="External"/><Relationship Id="rId37" Type="http://schemas.openxmlformats.org/officeDocument/2006/relationships/hyperlink" Target="mailto:sarl-batitout-67@laposte,net" TargetMode="External"/><Relationship Id="rId40" Type="http://schemas.openxmlformats.org/officeDocument/2006/relationships/hyperlink" Target="mailto:habitatdelorangerie@free.fr" TargetMode="External"/><Relationship Id="rId5" Type="http://schemas.openxmlformats.org/officeDocument/2006/relationships/hyperlink" Target="mailto:contact@beckchape.fr" TargetMode="External"/><Relationship Id="rId15" Type="http://schemas.openxmlformats.org/officeDocument/2006/relationships/hyperlink" Target="mailto:kovacic.contact@orange.fr" TargetMode="External"/><Relationship Id="rId23" Type="http://schemas.openxmlformats.org/officeDocument/2006/relationships/hyperlink" Target="mailto:sobatra2@wanadoo.fr" TargetMode="External"/><Relationship Id="rId28" Type="http://schemas.openxmlformats.org/officeDocument/2006/relationships/hyperlink" Target="mailto:gilles@otec-iden.com" TargetMode="External"/><Relationship Id="rId36" Type="http://schemas.openxmlformats.org/officeDocument/2006/relationships/hyperlink" Target="mailto:info@beral.fr" TargetMode="External"/><Relationship Id="rId10" Type="http://schemas.openxmlformats.org/officeDocument/2006/relationships/hyperlink" Target="mailto:electro.hecker@gmail.com" TargetMode="External"/><Relationship Id="rId19" Type="http://schemas.openxmlformats.org/officeDocument/2006/relationships/hyperlink" Target="mailto:tasteper.sas@live.fr" TargetMode="External"/><Relationship Id="rId31" Type="http://schemas.openxmlformats.org/officeDocument/2006/relationships/hyperlink" Target="mailto:dklein@industrieservice.fr" TargetMode="External"/><Relationship Id="rId4" Type="http://schemas.openxmlformats.org/officeDocument/2006/relationships/hyperlink" Target="mailto:yves.bechtel@orange.fr" TargetMode="External"/><Relationship Id="rId9" Type="http://schemas.openxmlformats.org/officeDocument/2006/relationships/hyperlink" Target="mailto:jacky.gross2@wanadoo.fr" TargetMode="External"/><Relationship Id="rId14" Type="http://schemas.openxmlformats.org/officeDocument/2006/relationships/hyperlink" Target="mailto:kovacic.pose@orange.fr" TargetMode="External"/><Relationship Id="rId22" Type="http://schemas.openxmlformats.org/officeDocument/2006/relationships/hyperlink" Target="mailto:laetitia.e@fm-s.eu" TargetMode="External"/><Relationship Id="rId27" Type="http://schemas.openxmlformats.org/officeDocument/2006/relationships/hyperlink" Target="mailto:dalmelet@soprema.fr" TargetMode="External"/><Relationship Id="rId30" Type="http://schemas.openxmlformats.org/officeDocument/2006/relationships/hyperlink" Target="mailto:sarah.riehl@alfixfrance.fr" TargetMode="External"/><Relationship Id="rId35" Type="http://schemas.openxmlformats.org/officeDocument/2006/relationships/hyperlink" Target="mailto:abisol-chape@hotmail.fr" TargetMode="External"/><Relationship Id="rId43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AAA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C60:I65"/>
    <mergeCell ref="A1:G1"/>
    <mergeCell ref="E2:F2"/>
    <mergeCell ref="H2:I2"/>
    <mergeCell ref="E3:F3"/>
    <mergeCell ref="H3:I3"/>
    <mergeCell ref="E4:F4"/>
    <mergeCell ref="C6:H6"/>
    <mergeCell ref="A2:B2"/>
    <mergeCell ref="A3:B3"/>
    <mergeCell ref="A5:B5"/>
    <mergeCell ref="A6:B6"/>
    <mergeCell ref="H54:H55"/>
    <mergeCell ref="H56:H57"/>
    <mergeCell ref="C27:H27"/>
    <mergeCell ref="C46:H46"/>
  </mergeCells>
  <conditionalFormatting sqref="C52:G52">
    <cfRule type="expression" dxfId="2382" priority="81">
      <formula>$F52="réalisé"</formula>
    </cfRule>
  </conditionalFormatting>
  <conditionalFormatting sqref="C48:C51 E48:H51 E29:H45 C8:H26">
    <cfRule type="expression" dxfId="2381" priority="78">
      <formula>$G8="réalisé"</formula>
    </cfRule>
    <cfRule type="expression" dxfId="2380" priority="79">
      <formula>$G8="en cours"</formula>
    </cfRule>
    <cfRule type="expression" dxfId="2379" priority="80">
      <formula>$G8="non compris"</formula>
    </cfRule>
  </conditionalFormatting>
  <conditionalFormatting sqref="C29:C45">
    <cfRule type="expression" dxfId="2378" priority="73">
      <formula>$G29="réalisé"</formula>
    </cfRule>
    <cfRule type="expression" dxfId="2377" priority="74">
      <formula>$G29="en cours"</formula>
    </cfRule>
    <cfRule type="expression" dxfId="2376" priority="75">
      <formula>$G29="non compris"</formula>
    </cfRule>
  </conditionalFormatting>
  <conditionalFormatting sqref="C55:F58">
    <cfRule type="expression" dxfId="2375" priority="69">
      <formula>$F55="réalisé"</formula>
    </cfRule>
  </conditionalFormatting>
  <conditionalFormatting sqref="G9">
    <cfRule type="expression" dxfId="2374" priority="68">
      <formula>$G$10="réalisé"</formula>
    </cfRule>
  </conditionalFormatting>
  <conditionalFormatting sqref="G10:G14">
    <cfRule type="expression" dxfId="2373" priority="67">
      <formula>$G$15="réalisé"</formula>
    </cfRule>
  </conditionalFormatting>
  <conditionalFormatting sqref="G20:G21">
    <cfRule type="expression" dxfId="2372" priority="66">
      <formula>$G$22="réalisé"</formula>
    </cfRule>
  </conditionalFormatting>
  <conditionalFormatting sqref="G30">
    <cfRule type="expression" dxfId="2371" priority="65">
      <formula>$G$31="réalisé"</formula>
    </cfRule>
  </conditionalFormatting>
  <conditionalFormatting sqref="D29">
    <cfRule type="expression" dxfId="2370" priority="62">
      <formula>$G29="réalisé"</formula>
    </cfRule>
    <cfRule type="expression" dxfId="2369" priority="63">
      <formula>$G29="en cours"</formula>
    </cfRule>
    <cfRule type="expression" dxfId="2368" priority="64">
      <formula>$G29="non compris"</formula>
    </cfRule>
  </conditionalFormatting>
  <conditionalFormatting sqref="D31">
    <cfRule type="expression" dxfId="2367" priority="59">
      <formula>$G31="réalisé"</formula>
    </cfRule>
    <cfRule type="expression" dxfId="2366" priority="60">
      <formula>$G31="en cours"</formula>
    </cfRule>
    <cfRule type="expression" dxfId="2365" priority="61">
      <formula>$G31="non compris"</formula>
    </cfRule>
  </conditionalFormatting>
  <conditionalFormatting sqref="D33">
    <cfRule type="expression" dxfId="2364" priority="56">
      <formula>$G33="réalisé"</formula>
    </cfRule>
    <cfRule type="expression" dxfId="2363" priority="57">
      <formula>$G33="en cours"</formula>
    </cfRule>
    <cfRule type="expression" dxfId="2362" priority="58">
      <formula>$G33="non compris"</formula>
    </cfRule>
  </conditionalFormatting>
  <conditionalFormatting sqref="D35">
    <cfRule type="expression" dxfId="2361" priority="53">
      <formula>$G35="réalisé"</formula>
    </cfRule>
    <cfRule type="expression" dxfId="2360" priority="54">
      <formula>$G35="en cours"</formula>
    </cfRule>
    <cfRule type="expression" dxfId="2359" priority="55">
      <formula>$G35="non compris"</formula>
    </cfRule>
  </conditionalFormatting>
  <conditionalFormatting sqref="D37">
    <cfRule type="expression" dxfId="2358" priority="50">
      <formula>$G37="réalisé"</formula>
    </cfRule>
    <cfRule type="expression" dxfId="2357" priority="51">
      <formula>$G37="en cours"</formula>
    </cfRule>
    <cfRule type="expression" dxfId="2356" priority="52">
      <formula>$G37="non compris"</formula>
    </cfRule>
  </conditionalFormatting>
  <conditionalFormatting sqref="D39">
    <cfRule type="expression" dxfId="2355" priority="47">
      <formula>$G39="réalisé"</formula>
    </cfRule>
    <cfRule type="expression" dxfId="2354" priority="48">
      <formula>$G39="en cours"</formula>
    </cfRule>
    <cfRule type="expression" dxfId="2353" priority="49">
      <formula>$G39="non compris"</formula>
    </cfRule>
  </conditionalFormatting>
  <conditionalFormatting sqref="D41">
    <cfRule type="expression" dxfId="2352" priority="44">
      <formula>$G41="réalisé"</formula>
    </cfRule>
    <cfRule type="expression" dxfId="2351" priority="45">
      <formula>$G41="en cours"</formula>
    </cfRule>
    <cfRule type="expression" dxfId="2350" priority="46">
      <formula>$G41="non compris"</formula>
    </cfRule>
  </conditionalFormatting>
  <conditionalFormatting sqref="D44:D45">
    <cfRule type="expression" dxfId="2349" priority="41">
      <formula>$G44="réalisé"</formula>
    </cfRule>
    <cfRule type="expression" dxfId="2348" priority="42">
      <formula>$G44="en cours"</formula>
    </cfRule>
    <cfRule type="expression" dxfId="2347" priority="43">
      <formula>$G44="non compris"</formula>
    </cfRule>
  </conditionalFormatting>
  <conditionalFormatting sqref="D30">
    <cfRule type="expression" dxfId="2346" priority="38">
      <formula>$G30="réalisé"</formula>
    </cfRule>
    <cfRule type="expression" dxfId="2345" priority="39">
      <formula>$G30="en cours"</formula>
    </cfRule>
    <cfRule type="expression" dxfId="2344" priority="40">
      <formula>$G30="non compris"</formula>
    </cfRule>
  </conditionalFormatting>
  <conditionalFormatting sqref="D32">
    <cfRule type="expression" dxfId="2343" priority="35">
      <formula>$G32="réalisé"</formula>
    </cfRule>
    <cfRule type="expression" dxfId="2342" priority="36">
      <formula>$G32="en cours"</formula>
    </cfRule>
    <cfRule type="expression" dxfId="2341" priority="37">
      <formula>$G32="non compris"</formula>
    </cfRule>
  </conditionalFormatting>
  <conditionalFormatting sqref="D34">
    <cfRule type="expression" dxfId="2340" priority="32">
      <formula>$G34="réalisé"</formula>
    </cfRule>
    <cfRule type="expression" dxfId="2339" priority="33">
      <formula>$G34="en cours"</formula>
    </cfRule>
    <cfRule type="expression" dxfId="2338" priority="34">
      <formula>$G34="non compris"</formula>
    </cfRule>
  </conditionalFormatting>
  <conditionalFormatting sqref="D36">
    <cfRule type="expression" dxfId="2337" priority="29">
      <formula>$G36="réalisé"</formula>
    </cfRule>
    <cfRule type="expression" dxfId="2336" priority="30">
      <formula>$G36="en cours"</formula>
    </cfRule>
    <cfRule type="expression" dxfId="2335" priority="31">
      <formula>$G36="non compris"</formula>
    </cfRule>
  </conditionalFormatting>
  <conditionalFormatting sqref="D38">
    <cfRule type="expression" dxfId="2334" priority="26">
      <formula>$G38="réalisé"</formula>
    </cfRule>
    <cfRule type="expression" dxfId="2333" priority="27">
      <formula>$G38="en cours"</formula>
    </cfRule>
    <cfRule type="expression" dxfId="2332" priority="28">
      <formula>$G38="non compris"</formula>
    </cfRule>
  </conditionalFormatting>
  <conditionalFormatting sqref="D40">
    <cfRule type="expression" dxfId="2331" priority="23">
      <formula>$G40="réalisé"</formula>
    </cfRule>
    <cfRule type="expression" dxfId="2330" priority="24">
      <formula>$G40="en cours"</formula>
    </cfRule>
    <cfRule type="expression" dxfId="2329" priority="25">
      <formula>$G40="non compris"</formula>
    </cfRule>
  </conditionalFormatting>
  <conditionalFormatting sqref="D42:D43">
    <cfRule type="expression" dxfId="2328" priority="20">
      <formula>$G42="réalisé"</formula>
    </cfRule>
    <cfRule type="expression" dxfId="2327" priority="21">
      <formula>$G42="en cours"</formula>
    </cfRule>
    <cfRule type="expression" dxfId="2326" priority="22">
      <formula>$G42="non compris"</formula>
    </cfRule>
  </conditionalFormatting>
  <conditionalFormatting sqref="D50">
    <cfRule type="expression" dxfId="2325" priority="14">
      <formula>$G50="réalisé"</formula>
    </cfRule>
    <cfRule type="expression" dxfId="2324" priority="15">
      <formula>$G50="en cours"</formula>
    </cfRule>
    <cfRule type="expression" dxfId="2323" priority="16">
      <formula>$G50="non compris"</formula>
    </cfRule>
  </conditionalFormatting>
  <conditionalFormatting sqref="D49">
    <cfRule type="expression" dxfId="2322" priority="11">
      <formula>$G49="réalisé"</formula>
    </cfRule>
    <cfRule type="expression" dxfId="2321" priority="12">
      <formula>$G49="en cours"</formula>
    </cfRule>
    <cfRule type="expression" dxfId="2320" priority="13">
      <formula>$G49="non compris"</formula>
    </cfRule>
  </conditionalFormatting>
  <conditionalFormatting sqref="D48">
    <cfRule type="expression" dxfId="2319" priority="8">
      <formula>$G48="réalisé"</formula>
    </cfRule>
    <cfRule type="expression" dxfId="2318" priority="9">
      <formula>$G48="en cours"</formula>
    </cfRule>
    <cfRule type="expression" dxfId="2317" priority="10">
      <formula>$G48="non compris"</formula>
    </cfRule>
  </conditionalFormatting>
  <conditionalFormatting sqref="D51">
    <cfRule type="expression" dxfId="2316" priority="5">
      <formula>$G51="réalisé"</formula>
    </cfRule>
    <cfRule type="expression" dxfId="2315" priority="6">
      <formula>$G51="en cours"</formula>
    </cfRule>
    <cfRule type="expression" dxfId="2314" priority="7">
      <formula>$G51="non compris"</formula>
    </cfRule>
  </conditionalFormatting>
  <conditionalFormatting sqref="D8:D26">
    <cfRule type="expression" dxfId="2313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ignoredErrors>
    <ignoredError sqref="E25 E19:E24" unlockedFormula="1"/>
    <ignoredError sqref="E10:E12" formula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I1403"/>
  <sheetViews>
    <sheetView tabSelected="1" showWhiteSpace="0" topLeftCell="I13" zoomScale="70" zoomScaleNormal="70" zoomScaleSheetLayoutView="55" zoomScalePageLayoutView="55" workbookViewId="0">
      <selection activeCell="P43" sqref="P43"/>
    </sheetView>
  </sheetViews>
  <sheetFormatPr baseColWidth="10" defaultRowHeight="17.25" customHeight="1" x14ac:dyDescent="0.25"/>
  <cols>
    <col min="1" max="1" width="26.7109375" style="109" customWidth="1"/>
    <col min="2" max="2" width="24.7109375" style="108" customWidth="1"/>
    <col min="3" max="3" width="39.7109375" customWidth="1"/>
    <col min="4" max="4" width="45.7109375" customWidth="1"/>
    <col min="5" max="5" width="15.42578125" style="315" customWidth="1"/>
    <col min="6" max="6" width="19" style="315" customWidth="1"/>
    <col min="7" max="7" width="27" style="109" customWidth="1"/>
    <col min="8" max="8" width="26.7109375" style="109" customWidth="1"/>
    <col min="9" max="9" width="24.7109375" style="108" customWidth="1"/>
    <col min="10" max="10" width="39.7109375" customWidth="1"/>
    <col min="11" max="11" width="45.7109375" customWidth="1"/>
    <col min="12" max="12" width="15.42578125" style="315" customWidth="1"/>
    <col min="13" max="13" width="19" style="315" customWidth="1"/>
    <col min="14" max="14" width="27" style="109" customWidth="1"/>
    <col min="15" max="15" width="26.7109375" style="109" customWidth="1"/>
    <col min="16" max="16" width="24.7109375" style="108" customWidth="1"/>
    <col min="17" max="17" width="39.7109375" customWidth="1"/>
    <col min="18" max="18" width="45.7109375" customWidth="1"/>
    <col min="19" max="19" width="15.42578125" style="315" customWidth="1"/>
    <col min="20" max="20" width="19" style="315" customWidth="1"/>
    <col min="21" max="21" width="27" style="109" customWidth="1"/>
    <col min="22" max="22" width="26.7109375" style="109" customWidth="1"/>
    <col min="23" max="23" width="24.7109375" style="108" customWidth="1"/>
    <col min="24" max="24" width="39.7109375" customWidth="1"/>
    <col min="25" max="25" width="45.7109375" customWidth="1"/>
    <col min="26" max="26" width="15.42578125" style="315" customWidth="1"/>
    <col min="27" max="27" width="19" style="315" customWidth="1"/>
    <col min="28" max="28" width="27" style="109" customWidth="1"/>
    <col min="29" max="29" width="26.7109375" style="109" customWidth="1"/>
    <col min="30" max="30" width="24.7109375" style="108" customWidth="1"/>
    <col min="31" max="31" width="39.7109375" customWidth="1"/>
    <col min="32" max="32" width="45.7109375" customWidth="1"/>
    <col min="33" max="33" width="15.42578125" style="315" customWidth="1"/>
    <col min="34" max="34" width="19" style="315" customWidth="1"/>
    <col min="35" max="35" width="27" style="109" customWidth="1"/>
    <col min="36" max="36" width="26.7109375" style="109" customWidth="1"/>
    <col min="37" max="37" width="24.7109375" style="108" customWidth="1"/>
    <col min="38" max="38" width="39.7109375" customWidth="1"/>
    <col min="39" max="39" width="45.7109375" customWidth="1"/>
    <col min="40" max="40" width="15.42578125" style="315" customWidth="1"/>
    <col min="41" max="41" width="19" style="315" customWidth="1"/>
    <col min="42" max="42" width="27" style="109" customWidth="1"/>
    <col min="43" max="43" width="26.7109375" style="109" customWidth="1"/>
    <col min="44" max="44" width="24.7109375" style="108" customWidth="1"/>
    <col min="45" max="45" width="39.7109375" customWidth="1"/>
    <col min="46" max="46" width="45.7109375" customWidth="1"/>
    <col min="47" max="47" width="15.42578125" style="315" customWidth="1"/>
    <col min="48" max="48" width="19" style="315" customWidth="1"/>
    <col min="49" max="49" width="27" style="109" customWidth="1"/>
    <col min="50" max="50" width="26.7109375" style="109" customWidth="1"/>
    <col min="51" max="51" width="24.7109375" style="108" customWidth="1"/>
    <col min="52" max="52" width="39.7109375" customWidth="1"/>
    <col min="53" max="53" width="45.7109375" customWidth="1"/>
    <col min="54" max="54" width="15.42578125" style="315" customWidth="1"/>
    <col min="55" max="55" width="19" style="315" customWidth="1"/>
    <col min="56" max="56" width="27" style="109" customWidth="1"/>
    <col min="57" max="57" width="26.7109375" style="109" customWidth="1"/>
    <col min="58" max="58" width="24.7109375" style="108" customWidth="1"/>
    <col min="59" max="59" width="39.7109375" customWidth="1"/>
    <col min="60" max="60" width="45.7109375" customWidth="1"/>
    <col min="61" max="61" width="15.42578125" style="315" customWidth="1"/>
    <col min="62" max="62" width="19" style="315" customWidth="1"/>
    <col min="63" max="63" width="27" style="109" customWidth="1"/>
    <col min="64" max="64" width="26.7109375" style="109" customWidth="1"/>
    <col min="65" max="65" width="24.7109375" style="108" customWidth="1"/>
    <col min="66" max="66" width="39.7109375" customWidth="1"/>
    <col min="67" max="67" width="45.7109375" customWidth="1"/>
    <col min="68" max="68" width="15.42578125" style="315" customWidth="1"/>
    <col min="69" max="69" width="19" style="315" customWidth="1"/>
    <col min="70" max="70" width="27" style="109" customWidth="1"/>
    <col min="71" max="71" width="26.7109375" style="109" customWidth="1"/>
    <col min="72" max="72" width="24.7109375" style="108" customWidth="1"/>
    <col min="73" max="73" width="39.7109375" customWidth="1"/>
    <col min="74" max="74" width="45.7109375" customWidth="1"/>
    <col min="75" max="75" width="15.42578125" style="315" customWidth="1"/>
    <col min="76" max="76" width="19" style="315" customWidth="1"/>
    <col min="77" max="77" width="27" style="109" customWidth="1"/>
    <col min="78" max="78" width="26.7109375" style="109" customWidth="1"/>
    <col min="79" max="79" width="24.7109375" style="108" customWidth="1"/>
    <col min="80" max="80" width="39.7109375" customWidth="1"/>
    <col min="81" max="81" width="45.7109375" customWidth="1"/>
    <col min="82" max="82" width="15.42578125" style="315" customWidth="1"/>
    <col min="83" max="83" width="19" style="315" customWidth="1"/>
    <col min="84" max="84" width="27" style="109" customWidth="1"/>
    <col min="85" max="85" width="26.7109375" style="109" customWidth="1"/>
    <col min="86" max="86" width="24.7109375" style="108" customWidth="1"/>
    <col min="87" max="87" width="39.7109375" customWidth="1"/>
    <col min="88" max="88" width="45.7109375" customWidth="1"/>
    <col min="89" max="89" width="15.42578125" style="315" customWidth="1"/>
    <col min="90" max="90" width="19" style="315" customWidth="1"/>
    <col min="91" max="91" width="27" style="109" customWidth="1"/>
    <col min="92" max="92" width="26.7109375" style="109" customWidth="1"/>
    <col min="93" max="93" width="24.7109375" style="108" customWidth="1"/>
    <col min="94" max="94" width="39.7109375" customWidth="1"/>
    <col min="95" max="95" width="45.7109375" customWidth="1"/>
    <col min="96" max="96" width="15.42578125" style="315" customWidth="1"/>
    <col min="97" max="97" width="19" style="315" customWidth="1"/>
    <col min="98" max="98" width="27" style="109" customWidth="1"/>
    <col min="99" max="99" width="26.7109375" style="109" customWidth="1"/>
    <col min="100" max="100" width="24.7109375" style="108" customWidth="1"/>
    <col min="101" max="101" width="39.7109375" customWidth="1"/>
    <col min="102" max="102" width="45.7109375" customWidth="1"/>
    <col min="103" max="103" width="15.42578125" style="315" customWidth="1"/>
    <col min="104" max="104" width="19" style="315" customWidth="1"/>
    <col min="105" max="105" width="27" style="109" customWidth="1"/>
    <col min="106" max="106" width="26.7109375" style="109" customWidth="1"/>
    <col min="107" max="107" width="24.7109375" style="108" customWidth="1"/>
    <col min="108" max="108" width="39.7109375" customWidth="1"/>
    <col min="109" max="109" width="45.7109375" customWidth="1"/>
    <col min="110" max="110" width="15.42578125" style="315" customWidth="1"/>
    <col min="111" max="111" width="19" style="315" customWidth="1"/>
    <col min="112" max="112" width="27" style="109" customWidth="1"/>
    <col min="113" max="113" width="26.7109375" style="109" customWidth="1"/>
    <col min="114" max="114" width="24.7109375" style="108" customWidth="1"/>
    <col min="115" max="115" width="39.7109375" customWidth="1"/>
    <col min="116" max="116" width="45.7109375" customWidth="1"/>
    <col min="117" max="117" width="15.42578125" style="315" customWidth="1"/>
    <col min="118" max="118" width="19" style="315" customWidth="1"/>
    <col min="119" max="119" width="27" style="109" customWidth="1"/>
    <col min="120" max="120" width="26.7109375" style="109" customWidth="1"/>
    <col min="121" max="121" width="24.7109375" style="108" customWidth="1"/>
    <col min="122" max="122" width="39.7109375" customWidth="1"/>
    <col min="123" max="123" width="45.7109375" customWidth="1"/>
    <col min="124" max="124" width="15.42578125" style="315" customWidth="1"/>
    <col min="125" max="125" width="19" style="315" customWidth="1"/>
    <col min="126" max="126" width="27" style="109" customWidth="1"/>
    <col min="127" max="127" width="26.7109375" style="109" customWidth="1"/>
    <col min="128" max="128" width="24.7109375" style="108" customWidth="1"/>
    <col min="129" max="129" width="39.7109375" customWidth="1"/>
    <col min="130" max="130" width="45.7109375" customWidth="1"/>
    <col min="131" max="131" width="15.42578125" style="315" customWidth="1"/>
    <col min="132" max="132" width="19" style="315" customWidth="1"/>
    <col min="133" max="133" width="27" style="109" customWidth="1"/>
    <col min="134" max="134" width="26.7109375" style="109" customWidth="1"/>
    <col min="135" max="135" width="24.7109375" style="108" customWidth="1"/>
    <col min="136" max="136" width="39.7109375" customWidth="1"/>
    <col min="137" max="137" width="45.7109375" customWidth="1"/>
    <col min="138" max="138" width="15.42578125" style="315" customWidth="1"/>
    <col min="139" max="139" width="19" style="315" customWidth="1"/>
    <col min="140" max="140" width="27" style="109" customWidth="1"/>
    <col min="141" max="141" width="26.7109375" style="109" customWidth="1"/>
    <col min="142" max="142" width="24.7109375" style="108" customWidth="1"/>
    <col min="143" max="143" width="39.7109375" customWidth="1"/>
    <col min="144" max="144" width="45.7109375" customWidth="1"/>
    <col min="145" max="145" width="15.42578125" style="315" customWidth="1"/>
    <col min="146" max="146" width="19" style="315" customWidth="1"/>
    <col min="147" max="147" width="27" style="109" customWidth="1"/>
    <col min="148" max="148" width="26.7109375" style="109" customWidth="1"/>
    <col min="149" max="149" width="24.7109375" style="108" customWidth="1"/>
    <col min="150" max="150" width="39.7109375" customWidth="1"/>
    <col min="151" max="151" width="45.7109375" customWidth="1"/>
    <col min="152" max="152" width="15.42578125" style="315" customWidth="1"/>
    <col min="153" max="153" width="19" style="315" customWidth="1"/>
    <col min="154" max="154" width="27" style="109" customWidth="1"/>
    <col min="155" max="155" width="26.7109375" style="109" customWidth="1"/>
    <col min="156" max="156" width="24.7109375" style="108" customWidth="1"/>
    <col min="157" max="157" width="39.7109375" customWidth="1"/>
    <col min="158" max="158" width="45.7109375" customWidth="1"/>
    <col min="159" max="159" width="15.42578125" style="315" customWidth="1"/>
    <col min="160" max="160" width="19" style="315" customWidth="1"/>
    <col min="161" max="161" width="27" style="109" customWidth="1"/>
    <col min="162" max="162" width="26.7109375" style="109" customWidth="1"/>
    <col min="163" max="163" width="24.7109375" style="108" customWidth="1"/>
    <col min="164" max="164" width="39.7109375" customWidth="1"/>
    <col min="165" max="165" width="45.7109375" customWidth="1"/>
    <col min="166" max="166" width="15.42578125" style="315" customWidth="1"/>
    <col min="167" max="167" width="19" style="315" customWidth="1"/>
    <col min="168" max="168" width="27" style="109" customWidth="1"/>
    <col min="169" max="169" width="26.7109375" style="109" customWidth="1"/>
    <col min="170" max="170" width="24.7109375" style="108" customWidth="1"/>
    <col min="171" max="171" width="39.7109375" customWidth="1"/>
    <col min="172" max="172" width="45.7109375" customWidth="1"/>
    <col min="173" max="173" width="15.42578125" style="315" customWidth="1"/>
    <col min="174" max="174" width="19" style="315" customWidth="1"/>
    <col min="175" max="175" width="27" style="109" customWidth="1"/>
    <col min="176" max="176" width="26.7109375" style="109" customWidth="1"/>
    <col min="177" max="177" width="24.7109375" style="108" customWidth="1"/>
    <col min="178" max="178" width="39.7109375" customWidth="1"/>
    <col min="179" max="179" width="45.7109375" customWidth="1"/>
    <col min="180" max="180" width="15.42578125" style="315" customWidth="1"/>
    <col min="181" max="181" width="19" style="315" customWidth="1"/>
    <col min="182" max="182" width="27" style="109" customWidth="1"/>
    <col min="183" max="183" width="26.7109375" style="109" customWidth="1"/>
    <col min="184" max="184" width="24.7109375" style="108" customWidth="1"/>
    <col min="185" max="185" width="39.7109375" customWidth="1"/>
    <col min="186" max="186" width="45.7109375" customWidth="1"/>
    <col min="187" max="187" width="15.42578125" style="315" customWidth="1"/>
    <col min="188" max="188" width="19" style="315" customWidth="1"/>
    <col min="189" max="189" width="27" style="109" customWidth="1"/>
    <col min="190" max="190" width="26.7109375" style="109" customWidth="1"/>
    <col min="191" max="191" width="24.7109375" style="108" customWidth="1"/>
    <col min="192" max="192" width="39.7109375" customWidth="1"/>
    <col min="193" max="193" width="45.7109375" customWidth="1"/>
    <col min="194" max="194" width="15.42578125" style="315" customWidth="1"/>
    <col min="195" max="195" width="19" style="315" customWidth="1"/>
    <col min="196" max="196" width="27" style="109" customWidth="1"/>
    <col min="197" max="197" width="26.7109375" style="109" customWidth="1"/>
    <col min="198" max="198" width="24.7109375" style="108" customWidth="1"/>
    <col min="199" max="199" width="39.7109375" customWidth="1"/>
    <col min="200" max="200" width="45.7109375" customWidth="1"/>
    <col min="201" max="201" width="15.42578125" style="315" customWidth="1"/>
    <col min="202" max="202" width="19" style="315" customWidth="1"/>
    <col min="203" max="203" width="27" style="109" customWidth="1"/>
    <col min="204" max="204" width="26.7109375" style="109" customWidth="1"/>
    <col min="205" max="205" width="24.7109375" style="108" customWidth="1"/>
    <col min="206" max="206" width="39.7109375" customWidth="1"/>
    <col min="207" max="207" width="45.7109375" customWidth="1"/>
    <col min="208" max="208" width="15.42578125" style="315" customWidth="1"/>
    <col min="209" max="209" width="19" style="315" customWidth="1"/>
    <col min="210" max="210" width="27" style="109" customWidth="1"/>
    <col min="211" max="211" width="26.7109375" style="109" customWidth="1"/>
    <col min="212" max="212" width="24.7109375" style="108" customWidth="1"/>
    <col min="213" max="213" width="39.7109375" customWidth="1"/>
    <col min="214" max="214" width="45.7109375" customWidth="1"/>
    <col min="215" max="215" width="15.42578125" style="315" customWidth="1"/>
    <col min="216" max="216" width="19" style="315" customWidth="1"/>
    <col min="217" max="217" width="27" style="109" customWidth="1"/>
  </cols>
  <sheetData>
    <row r="1" spans="1:217" s="331" customFormat="1" ht="17.25" customHeight="1" x14ac:dyDescent="0.25">
      <c r="A1" s="329"/>
      <c r="B1" s="323"/>
      <c r="C1" s="387" t="s">
        <v>1</v>
      </c>
      <c r="D1" s="385">
        <f ca="1">INT(MOD(INT((LISTE!D1-2)/7)+0.6,52+5/28))+1</f>
        <v>42</v>
      </c>
      <c r="E1" s="324"/>
      <c r="F1" s="324"/>
      <c r="G1" s="329"/>
      <c r="H1" s="329"/>
      <c r="I1" s="323"/>
      <c r="J1" s="387" t="s">
        <v>1</v>
      </c>
      <c r="K1" s="385">
        <f ca="1">D1</f>
        <v>42</v>
      </c>
      <c r="L1" s="324"/>
      <c r="M1" s="324"/>
      <c r="N1" s="329"/>
      <c r="O1" s="329"/>
      <c r="P1" s="323"/>
      <c r="Q1" s="387" t="s">
        <v>1</v>
      </c>
      <c r="R1" s="385">
        <f ca="1">D1</f>
        <v>42</v>
      </c>
      <c r="S1" s="324"/>
      <c r="T1" s="324"/>
      <c r="U1" s="329"/>
      <c r="V1" s="329"/>
      <c r="W1" s="323"/>
      <c r="X1" s="387" t="s">
        <v>1</v>
      </c>
      <c r="Y1" s="385">
        <f ca="1">D1</f>
        <v>42</v>
      </c>
      <c r="Z1" s="324"/>
      <c r="AA1" s="324"/>
      <c r="AB1" s="329"/>
      <c r="AC1" s="329"/>
      <c r="AD1" s="323"/>
      <c r="AE1" s="387" t="s">
        <v>1</v>
      </c>
      <c r="AF1" s="385">
        <f ca="1">D1</f>
        <v>42</v>
      </c>
      <c r="AG1" s="324"/>
      <c r="AH1" s="324"/>
      <c r="AI1" s="329"/>
      <c r="AJ1" s="329"/>
      <c r="AK1" s="323"/>
      <c r="AL1" s="387" t="s">
        <v>1</v>
      </c>
      <c r="AM1" s="385">
        <f ca="1">D1</f>
        <v>42</v>
      </c>
      <c r="AN1" s="324"/>
      <c r="AO1" s="324"/>
      <c r="AP1" s="329"/>
      <c r="AQ1" s="329"/>
      <c r="AR1" s="323"/>
      <c r="AS1" s="387" t="s">
        <v>1</v>
      </c>
      <c r="AT1" s="385">
        <f ca="1">D1</f>
        <v>42</v>
      </c>
      <c r="AU1" s="324"/>
      <c r="AV1" s="324"/>
      <c r="AW1" s="329"/>
      <c r="AX1" s="329"/>
      <c r="AY1" s="323"/>
      <c r="AZ1" s="387" t="s">
        <v>1</v>
      </c>
      <c r="BA1" s="385">
        <f ca="1">D1</f>
        <v>42</v>
      </c>
      <c r="BB1" s="324"/>
      <c r="BC1" s="324"/>
      <c r="BD1" s="329"/>
      <c r="BE1" s="329"/>
      <c r="BF1" s="323"/>
      <c r="BG1" s="387" t="s">
        <v>1</v>
      </c>
      <c r="BH1" s="385">
        <f ca="1">D1</f>
        <v>42</v>
      </c>
      <c r="BI1" s="324"/>
      <c r="BJ1" s="324"/>
      <c r="BK1" s="329"/>
      <c r="BL1" s="329"/>
      <c r="BM1" s="323"/>
      <c r="BN1" s="387" t="s">
        <v>1</v>
      </c>
      <c r="BO1" s="385">
        <f ca="1">D1</f>
        <v>42</v>
      </c>
      <c r="BP1" s="324"/>
      <c r="BQ1" s="324"/>
      <c r="BR1" s="329"/>
      <c r="BS1" s="329"/>
      <c r="BT1" s="323"/>
      <c r="BU1" s="387" t="s">
        <v>1</v>
      </c>
      <c r="BV1" s="385">
        <f ca="1">D1</f>
        <v>42</v>
      </c>
      <c r="BW1" s="324"/>
      <c r="BX1" s="324"/>
      <c r="BY1" s="329"/>
      <c r="BZ1" s="329"/>
      <c r="CA1" s="323"/>
      <c r="CB1" s="387" t="s">
        <v>1</v>
      </c>
      <c r="CC1" s="385">
        <f>42</f>
        <v>42</v>
      </c>
      <c r="CD1" s="324"/>
      <c r="CE1" s="324"/>
      <c r="CF1" s="329"/>
      <c r="CG1" s="329"/>
      <c r="CH1" s="323"/>
      <c r="CI1" s="387" t="s">
        <v>1</v>
      </c>
      <c r="CJ1" s="385">
        <f ca="1">D1</f>
        <v>42</v>
      </c>
      <c r="CK1" s="324"/>
      <c r="CL1" s="324"/>
      <c r="CM1" s="329"/>
      <c r="CN1" s="329"/>
      <c r="CO1" s="323"/>
      <c r="CP1" s="387" t="s">
        <v>1</v>
      </c>
      <c r="CQ1" s="385">
        <f ca="1">D1</f>
        <v>42</v>
      </c>
      <c r="CR1" s="324"/>
      <c r="CS1" s="324"/>
      <c r="CT1" s="329"/>
      <c r="CU1" s="329"/>
      <c r="CV1" s="323"/>
      <c r="CW1" s="387" t="s">
        <v>1</v>
      </c>
      <c r="CX1" s="385">
        <f ca="1">D1</f>
        <v>42</v>
      </c>
      <c r="CY1" s="324"/>
      <c r="CZ1" s="324"/>
      <c r="DA1" s="329"/>
      <c r="DB1" s="329"/>
      <c r="DC1" s="323"/>
      <c r="DD1" s="387" t="s">
        <v>1</v>
      </c>
      <c r="DE1" s="385">
        <f ca="1">D1</f>
        <v>42</v>
      </c>
      <c r="DF1" s="324"/>
      <c r="DG1" s="324"/>
      <c r="DH1" s="329"/>
      <c r="DI1" s="329"/>
      <c r="DJ1" s="323"/>
      <c r="DK1" s="387" t="s">
        <v>1</v>
      </c>
      <c r="DL1" s="385">
        <f ca="1">D1</f>
        <v>42</v>
      </c>
      <c r="DM1" s="324"/>
      <c r="DN1" s="324"/>
      <c r="DO1" s="329"/>
      <c r="DP1" s="329"/>
      <c r="DQ1" s="323"/>
      <c r="DR1" s="387" t="s">
        <v>1</v>
      </c>
      <c r="DS1" s="385">
        <f ca="1">D1</f>
        <v>42</v>
      </c>
      <c r="DT1" s="324"/>
      <c r="DU1" s="324"/>
      <c r="DV1" s="329"/>
      <c r="DW1" s="329"/>
      <c r="DX1" s="323"/>
      <c r="DY1" s="387" t="s">
        <v>1</v>
      </c>
      <c r="DZ1" s="385">
        <f ca="1">D1</f>
        <v>42</v>
      </c>
      <c r="EA1" s="324"/>
      <c r="EB1" s="324"/>
      <c r="EC1" s="329"/>
      <c r="ED1" s="329"/>
      <c r="EE1" s="323"/>
      <c r="EF1" s="387" t="s">
        <v>1</v>
      </c>
      <c r="EG1" s="385">
        <f ca="1">D1</f>
        <v>42</v>
      </c>
      <c r="EH1" s="324"/>
      <c r="EI1" s="324"/>
      <c r="EJ1" s="329"/>
      <c r="EK1" s="329"/>
      <c r="EL1" s="323"/>
      <c r="EM1" s="387" t="s">
        <v>1</v>
      </c>
      <c r="EN1" s="385">
        <f ca="1">D1</f>
        <v>42</v>
      </c>
      <c r="EO1" s="324"/>
      <c r="EP1" s="324"/>
      <c r="EQ1" s="329"/>
      <c r="ER1" s="329"/>
      <c r="ES1" s="323"/>
      <c r="ET1" s="387" t="s">
        <v>1</v>
      </c>
      <c r="EU1" s="385">
        <f ca="1">D1</f>
        <v>42</v>
      </c>
      <c r="EV1" s="324"/>
      <c r="EW1" s="324"/>
      <c r="EX1" s="329"/>
      <c r="EY1" s="329"/>
      <c r="EZ1" s="323"/>
      <c r="FA1" s="387" t="s">
        <v>1</v>
      </c>
      <c r="FB1" s="385">
        <f ca="1">D1</f>
        <v>42</v>
      </c>
      <c r="FC1" s="324"/>
      <c r="FD1" s="324"/>
      <c r="FE1" s="329"/>
      <c r="FF1" s="329"/>
      <c r="FG1" s="323"/>
      <c r="FH1" s="387" t="s">
        <v>1</v>
      </c>
      <c r="FI1" s="385">
        <f ca="1">D1</f>
        <v>42</v>
      </c>
      <c r="FJ1" s="324"/>
      <c r="FK1" s="324"/>
      <c r="FL1" s="329"/>
      <c r="FM1" s="329"/>
      <c r="FN1" s="323"/>
      <c r="FO1" s="387" t="s">
        <v>1</v>
      </c>
      <c r="FP1" s="385">
        <f ca="1">D1</f>
        <v>42</v>
      </c>
      <c r="FQ1" s="324"/>
      <c r="FR1" s="324"/>
      <c r="FS1" s="329"/>
      <c r="FT1" s="329"/>
      <c r="FU1" s="323"/>
      <c r="FV1" s="387" t="s">
        <v>1</v>
      </c>
      <c r="FW1" s="385">
        <f ca="1">D1</f>
        <v>42</v>
      </c>
      <c r="FX1" s="324"/>
      <c r="FY1" s="324"/>
      <c r="FZ1" s="329"/>
      <c r="GA1" s="329"/>
      <c r="GB1" s="323"/>
      <c r="GC1" s="387" t="s">
        <v>1</v>
      </c>
      <c r="GD1" s="385">
        <f ca="1">D1</f>
        <v>42</v>
      </c>
      <c r="GE1" s="324"/>
      <c r="GF1" s="324"/>
      <c r="GG1" s="329"/>
      <c r="GH1" s="329"/>
      <c r="GI1" s="323"/>
      <c r="GJ1" s="387" t="s">
        <v>1</v>
      </c>
      <c r="GK1" s="385">
        <f ca="1">D1</f>
        <v>42</v>
      </c>
      <c r="GL1" s="324"/>
      <c r="GM1" s="324"/>
      <c r="GN1" s="329"/>
      <c r="GO1" s="329"/>
      <c r="GP1" s="323"/>
      <c r="GQ1" s="387" t="s">
        <v>1</v>
      </c>
      <c r="GR1" s="385">
        <f ca="1">D1</f>
        <v>42</v>
      </c>
      <c r="GS1" s="324"/>
      <c r="GT1" s="324"/>
      <c r="GU1" s="329"/>
      <c r="GV1" s="329"/>
      <c r="GW1" s="323"/>
      <c r="GX1" s="387" t="s">
        <v>1</v>
      </c>
      <c r="GY1" s="385">
        <f ca="1">D1</f>
        <v>42</v>
      </c>
      <c r="GZ1" s="324"/>
      <c r="HA1" s="324"/>
      <c r="HB1" s="329"/>
      <c r="HC1" s="329"/>
      <c r="HD1" s="323"/>
      <c r="HE1" s="387" t="s">
        <v>1</v>
      </c>
      <c r="HF1" s="385">
        <f ca="1">D1</f>
        <v>42</v>
      </c>
      <c r="HG1" s="324"/>
      <c r="HH1" s="324"/>
      <c r="HI1" s="329"/>
    </row>
    <row r="2" spans="1:217" s="331" customFormat="1" ht="17.25" customHeight="1" thickBot="1" x14ac:dyDescent="0.3">
      <c r="A2" s="329"/>
      <c r="B2" s="323"/>
      <c r="C2" s="388"/>
      <c r="D2" s="386"/>
      <c r="E2" s="324"/>
      <c r="F2" s="324"/>
      <c r="G2" s="329"/>
      <c r="H2" s="329"/>
      <c r="I2" s="323"/>
      <c r="J2" s="388"/>
      <c r="K2" s="386"/>
      <c r="L2" s="324"/>
      <c r="M2" s="324"/>
      <c r="N2" s="329"/>
      <c r="O2" s="329"/>
      <c r="P2" s="323"/>
      <c r="Q2" s="388"/>
      <c r="R2" s="386"/>
      <c r="S2" s="324"/>
      <c r="T2" s="324"/>
      <c r="U2" s="329"/>
      <c r="V2" s="329"/>
      <c r="W2" s="323"/>
      <c r="X2" s="388"/>
      <c r="Y2" s="386"/>
      <c r="Z2" s="324"/>
      <c r="AA2" s="324"/>
      <c r="AB2" s="329"/>
      <c r="AC2" s="329"/>
      <c r="AD2" s="323"/>
      <c r="AE2" s="388"/>
      <c r="AF2" s="386"/>
      <c r="AG2" s="324"/>
      <c r="AH2" s="324"/>
      <c r="AI2" s="329"/>
      <c r="AJ2" s="329"/>
      <c r="AK2" s="323"/>
      <c r="AL2" s="388"/>
      <c r="AM2" s="386"/>
      <c r="AN2" s="324"/>
      <c r="AO2" s="324"/>
      <c r="AP2" s="329"/>
      <c r="AQ2" s="329"/>
      <c r="AR2" s="323"/>
      <c r="AS2" s="388"/>
      <c r="AT2" s="386"/>
      <c r="AU2" s="324"/>
      <c r="AV2" s="324"/>
      <c r="AW2" s="329"/>
      <c r="AX2" s="329"/>
      <c r="AY2" s="323"/>
      <c r="AZ2" s="388"/>
      <c r="BA2" s="386"/>
      <c r="BB2" s="324"/>
      <c r="BC2" s="324"/>
      <c r="BD2" s="329"/>
      <c r="BE2" s="329"/>
      <c r="BF2" s="323"/>
      <c r="BG2" s="388"/>
      <c r="BH2" s="386"/>
      <c r="BI2" s="324"/>
      <c r="BJ2" s="324"/>
      <c r="BK2" s="329"/>
      <c r="BL2" s="329"/>
      <c r="BM2" s="323"/>
      <c r="BN2" s="388"/>
      <c r="BO2" s="386"/>
      <c r="BP2" s="324"/>
      <c r="BQ2" s="324"/>
      <c r="BR2" s="329"/>
      <c r="BS2" s="329"/>
      <c r="BT2" s="323"/>
      <c r="BU2" s="388"/>
      <c r="BV2" s="386"/>
      <c r="BW2" s="324"/>
      <c r="BX2" s="324"/>
      <c r="BY2" s="329"/>
      <c r="BZ2" s="329"/>
      <c r="CA2" s="323"/>
      <c r="CB2" s="388"/>
      <c r="CC2" s="386"/>
      <c r="CD2" s="324"/>
      <c r="CE2" s="324"/>
      <c r="CF2" s="329"/>
      <c r="CG2" s="329"/>
      <c r="CH2" s="323"/>
      <c r="CI2" s="388"/>
      <c r="CJ2" s="386"/>
      <c r="CK2" s="324"/>
      <c r="CL2" s="324"/>
      <c r="CM2" s="329"/>
      <c r="CN2" s="329"/>
      <c r="CO2" s="323"/>
      <c r="CP2" s="388"/>
      <c r="CQ2" s="386"/>
      <c r="CR2" s="324"/>
      <c r="CS2" s="324"/>
      <c r="CT2" s="329"/>
      <c r="CU2" s="329"/>
      <c r="CV2" s="323"/>
      <c r="CW2" s="388"/>
      <c r="CX2" s="386"/>
      <c r="CY2" s="324"/>
      <c r="CZ2" s="324"/>
      <c r="DA2" s="329"/>
      <c r="DB2" s="329"/>
      <c r="DC2" s="323"/>
      <c r="DD2" s="388"/>
      <c r="DE2" s="386"/>
      <c r="DF2" s="324"/>
      <c r="DG2" s="324"/>
      <c r="DH2" s="329"/>
      <c r="DI2" s="329"/>
      <c r="DJ2" s="323"/>
      <c r="DK2" s="388"/>
      <c r="DL2" s="386"/>
      <c r="DM2" s="324"/>
      <c r="DN2" s="324"/>
      <c r="DO2" s="329"/>
      <c r="DP2" s="329"/>
      <c r="DQ2" s="323"/>
      <c r="DR2" s="388"/>
      <c r="DS2" s="386"/>
      <c r="DT2" s="324"/>
      <c r="DU2" s="324"/>
      <c r="DV2" s="329"/>
      <c r="DW2" s="329"/>
      <c r="DX2" s="323"/>
      <c r="DY2" s="388"/>
      <c r="DZ2" s="386"/>
      <c r="EA2" s="324"/>
      <c r="EB2" s="324"/>
      <c r="EC2" s="329"/>
      <c r="ED2" s="329"/>
      <c r="EE2" s="323"/>
      <c r="EF2" s="388"/>
      <c r="EG2" s="386"/>
      <c r="EH2" s="324"/>
      <c r="EI2" s="324"/>
      <c r="EJ2" s="329"/>
      <c r="EK2" s="329"/>
      <c r="EL2" s="323"/>
      <c r="EM2" s="388"/>
      <c r="EN2" s="386"/>
      <c r="EO2" s="324"/>
      <c r="EP2" s="324"/>
      <c r="EQ2" s="329"/>
      <c r="ER2" s="329"/>
      <c r="ES2" s="323"/>
      <c r="ET2" s="388"/>
      <c r="EU2" s="386"/>
      <c r="EV2" s="324"/>
      <c r="EW2" s="324"/>
      <c r="EX2" s="329"/>
      <c r="EY2" s="329"/>
      <c r="EZ2" s="323"/>
      <c r="FA2" s="388"/>
      <c r="FB2" s="386"/>
      <c r="FC2" s="324"/>
      <c r="FD2" s="324"/>
      <c r="FE2" s="329"/>
      <c r="FF2" s="329"/>
      <c r="FG2" s="323"/>
      <c r="FH2" s="388"/>
      <c r="FI2" s="386"/>
      <c r="FJ2" s="324"/>
      <c r="FK2" s="324"/>
      <c r="FL2" s="329"/>
      <c r="FM2" s="329"/>
      <c r="FN2" s="323"/>
      <c r="FO2" s="388"/>
      <c r="FP2" s="386"/>
      <c r="FQ2" s="324"/>
      <c r="FR2" s="324"/>
      <c r="FS2" s="329"/>
      <c r="FT2" s="329"/>
      <c r="FU2" s="323"/>
      <c r="FV2" s="388"/>
      <c r="FW2" s="386"/>
      <c r="FX2" s="324"/>
      <c r="FY2" s="324"/>
      <c r="FZ2" s="329"/>
      <c r="GA2" s="329"/>
      <c r="GB2" s="323"/>
      <c r="GC2" s="388"/>
      <c r="GD2" s="386"/>
      <c r="GE2" s="324"/>
      <c r="GF2" s="324"/>
      <c r="GG2" s="329"/>
      <c r="GH2" s="329"/>
      <c r="GI2" s="323"/>
      <c r="GJ2" s="388"/>
      <c r="GK2" s="386"/>
      <c r="GL2" s="324"/>
      <c r="GM2" s="324"/>
      <c r="GN2" s="329"/>
      <c r="GO2" s="329"/>
      <c r="GP2" s="323"/>
      <c r="GQ2" s="388"/>
      <c r="GR2" s="386"/>
      <c r="GS2" s="324"/>
      <c r="GT2" s="324"/>
      <c r="GU2" s="329"/>
      <c r="GV2" s="329"/>
      <c r="GW2" s="323"/>
      <c r="GX2" s="388"/>
      <c r="GY2" s="386"/>
      <c r="GZ2" s="324"/>
      <c r="HA2" s="324"/>
      <c r="HB2" s="329"/>
      <c r="HC2" s="329"/>
      <c r="HD2" s="323"/>
      <c r="HE2" s="388"/>
      <c r="HF2" s="386"/>
      <c r="HG2" s="324"/>
      <c r="HH2" s="324"/>
      <c r="HI2" s="329"/>
    </row>
    <row r="3" spans="1:217" s="331" customFormat="1" ht="17.25" customHeight="1" x14ac:dyDescent="0.25">
      <c r="A3" s="389" t="s">
        <v>113</v>
      </c>
      <c r="B3" s="389"/>
      <c r="C3" s="389"/>
      <c r="D3" s="323"/>
      <c r="E3" s="317"/>
      <c r="F3" s="317"/>
      <c r="G3" s="329"/>
      <c r="H3" s="389" t="s">
        <v>324</v>
      </c>
      <c r="I3" s="389"/>
      <c r="J3" s="389"/>
      <c r="K3" s="323"/>
      <c r="L3" s="317"/>
      <c r="M3" s="317"/>
      <c r="N3" s="329"/>
      <c r="O3" s="389" t="s">
        <v>325</v>
      </c>
      <c r="P3" s="389"/>
      <c r="Q3" s="389"/>
      <c r="R3" s="323"/>
      <c r="S3" s="317"/>
      <c r="T3" s="317"/>
      <c r="U3" s="329"/>
      <c r="V3" s="389" t="s">
        <v>353</v>
      </c>
      <c r="W3" s="389"/>
      <c r="X3" s="389"/>
      <c r="Y3" s="323"/>
      <c r="Z3" s="317"/>
      <c r="AA3" s="317"/>
      <c r="AB3" s="329"/>
      <c r="AC3" s="389" t="s">
        <v>326</v>
      </c>
      <c r="AD3" s="389"/>
      <c r="AE3" s="389"/>
      <c r="AF3" s="323"/>
      <c r="AG3" s="317"/>
      <c r="AH3" s="317"/>
      <c r="AI3" s="329"/>
      <c r="AJ3" s="389" t="s">
        <v>327</v>
      </c>
      <c r="AK3" s="389"/>
      <c r="AL3" s="389"/>
      <c r="AM3" s="323"/>
      <c r="AN3" s="317"/>
      <c r="AO3" s="317"/>
      <c r="AP3" s="329"/>
      <c r="AQ3" s="389" t="s">
        <v>328</v>
      </c>
      <c r="AR3" s="389"/>
      <c r="AS3" s="389"/>
      <c r="AT3" s="323"/>
      <c r="AU3" s="317"/>
      <c r="AV3" s="317"/>
      <c r="AW3" s="329"/>
      <c r="AX3" s="389" t="s">
        <v>329</v>
      </c>
      <c r="AY3" s="389"/>
      <c r="AZ3" s="389"/>
      <c r="BA3" s="323"/>
      <c r="BB3" s="317"/>
      <c r="BC3" s="317"/>
      <c r="BD3" s="329"/>
      <c r="BE3" s="389" t="s">
        <v>330</v>
      </c>
      <c r="BF3" s="389"/>
      <c r="BG3" s="389"/>
      <c r="BH3" s="323"/>
      <c r="BI3" s="317"/>
      <c r="BJ3" s="317"/>
      <c r="BK3" s="329"/>
      <c r="BL3" s="389" t="s">
        <v>331</v>
      </c>
      <c r="BM3" s="389"/>
      <c r="BN3" s="389"/>
      <c r="BO3" s="323"/>
      <c r="BP3" s="317"/>
      <c r="BQ3" s="317"/>
      <c r="BR3" s="329"/>
      <c r="BS3" s="389" t="s">
        <v>332</v>
      </c>
      <c r="BT3" s="389"/>
      <c r="BU3" s="389"/>
      <c r="BV3" s="323"/>
      <c r="BW3" s="317"/>
      <c r="BX3" s="317"/>
      <c r="BY3" s="329"/>
      <c r="BZ3" s="389" t="s">
        <v>333</v>
      </c>
      <c r="CA3" s="389"/>
      <c r="CB3" s="389"/>
      <c r="CC3" s="323"/>
      <c r="CD3" s="317"/>
      <c r="CE3" s="317"/>
      <c r="CF3" s="329"/>
      <c r="CG3" s="389" t="s">
        <v>334</v>
      </c>
      <c r="CH3" s="389"/>
      <c r="CI3" s="389"/>
      <c r="CJ3" s="323"/>
      <c r="CK3" s="317"/>
      <c r="CL3" s="317"/>
      <c r="CM3" s="329"/>
      <c r="CN3" s="389" t="s">
        <v>335</v>
      </c>
      <c r="CO3" s="389"/>
      <c r="CP3" s="389"/>
      <c r="CQ3" s="323"/>
      <c r="CR3" s="317"/>
      <c r="CS3" s="317"/>
      <c r="CT3" s="329"/>
      <c r="CU3" s="389" t="s">
        <v>336</v>
      </c>
      <c r="CV3" s="389"/>
      <c r="CW3" s="389"/>
      <c r="CX3" s="323"/>
      <c r="CY3" s="317"/>
      <c r="CZ3" s="317"/>
      <c r="DA3" s="329"/>
      <c r="DB3" s="389" t="s">
        <v>337</v>
      </c>
      <c r="DC3" s="389"/>
      <c r="DD3" s="389"/>
      <c r="DE3" s="323"/>
      <c r="DF3" s="317"/>
      <c r="DG3" s="317"/>
      <c r="DH3" s="329"/>
      <c r="DI3" s="389" t="s">
        <v>338</v>
      </c>
      <c r="DJ3" s="389"/>
      <c r="DK3" s="389"/>
      <c r="DL3" s="323"/>
      <c r="DM3" s="317"/>
      <c r="DN3" s="317"/>
      <c r="DO3" s="329"/>
      <c r="DP3" s="389" t="s">
        <v>339</v>
      </c>
      <c r="DQ3" s="389"/>
      <c r="DR3" s="389"/>
      <c r="DS3" s="323"/>
      <c r="DT3" s="317"/>
      <c r="DU3" s="317"/>
      <c r="DV3" s="329"/>
      <c r="DW3" s="389" t="s">
        <v>340</v>
      </c>
      <c r="DX3" s="389"/>
      <c r="DY3" s="389"/>
      <c r="DZ3" s="340"/>
      <c r="EA3" s="317"/>
      <c r="EB3" s="317"/>
      <c r="EC3" s="329"/>
      <c r="ED3" s="389" t="s">
        <v>341</v>
      </c>
      <c r="EE3" s="389"/>
      <c r="EF3" s="389"/>
      <c r="EG3" s="323"/>
      <c r="EH3" s="317"/>
      <c r="EI3" s="317"/>
      <c r="EJ3" s="329"/>
      <c r="EK3" s="389" t="s">
        <v>342</v>
      </c>
      <c r="EL3" s="389"/>
      <c r="EM3" s="389"/>
      <c r="EN3" s="323"/>
      <c r="EO3" s="317"/>
      <c r="EP3" s="317"/>
      <c r="EQ3" s="329"/>
      <c r="ER3" s="389" t="s">
        <v>343</v>
      </c>
      <c r="ES3" s="389"/>
      <c r="ET3" s="389"/>
      <c r="EU3" s="323"/>
      <c r="EV3" s="317"/>
      <c r="EW3" s="317"/>
      <c r="EX3" s="329"/>
      <c r="EY3" s="389" t="s">
        <v>344</v>
      </c>
      <c r="EZ3" s="389"/>
      <c r="FA3" s="389"/>
      <c r="FB3" s="323"/>
      <c r="FC3" s="317"/>
      <c r="FD3" s="317"/>
      <c r="FE3" s="329"/>
      <c r="FF3" s="389" t="s">
        <v>345</v>
      </c>
      <c r="FG3" s="389"/>
      <c r="FH3" s="389"/>
      <c r="FI3" s="323"/>
      <c r="FJ3" s="317"/>
      <c r="FK3" s="317"/>
      <c r="FL3" s="329"/>
      <c r="FM3" s="389" t="s">
        <v>346</v>
      </c>
      <c r="FN3" s="389"/>
      <c r="FO3" s="389"/>
      <c r="FP3" s="323"/>
      <c r="FQ3" s="317"/>
      <c r="FR3" s="317"/>
      <c r="FS3" s="329"/>
      <c r="FT3" s="389" t="s">
        <v>347</v>
      </c>
      <c r="FU3" s="389"/>
      <c r="FV3" s="389"/>
      <c r="FW3" s="323"/>
      <c r="FX3" s="317"/>
      <c r="FY3" s="317"/>
      <c r="FZ3" s="329"/>
      <c r="GA3" s="389" t="s">
        <v>348</v>
      </c>
      <c r="GB3" s="389"/>
      <c r="GC3" s="389"/>
      <c r="GD3" s="323"/>
      <c r="GE3" s="317"/>
      <c r="GF3" s="317"/>
      <c r="GG3" s="329"/>
      <c r="GH3" s="389" t="s">
        <v>349</v>
      </c>
      <c r="GI3" s="389"/>
      <c r="GJ3" s="389"/>
      <c r="GK3" s="323"/>
      <c r="GL3" s="317"/>
      <c r="GM3" s="317"/>
      <c r="GN3" s="329"/>
      <c r="GO3" s="389" t="s">
        <v>350</v>
      </c>
      <c r="GP3" s="389"/>
      <c r="GQ3" s="389"/>
      <c r="GR3" s="323"/>
      <c r="GS3" s="317"/>
      <c r="GT3" s="317"/>
      <c r="GU3" s="329"/>
      <c r="GV3" s="389" t="s">
        <v>351</v>
      </c>
      <c r="GW3" s="389"/>
      <c r="GX3" s="389"/>
      <c r="GY3" s="323"/>
      <c r="GZ3" s="317"/>
      <c r="HA3" s="317"/>
      <c r="HB3" s="329"/>
      <c r="HC3" s="389" t="s">
        <v>352</v>
      </c>
      <c r="HD3" s="389"/>
      <c r="HE3" s="389"/>
      <c r="HF3" s="323"/>
      <c r="HG3" s="317"/>
      <c r="HH3" s="317"/>
      <c r="HI3" s="329"/>
    </row>
    <row r="4" spans="1:217" s="331" customFormat="1" ht="17.25" customHeight="1" x14ac:dyDescent="0.25">
      <c r="A4" s="389"/>
      <c r="B4" s="389"/>
      <c r="C4" s="389"/>
      <c r="D4" s="111" t="s">
        <v>220</v>
      </c>
      <c r="E4" s="325"/>
      <c r="F4" s="317"/>
      <c r="G4" s="329"/>
      <c r="H4" s="389"/>
      <c r="I4" s="389"/>
      <c r="J4" s="389"/>
      <c r="K4" s="111" t="s">
        <v>81</v>
      </c>
      <c r="L4" s="325"/>
      <c r="M4" s="317"/>
      <c r="N4" s="329"/>
      <c r="O4" s="389"/>
      <c r="P4" s="389"/>
      <c r="Q4" s="389"/>
      <c r="R4" s="111" t="s">
        <v>82</v>
      </c>
      <c r="S4" s="325"/>
      <c r="T4" s="317"/>
      <c r="U4" s="329"/>
      <c r="V4" s="389"/>
      <c r="W4" s="389"/>
      <c r="X4" s="389"/>
      <c r="Y4" s="111" t="s">
        <v>83</v>
      </c>
      <c r="Z4" s="325"/>
      <c r="AA4" s="317"/>
      <c r="AB4" s="329"/>
      <c r="AC4" s="389"/>
      <c r="AD4" s="389"/>
      <c r="AE4" s="389"/>
      <c r="AF4" s="111" t="s">
        <v>84</v>
      </c>
      <c r="AG4" s="325"/>
      <c r="AH4" s="317"/>
      <c r="AI4" s="329"/>
      <c r="AJ4" s="389"/>
      <c r="AK4" s="389"/>
      <c r="AL4" s="389"/>
      <c r="AM4" s="111" t="s">
        <v>85</v>
      </c>
      <c r="AN4" s="325"/>
      <c r="AO4" s="317"/>
      <c r="AP4" s="329"/>
      <c r="AQ4" s="389"/>
      <c r="AR4" s="389"/>
      <c r="AS4" s="389"/>
      <c r="AT4" s="111" t="s">
        <v>86</v>
      </c>
      <c r="AU4" s="325"/>
      <c r="AV4" s="317"/>
      <c r="AW4" s="329"/>
      <c r="AX4" s="389"/>
      <c r="AY4" s="389"/>
      <c r="AZ4" s="389"/>
      <c r="BA4" s="111" t="s">
        <v>103</v>
      </c>
      <c r="BB4" s="325"/>
      <c r="BC4" s="317"/>
      <c r="BD4" s="329"/>
      <c r="BE4" s="389"/>
      <c r="BF4" s="389"/>
      <c r="BG4" s="389"/>
      <c r="BH4" s="111" t="s">
        <v>90</v>
      </c>
      <c r="BI4" s="325"/>
      <c r="BJ4" s="317"/>
      <c r="BK4" s="329"/>
      <c r="BL4" s="389"/>
      <c r="BM4" s="389"/>
      <c r="BN4" s="389"/>
      <c r="BO4" s="111" t="s">
        <v>87</v>
      </c>
      <c r="BP4" s="325"/>
      <c r="BQ4" s="317"/>
      <c r="BR4" s="329"/>
      <c r="BS4" s="389"/>
      <c r="BT4" s="389"/>
      <c r="BU4" s="389"/>
      <c r="BV4" s="111" t="s">
        <v>146</v>
      </c>
      <c r="BW4" s="325"/>
      <c r="BX4" s="317"/>
      <c r="BY4" s="329"/>
      <c r="BZ4" s="389"/>
      <c r="CA4" s="389"/>
      <c r="CB4" s="389"/>
      <c r="CC4" s="111" t="s">
        <v>99</v>
      </c>
      <c r="CD4" s="325"/>
      <c r="CE4" s="317"/>
      <c r="CF4" s="329"/>
      <c r="CG4" s="389"/>
      <c r="CH4" s="389"/>
      <c r="CI4" s="389"/>
      <c r="CJ4" s="111" t="s">
        <v>230</v>
      </c>
      <c r="CK4" s="325"/>
      <c r="CL4" s="317"/>
      <c r="CM4" s="329"/>
      <c r="CN4" s="389"/>
      <c r="CO4" s="389"/>
      <c r="CP4" s="389"/>
      <c r="CQ4" s="111" t="s">
        <v>202</v>
      </c>
      <c r="CR4" s="325"/>
      <c r="CS4" s="317"/>
      <c r="CT4" s="329"/>
      <c r="CU4" s="389"/>
      <c r="CV4" s="389"/>
      <c r="CW4" s="389"/>
      <c r="CX4" s="111" t="s">
        <v>91</v>
      </c>
      <c r="CY4" s="325"/>
      <c r="CZ4" s="317"/>
      <c r="DA4" s="329"/>
      <c r="DB4" s="389"/>
      <c r="DC4" s="389"/>
      <c r="DD4" s="389"/>
      <c r="DE4" s="336" t="s">
        <v>251</v>
      </c>
      <c r="DF4" s="325"/>
      <c r="DG4" s="317"/>
      <c r="DH4" s="329"/>
      <c r="DI4" s="389"/>
      <c r="DJ4" s="389"/>
      <c r="DK4" s="389"/>
      <c r="DL4" s="111" t="s">
        <v>219</v>
      </c>
      <c r="DM4" s="325"/>
      <c r="DN4" s="317"/>
      <c r="DO4" s="329"/>
      <c r="DP4" s="389"/>
      <c r="DQ4" s="389"/>
      <c r="DR4" s="389"/>
      <c r="DS4" s="111" t="s">
        <v>302</v>
      </c>
      <c r="DT4" s="325"/>
      <c r="DU4" s="317"/>
      <c r="DV4" s="329"/>
      <c r="DW4" s="389"/>
      <c r="DX4" s="389"/>
      <c r="DY4" s="389"/>
      <c r="DZ4" s="341" t="s">
        <v>92</v>
      </c>
      <c r="EA4" s="324"/>
      <c r="EB4" s="317"/>
      <c r="EC4" s="329"/>
      <c r="ED4" s="389"/>
      <c r="EE4" s="389"/>
      <c r="EF4" s="389"/>
      <c r="EG4" s="111" t="s">
        <v>110</v>
      </c>
      <c r="EH4" s="325"/>
      <c r="EI4" s="317"/>
      <c r="EJ4" s="329"/>
      <c r="EK4" s="389"/>
      <c r="EL4" s="389"/>
      <c r="EM4" s="389"/>
      <c r="EN4" s="336" t="s">
        <v>127</v>
      </c>
      <c r="EO4" s="325"/>
      <c r="EP4" s="317"/>
      <c r="EQ4" s="329"/>
      <c r="ER4" s="389"/>
      <c r="ES4" s="389"/>
      <c r="ET4" s="389"/>
      <c r="EU4" s="111" t="s">
        <v>200</v>
      </c>
      <c r="EV4" s="325"/>
      <c r="EW4" s="317"/>
      <c r="EX4" s="329"/>
      <c r="EY4" s="389"/>
      <c r="EZ4" s="389"/>
      <c r="FA4" s="389"/>
      <c r="FB4" s="111" t="s">
        <v>165</v>
      </c>
      <c r="FC4" s="325"/>
      <c r="FD4" s="317"/>
      <c r="FE4" s="329"/>
      <c r="FF4" s="389"/>
      <c r="FG4" s="389"/>
      <c r="FH4" s="389"/>
      <c r="FI4" s="111" t="s">
        <v>218</v>
      </c>
      <c r="FJ4" s="325"/>
      <c r="FK4" s="317"/>
      <c r="FL4" s="329"/>
      <c r="FM4" s="389"/>
      <c r="FN4" s="389"/>
      <c r="FO4" s="389"/>
      <c r="FP4" s="111" t="s">
        <v>174</v>
      </c>
      <c r="FQ4" s="325"/>
      <c r="FR4" s="317"/>
      <c r="FS4" s="329"/>
      <c r="FT4" s="389"/>
      <c r="FU4" s="389"/>
      <c r="FV4" s="389"/>
      <c r="FW4" s="111" t="s">
        <v>179</v>
      </c>
      <c r="FX4" s="325"/>
      <c r="FY4" s="317"/>
      <c r="FZ4" s="329"/>
      <c r="GA4" s="389"/>
      <c r="GB4" s="389"/>
      <c r="GC4" s="389"/>
      <c r="GD4" s="111" t="s">
        <v>95</v>
      </c>
      <c r="GE4" s="325"/>
      <c r="GF4" s="317"/>
      <c r="GG4" s="329"/>
      <c r="GH4" s="389"/>
      <c r="GI4" s="389"/>
      <c r="GJ4" s="389"/>
      <c r="GK4" s="111" t="s">
        <v>96</v>
      </c>
      <c r="GL4" s="325"/>
      <c r="GM4" s="317"/>
      <c r="GN4" s="329"/>
      <c r="GO4" s="389"/>
      <c r="GP4" s="389"/>
      <c r="GQ4" s="389"/>
      <c r="GR4" s="111" t="s">
        <v>204</v>
      </c>
      <c r="GS4" s="325"/>
      <c r="GT4" s="317"/>
      <c r="GU4" s="329"/>
      <c r="GV4" s="389"/>
      <c r="GW4" s="389"/>
      <c r="GX4" s="389"/>
      <c r="GY4" s="111" t="s">
        <v>254</v>
      </c>
      <c r="GZ4" s="325"/>
      <c r="HA4" s="317"/>
      <c r="HB4" s="329"/>
      <c r="HC4" s="389"/>
      <c r="HD4" s="389"/>
      <c r="HE4" s="389"/>
      <c r="HF4" s="111" t="s">
        <v>238</v>
      </c>
      <c r="HG4" s="325"/>
      <c r="HH4" s="317"/>
      <c r="HI4" s="329"/>
    </row>
    <row r="5" spans="1:217" s="331" customFormat="1" ht="17.25" customHeight="1" x14ac:dyDescent="0.4">
      <c r="A5" s="329"/>
      <c r="B5" s="323"/>
      <c r="C5" s="326"/>
      <c r="D5" s="323"/>
      <c r="E5" s="317"/>
      <c r="F5" s="317"/>
      <c r="G5" s="329"/>
      <c r="H5" s="329"/>
      <c r="I5" s="323"/>
      <c r="J5" s="326"/>
      <c r="K5" s="323"/>
      <c r="L5" s="317"/>
      <c r="M5" s="317"/>
      <c r="N5" s="329"/>
      <c r="O5" s="329"/>
      <c r="P5" s="323"/>
      <c r="Q5" s="326"/>
      <c r="R5" s="323"/>
      <c r="S5" s="317"/>
      <c r="T5" s="317"/>
      <c r="U5" s="329"/>
      <c r="V5" s="329"/>
      <c r="W5" s="323"/>
      <c r="X5" s="326"/>
      <c r="Y5" s="323"/>
      <c r="Z5" s="317"/>
      <c r="AA5" s="317"/>
      <c r="AB5" s="329"/>
      <c r="AC5" s="329"/>
      <c r="AD5" s="323"/>
      <c r="AE5" s="326"/>
      <c r="AF5" s="323"/>
      <c r="AG5" s="317"/>
      <c r="AH5" s="317"/>
      <c r="AI5" s="329"/>
      <c r="AJ5" s="329"/>
      <c r="AK5" s="342"/>
      <c r="AL5" s="342"/>
      <c r="AM5" s="111"/>
      <c r="AN5" s="317"/>
      <c r="AO5" s="317"/>
      <c r="AP5" s="329"/>
      <c r="AQ5" s="329"/>
      <c r="AR5" s="323"/>
      <c r="AS5" s="326"/>
      <c r="AT5" s="323"/>
      <c r="AU5" s="317"/>
      <c r="AV5" s="317"/>
      <c r="AW5" s="329"/>
      <c r="AX5" s="329"/>
      <c r="AY5" s="323"/>
      <c r="AZ5" s="326"/>
      <c r="BA5" s="323"/>
      <c r="BB5" s="317"/>
      <c r="BC5" s="317"/>
      <c r="BD5" s="329"/>
      <c r="BE5" s="329"/>
      <c r="BF5" s="323"/>
      <c r="BG5" s="326"/>
      <c r="BH5" s="323"/>
      <c r="BI5" s="317"/>
      <c r="BJ5" s="317"/>
      <c r="BK5" s="329"/>
      <c r="BL5" s="329"/>
      <c r="BM5" s="323"/>
      <c r="BN5" s="326"/>
      <c r="BO5" s="323"/>
      <c r="BP5" s="317"/>
      <c r="BQ5" s="317"/>
      <c r="BR5" s="329"/>
      <c r="BS5" s="329"/>
      <c r="BT5" s="323"/>
      <c r="BU5" s="326"/>
      <c r="BV5" s="323"/>
      <c r="BW5" s="317"/>
      <c r="BX5" s="317"/>
      <c r="BY5" s="329"/>
      <c r="BZ5" s="329"/>
      <c r="CA5" s="323"/>
      <c r="CB5" s="326"/>
      <c r="CC5" s="323"/>
      <c r="CD5" s="317"/>
      <c r="CE5" s="317"/>
      <c r="CF5" s="329"/>
      <c r="CG5" s="329"/>
      <c r="CH5" s="323"/>
      <c r="CI5" s="326"/>
      <c r="CJ5" s="323"/>
      <c r="CK5" s="317"/>
      <c r="CL5" s="317"/>
      <c r="CM5" s="329"/>
      <c r="CN5" s="329"/>
      <c r="CO5" s="323"/>
      <c r="CP5" s="326"/>
      <c r="CQ5" s="323"/>
      <c r="CR5" s="317"/>
      <c r="CS5" s="317"/>
      <c r="CT5" s="329"/>
      <c r="CU5" s="329"/>
      <c r="CV5" s="323"/>
      <c r="CW5" s="326"/>
      <c r="CX5" s="323"/>
      <c r="CY5" s="317"/>
      <c r="CZ5" s="317"/>
      <c r="DA5" s="329"/>
      <c r="DB5" s="329"/>
      <c r="DC5" s="323"/>
      <c r="DD5" s="326"/>
      <c r="DE5" s="323"/>
      <c r="DF5" s="317"/>
      <c r="DG5" s="317"/>
      <c r="DH5" s="329"/>
      <c r="DI5" s="329"/>
      <c r="DJ5" s="323"/>
      <c r="DK5" s="326"/>
      <c r="DL5" s="323"/>
      <c r="DM5" s="317"/>
      <c r="DN5" s="317"/>
      <c r="DO5" s="329"/>
      <c r="DP5" s="329"/>
      <c r="DQ5" s="323"/>
      <c r="DR5" s="326"/>
      <c r="DS5" s="323"/>
      <c r="DT5" s="317"/>
      <c r="DU5" s="317"/>
      <c r="DV5" s="329"/>
      <c r="DW5" s="329"/>
      <c r="DX5" s="323"/>
      <c r="DY5" s="326"/>
      <c r="DZ5" s="323"/>
      <c r="EA5" s="317"/>
      <c r="EB5" s="317"/>
      <c r="EC5" s="329"/>
      <c r="ED5" s="329"/>
      <c r="EE5" s="323"/>
      <c r="EF5" s="326"/>
      <c r="EG5" s="323"/>
      <c r="EH5" s="317"/>
      <c r="EI5" s="317"/>
      <c r="EJ5" s="329"/>
      <c r="EK5" s="329"/>
      <c r="EL5" s="323"/>
      <c r="EM5" s="326"/>
      <c r="EN5" s="323"/>
      <c r="EO5" s="317"/>
      <c r="EP5" s="317"/>
      <c r="EQ5" s="329"/>
      <c r="ER5" s="329"/>
      <c r="ES5" s="323"/>
      <c r="ET5" s="326"/>
      <c r="EU5" s="323"/>
      <c r="EV5" s="317"/>
      <c r="EW5" s="317"/>
      <c r="EX5" s="329"/>
      <c r="EY5" s="329"/>
      <c r="EZ5" s="323"/>
      <c r="FA5" s="326"/>
      <c r="FB5" s="323"/>
      <c r="FC5" s="317"/>
      <c r="FD5" s="317"/>
      <c r="FE5" s="329"/>
      <c r="FF5" s="329"/>
      <c r="FG5" s="323"/>
      <c r="FH5" s="326"/>
      <c r="FI5" s="323"/>
      <c r="FJ5" s="317"/>
      <c r="FK5" s="317"/>
      <c r="FL5" s="329"/>
      <c r="FM5" s="329"/>
      <c r="FN5" s="323"/>
      <c r="FO5" s="326"/>
      <c r="FP5" s="323"/>
      <c r="FQ5" s="317"/>
      <c r="FR5" s="317"/>
      <c r="FS5" s="329"/>
      <c r="FT5" s="329"/>
      <c r="FU5" s="323"/>
      <c r="FV5" s="326"/>
      <c r="FW5" s="323"/>
      <c r="FX5" s="317"/>
      <c r="FY5" s="317"/>
      <c r="FZ5" s="329"/>
      <c r="GA5" s="329"/>
      <c r="GB5" s="323"/>
      <c r="GC5" s="326"/>
      <c r="GD5" s="323"/>
      <c r="GE5" s="317"/>
      <c r="GF5" s="317"/>
      <c r="GG5" s="329"/>
      <c r="GH5" s="329"/>
      <c r="GI5" s="323"/>
      <c r="GJ5" s="326"/>
      <c r="GK5" s="323"/>
      <c r="GL5" s="317"/>
      <c r="GM5" s="317"/>
      <c r="GN5" s="329"/>
      <c r="GO5" s="329"/>
      <c r="GP5" s="323"/>
      <c r="GQ5" s="326"/>
      <c r="GR5" s="323"/>
      <c r="GS5" s="317"/>
      <c r="GT5" s="317"/>
      <c r="GU5" s="329"/>
      <c r="GV5" s="329"/>
      <c r="GW5" s="323"/>
      <c r="GX5" s="326"/>
      <c r="GY5" s="323"/>
      <c r="GZ5" s="317"/>
      <c r="HA5" s="317"/>
      <c r="HB5" s="329"/>
      <c r="HC5" s="329"/>
      <c r="HD5" s="323"/>
      <c r="HE5" s="326"/>
      <c r="HF5" s="323"/>
      <c r="HG5" s="317"/>
      <c r="HH5" s="317"/>
      <c r="HI5" s="329"/>
    </row>
    <row r="6" spans="1:217" s="334" customFormat="1" ht="17.25" customHeight="1" x14ac:dyDescent="0.25">
      <c r="A6" s="327" t="s">
        <v>77</v>
      </c>
      <c r="B6" s="327" t="s">
        <v>274</v>
      </c>
      <c r="C6" s="325" t="s">
        <v>78</v>
      </c>
      <c r="D6" s="328" t="s">
        <v>323</v>
      </c>
      <c r="E6" s="317" t="s">
        <v>306</v>
      </c>
      <c r="F6" s="317" t="s">
        <v>320</v>
      </c>
      <c r="G6" s="325" t="s">
        <v>124</v>
      </c>
      <c r="H6" s="327" t="s">
        <v>77</v>
      </c>
      <c r="I6" s="327" t="s">
        <v>274</v>
      </c>
      <c r="J6" s="325" t="s">
        <v>78</v>
      </c>
      <c r="K6" s="328" t="s">
        <v>323</v>
      </c>
      <c r="L6" s="317" t="s">
        <v>306</v>
      </c>
      <c r="M6" s="317" t="s">
        <v>320</v>
      </c>
      <c r="N6" s="325" t="s">
        <v>124</v>
      </c>
      <c r="O6" s="327" t="s">
        <v>77</v>
      </c>
      <c r="P6" s="327" t="s">
        <v>274</v>
      </c>
      <c r="Q6" s="325" t="s">
        <v>78</v>
      </c>
      <c r="R6" s="328" t="s">
        <v>323</v>
      </c>
      <c r="S6" s="317" t="s">
        <v>306</v>
      </c>
      <c r="T6" s="317" t="s">
        <v>320</v>
      </c>
      <c r="U6" s="325" t="s">
        <v>124</v>
      </c>
      <c r="V6" s="327" t="s">
        <v>77</v>
      </c>
      <c r="W6" s="327" t="s">
        <v>274</v>
      </c>
      <c r="X6" s="325" t="s">
        <v>78</v>
      </c>
      <c r="Y6" s="328" t="s">
        <v>323</v>
      </c>
      <c r="Z6" s="317" t="s">
        <v>306</v>
      </c>
      <c r="AA6" s="317" t="s">
        <v>320</v>
      </c>
      <c r="AB6" s="325" t="s">
        <v>124</v>
      </c>
      <c r="AC6" s="327" t="s">
        <v>77</v>
      </c>
      <c r="AD6" s="327" t="s">
        <v>274</v>
      </c>
      <c r="AE6" s="325" t="s">
        <v>78</v>
      </c>
      <c r="AF6" s="328" t="s">
        <v>323</v>
      </c>
      <c r="AG6" s="317" t="s">
        <v>306</v>
      </c>
      <c r="AH6" s="317" t="s">
        <v>320</v>
      </c>
      <c r="AI6" s="325" t="s">
        <v>124</v>
      </c>
      <c r="AJ6" s="327" t="s">
        <v>77</v>
      </c>
      <c r="AK6" s="327" t="s">
        <v>274</v>
      </c>
      <c r="AL6" s="325" t="s">
        <v>78</v>
      </c>
      <c r="AM6" s="328" t="s">
        <v>323</v>
      </c>
      <c r="AN6" s="317" t="s">
        <v>306</v>
      </c>
      <c r="AO6" s="317" t="s">
        <v>320</v>
      </c>
      <c r="AP6" s="325" t="s">
        <v>124</v>
      </c>
      <c r="AQ6" s="327" t="s">
        <v>77</v>
      </c>
      <c r="AR6" s="327" t="s">
        <v>274</v>
      </c>
      <c r="AS6" s="325" t="s">
        <v>78</v>
      </c>
      <c r="AT6" s="328" t="s">
        <v>323</v>
      </c>
      <c r="AU6" s="317" t="s">
        <v>306</v>
      </c>
      <c r="AV6" s="317" t="s">
        <v>320</v>
      </c>
      <c r="AW6" s="325" t="s">
        <v>124</v>
      </c>
      <c r="AX6" s="327" t="s">
        <v>77</v>
      </c>
      <c r="AY6" s="327" t="s">
        <v>274</v>
      </c>
      <c r="AZ6" s="325" t="s">
        <v>78</v>
      </c>
      <c r="BA6" s="328" t="s">
        <v>323</v>
      </c>
      <c r="BB6" s="317" t="s">
        <v>306</v>
      </c>
      <c r="BC6" s="317" t="s">
        <v>320</v>
      </c>
      <c r="BD6" s="325" t="s">
        <v>124</v>
      </c>
      <c r="BE6" s="327" t="s">
        <v>77</v>
      </c>
      <c r="BF6" s="327" t="s">
        <v>274</v>
      </c>
      <c r="BG6" s="325" t="s">
        <v>78</v>
      </c>
      <c r="BH6" s="328" t="s">
        <v>323</v>
      </c>
      <c r="BI6" s="317" t="s">
        <v>306</v>
      </c>
      <c r="BJ6" s="317" t="s">
        <v>320</v>
      </c>
      <c r="BK6" s="325" t="s">
        <v>124</v>
      </c>
      <c r="BL6" s="327" t="s">
        <v>77</v>
      </c>
      <c r="BM6" s="327" t="s">
        <v>274</v>
      </c>
      <c r="BN6" s="325" t="s">
        <v>78</v>
      </c>
      <c r="BO6" s="328" t="s">
        <v>323</v>
      </c>
      <c r="BP6" s="317" t="s">
        <v>306</v>
      </c>
      <c r="BQ6" s="317" t="s">
        <v>320</v>
      </c>
      <c r="BR6" s="325" t="s">
        <v>124</v>
      </c>
      <c r="BS6" s="327" t="s">
        <v>77</v>
      </c>
      <c r="BT6" s="327" t="s">
        <v>274</v>
      </c>
      <c r="BU6" s="325" t="s">
        <v>78</v>
      </c>
      <c r="BV6" s="328" t="s">
        <v>323</v>
      </c>
      <c r="BW6" s="317" t="s">
        <v>306</v>
      </c>
      <c r="BX6" s="317" t="s">
        <v>320</v>
      </c>
      <c r="BY6" s="325" t="s">
        <v>124</v>
      </c>
      <c r="BZ6" s="327" t="s">
        <v>77</v>
      </c>
      <c r="CA6" s="327" t="s">
        <v>274</v>
      </c>
      <c r="CB6" s="325" t="s">
        <v>78</v>
      </c>
      <c r="CC6" s="328" t="s">
        <v>323</v>
      </c>
      <c r="CD6" s="317" t="s">
        <v>306</v>
      </c>
      <c r="CE6" s="317" t="s">
        <v>320</v>
      </c>
      <c r="CF6" s="325" t="s">
        <v>124</v>
      </c>
      <c r="CG6" s="327" t="s">
        <v>77</v>
      </c>
      <c r="CH6" s="327" t="s">
        <v>274</v>
      </c>
      <c r="CI6" s="325" t="s">
        <v>78</v>
      </c>
      <c r="CJ6" s="328" t="s">
        <v>323</v>
      </c>
      <c r="CK6" s="317" t="s">
        <v>306</v>
      </c>
      <c r="CL6" s="317" t="s">
        <v>320</v>
      </c>
      <c r="CM6" s="325" t="s">
        <v>124</v>
      </c>
      <c r="CN6" s="327" t="s">
        <v>77</v>
      </c>
      <c r="CO6" s="327" t="s">
        <v>274</v>
      </c>
      <c r="CP6" s="325" t="s">
        <v>78</v>
      </c>
      <c r="CQ6" s="328" t="s">
        <v>323</v>
      </c>
      <c r="CR6" s="317" t="s">
        <v>306</v>
      </c>
      <c r="CS6" s="317" t="s">
        <v>320</v>
      </c>
      <c r="CT6" s="325" t="s">
        <v>124</v>
      </c>
      <c r="CU6" s="327" t="s">
        <v>77</v>
      </c>
      <c r="CV6" s="327" t="s">
        <v>274</v>
      </c>
      <c r="CW6" s="325" t="s">
        <v>78</v>
      </c>
      <c r="CX6" s="328" t="s">
        <v>323</v>
      </c>
      <c r="CY6" s="317" t="s">
        <v>306</v>
      </c>
      <c r="CZ6" s="317" t="s">
        <v>320</v>
      </c>
      <c r="DA6" s="325" t="s">
        <v>124</v>
      </c>
      <c r="DB6" s="327" t="s">
        <v>77</v>
      </c>
      <c r="DC6" s="327" t="s">
        <v>274</v>
      </c>
      <c r="DD6" s="325" t="s">
        <v>78</v>
      </c>
      <c r="DE6" s="328" t="s">
        <v>323</v>
      </c>
      <c r="DF6" s="317" t="s">
        <v>306</v>
      </c>
      <c r="DG6" s="317" t="s">
        <v>320</v>
      </c>
      <c r="DH6" s="325" t="s">
        <v>124</v>
      </c>
      <c r="DI6" s="327" t="s">
        <v>77</v>
      </c>
      <c r="DJ6" s="327" t="s">
        <v>274</v>
      </c>
      <c r="DK6" s="325" t="s">
        <v>78</v>
      </c>
      <c r="DL6" s="328" t="s">
        <v>323</v>
      </c>
      <c r="DM6" s="317" t="s">
        <v>306</v>
      </c>
      <c r="DN6" s="317" t="s">
        <v>320</v>
      </c>
      <c r="DO6" s="325" t="s">
        <v>124</v>
      </c>
      <c r="DP6" s="327" t="s">
        <v>77</v>
      </c>
      <c r="DQ6" s="327" t="s">
        <v>274</v>
      </c>
      <c r="DR6" s="325" t="s">
        <v>78</v>
      </c>
      <c r="DS6" s="328" t="s">
        <v>323</v>
      </c>
      <c r="DT6" s="317" t="s">
        <v>306</v>
      </c>
      <c r="DU6" s="317" t="s">
        <v>320</v>
      </c>
      <c r="DV6" s="325" t="s">
        <v>124</v>
      </c>
      <c r="DW6" s="327" t="s">
        <v>77</v>
      </c>
      <c r="DX6" s="327" t="s">
        <v>274</v>
      </c>
      <c r="DY6" s="325" t="s">
        <v>78</v>
      </c>
      <c r="DZ6" s="328" t="s">
        <v>323</v>
      </c>
      <c r="EA6" s="317" t="s">
        <v>306</v>
      </c>
      <c r="EB6" s="317" t="s">
        <v>320</v>
      </c>
      <c r="EC6" s="325" t="s">
        <v>124</v>
      </c>
      <c r="ED6" s="327" t="s">
        <v>77</v>
      </c>
      <c r="EE6" s="327" t="s">
        <v>274</v>
      </c>
      <c r="EF6" s="325" t="s">
        <v>78</v>
      </c>
      <c r="EG6" s="328" t="s">
        <v>323</v>
      </c>
      <c r="EH6" s="317" t="s">
        <v>306</v>
      </c>
      <c r="EI6" s="317" t="s">
        <v>320</v>
      </c>
      <c r="EJ6" s="325" t="s">
        <v>124</v>
      </c>
      <c r="EK6" s="327" t="s">
        <v>77</v>
      </c>
      <c r="EL6" s="327" t="s">
        <v>274</v>
      </c>
      <c r="EM6" s="325" t="s">
        <v>78</v>
      </c>
      <c r="EN6" s="328" t="s">
        <v>323</v>
      </c>
      <c r="EO6" s="317" t="s">
        <v>306</v>
      </c>
      <c r="EP6" s="317" t="s">
        <v>320</v>
      </c>
      <c r="EQ6" s="325" t="s">
        <v>124</v>
      </c>
      <c r="ER6" s="327" t="s">
        <v>77</v>
      </c>
      <c r="ES6" s="327" t="s">
        <v>274</v>
      </c>
      <c r="ET6" s="325" t="s">
        <v>78</v>
      </c>
      <c r="EU6" s="328" t="s">
        <v>323</v>
      </c>
      <c r="EV6" s="317" t="s">
        <v>306</v>
      </c>
      <c r="EW6" s="317" t="s">
        <v>320</v>
      </c>
      <c r="EX6" s="325" t="s">
        <v>124</v>
      </c>
      <c r="EY6" s="327" t="s">
        <v>77</v>
      </c>
      <c r="EZ6" s="327" t="s">
        <v>274</v>
      </c>
      <c r="FA6" s="325" t="s">
        <v>78</v>
      </c>
      <c r="FB6" s="328" t="s">
        <v>323</v>
      </c>
      <c r="FC6" s="317" t="s">
        <v>306</v>
      </c>
      <c r="FD6" s="317" t="s">
        <v>320</v>
      </c>
      <c r="FE6" s="325" t="s">
        <v>124</v>
      </c>
      <c r="FF6" s="327" t="s">
        <v>77</v>
      </c>
      <c r="FG6" s="327" t="s">
        <v>274</v>
      </c>
      <c r="FH6" s="325" t="s">
        <v>78</v>
      </c>
      <c r="FI6" s="328" t="s">
        <v>323</v>
      </c>
      <c r="FJ6" s="317" t="s">
        <v>306</v>
      </c>
      <c r="FK6" s="317" t="s">
        <v>320</v>
      </c>
      <c r="FL6" s="325" t="s">
        <v>124</v>
      </c>
      <c r="FM6" s="327" t="s">
        <v>77</v>
      </c>
      <c r="FN6" s="327" t="s">
        <v>274</v>
      </c>
      <c r="FO6" s="325" t="s">
        <v>78</v>
      </c>
      <c r="FP6" s="328" t="s">
        <v>323</v>
      </c>
      <c r="FQ6" s="317" t="s">
        <v>306</v>
      </c>
      <c r="FR6" s="317" t="s">
        <v>320</v>
      </c>
      <c r="FS6" s="325" t="s">
        <v>124</v>
      </c>
      <c r="FT6" s="327" t="s">
        <v>77</v>
      </c>
      <c r="FU6" s="327" t="s">
        <v>274</v>
      </c>
      <c r="FV6" s="325" t="s">
        <v>78</v>
      </c>
      <c r="FW6" s="328" t="s">
        <v>323</v>
      </c>
      <c r="FX6" s="317" t="s">
        <v>306</v>
      </c>
      <c r="FY6" s="317" t="s">
        <v>320</v>
      </c>
      <c r="FZ6" s="325" t="s">
        <v>124</v>
      </c>
      <c r="GA6" s="327" t="s">
        <v>77</v>
      </c>
      <c r="GB6" s="327" t="s">
        <v>274</v>
      </c>
      <c r="GC6" s="325" t="s">
        <v>78</v>
      </c>
      <c r="GD6" s="328" t="s">
        <v>323</v>
      </c>
      <c r="GE6" s="317" t="s">
        <v>306</v>
      </c>
      <c r="GF6" s="317" t="s">
        <v>320</v>
      </c>
      <c r="GG6" s="325" t="s">
        <v>124</v>
      </c>
      <c r="GH6" s="327" t="s">
        <v>77</v>
      </c>
      <c r="GI6" s="327" t="s">
        <v>274</v>
      </c>
      <c r="GJ6" s="325" t="s">
        <v>78</v>
      </c>
      <c r="GK6" s="328" t="s">
        <v>323</v>
      </c>
      <c r="GL6" s="317" t="s">
        <v>306</v>
      </c>
      <c r="GM6" s="317" t="s">
        <v>320</v>
      </c>
      <c r="GN6" s="325" t="s">
        <v>124</v>
      </c>
      <c r="GO6" s="327" t="s">
        <v>77</v>
      </c>
      <c r="GP6" s="327" t="s">
        <v>274</v>
      </c>
      <c r="GQ6" s="325" t="s">
        <v>78</v>
      </c>
      <c r="GR6" s="328" t="s">
        <v>323</v>
      </c>
      <c r="GS6" s="317" t="s">
        <v>306</v>
      </c>
      <c r="GT6" s="317" t="s">
        <v>320</v>
      </c>
      <c r="GU6" s="325" t="s">
        <v>124</v>
      </c>
      <c r="GV6" s="327" t="s">
        <v>77</v>
      </c>
      <c r="GW6" s="327" t="s">
        <v>274</v>
      </c>
      <c r="GX6" s="325" t="s">
        <v>78</v>
      </c>
      <c r="GY6" s="328" t="s">
        <v>323</v>
      </c>
      <c r="GZ6" s="317" t="s">
        <v>306</v>
      </c>
      <c r="HA6" s="317" t="s">
        <v>320</v>
      </c>
      <c r="HB6" s="325" t="s">
        <v>124</v>
      </c>
      <c r="HC6" s="327" t="s">
        <v>77</v>
      </c>
      <c r="HD6" s="327" t="s">
        <v>274</v>
      </c>
      <c r="HE6" s="325" t="s">
        <v>78</v>
      </c>
      <c r="HF6" s="328" t="s">
        <v>323</v>
      </c>
      <c r="HG6" s="317" t="s">
        <v>306</v>
      </c>
      <c r="HH6" s="317" t="s">
        <v>320</v>
      </c>
      <c r="HI6" s="325" t="s">
        <v>124</v>
      </c>
    </row>
    <row r="7" spans="1:217" s="331" customFormat="1" ht="17.25" customHeight="1" x14ac:dyDescent="0.25">
      <c r="A7" s="329" t="s">
        <v>210</v>
      </c>
      <c r="B7" s="329" t="s">
        <v>123</v>
      </c>
      <c r="C7" s="111" t="s">
        <v>357</v>
      </c>
      <c r="D7" s="330" t="s">
        <v>295</v>
      </c>
      <c r="E7" s="317"/>
      <c r="F7" s="317"/>
      <c r="G7" s="114"/>
      <c r="H7" s="127" t="str">
        <f>Tableau81[[#This Row],[CLIENTS]]</f>
        <v>BATAILLE</v>
      </c>
      <c r="I7" s="127" t="str">
        <f>Tableau81[[#This Row],[LOCALISATION]]</f>
        <v>PFETTISHEIM</v>
      </c>
      <c r="J7" s="321" t="str">
        <f>Tableau81[[#This Row],[STADE D''AVANCEMENT]]</f>
        <v>échafaudage</v>
      </c>
      <c r="K7" s="321" t="str">
        <f>Tableau81[[#This Row],[INTERVENTION À EFFECTUER]]</f>
        <v>charpente</v>
      </c>
      <c r="L7" s="317"/>
      <c r="M7" s="317"/>
      <c r="N7" s="343"/>
      <c r="O7" s="127" t="str">
        <f>Tableau81[[#This Row],[CLIENTS]]</f>
        <v>BATAILLE</v>
      </c>
      <c r="P7" s="127" t="str">
        <f>Tableau81[[#This Row],[LOCALISATION]]</f>
        <v>PFETTISHEIM</v>
      </c>
      <c r="Q7" s="321" t="str">
        <f>Tableau81[[#This Row],[STADE D''AVANCEMENT]]</f>
        <v>échafaudage</v>
      </c>
      <c r="R7" s="321" t="str">
        <f>Tableau81[[#This Row],[INTERVENTION À EFFECTUER]]</f>
        <v>charpente</v>
      </c>
      <c r="S7" s="317"/>
      <c r="T7" s="317"/>
      <c r="U7" s="343"/>
      <c r="V7" s="329" t="str">
        <f>Tableau81[[#This Row],[CLIENTS]]</f>
        <v>BATAILLE</v>
      </c>
      <c r="W7" s="329" t="str">
        <f>Tableau81[[#This Row],[LOCALISATION]]</f>
        <v>PFETTISHEIM</v>
      </c>
      <c r="X7" s="111" t="str">
        <f>Tableau81[[#This Row],[STADE D''AVANCEMENT]]</f>
        <v>échafaudage</v>
      </c>
      <c r="Y7" s="321" t="str">
        <f>Tableau81[[#This Row],[INTERVENTION À EFFECTUER]]</f>
        <v>charpente</v>
      </c>
      <c r="Z7" s="317">
        <v>49</v>
      </c>
      <c r="AA7" s="317"/>
      <c r="AB7" s="114"/>
      <c r="AC7" s="329" t="str">
        <f>Tableau81[[#This Row],[CLIENTS]]</f>
        <v>BATAILLE</v>
      </c>
      <c r="AD7" s="329" t="str">
        <f>Tableau81[[#This Row],[LOCALISATION]]</f>
        <v>PFETTISHEIM</v>
      </c>
      <c r="AE7" s="111" t="str">
        <f>Tableau81[[#This Row],[STADE D''AVANCEMENT]]</f>
        <v>échafaudage</v>
      </c>
      <c r="AF7" s="111" t="str">
        <f>Tableau81[[#This Row],[INTERVENTION À EFFECTUER]]</f>
        <v>charpente</v>
      </c>
      <c r="AG7" s="317"/>
      <c r="AH7" s="317"/>
      <c r="AI7" s="114"/>
      <c r="AJ7" s="124" t="str">
        <f>Tableau81[[#This Row],[CLIENTS]]</f>
        <v>BATAILLE</v>
      </c>
      <c r="AK7" s="124" t="str">
        <f>Tableau81[[#This Row],[LOCALISATION]]</f>
        <v>PFETTISHEIM</v>
      </c>
      <c r="AL7" s="111" t="str">
        <f>Tableau81[[#This Row],[STADE D''AVANCEMENT]]</f>
        <v>échafaudage</v>
      </c>
      <c r="AM7" s="111" t="str">
        <f>Tableau81[[#This Row],[INTERVENTION À EFFECTUER]]</f>
        <v>charpente</v>
      </c>
      <c r="AN7" s="317"/>
      <c r="AO7" s="317"/>
      <c r="AP7" s="343"/>
      <c r="AQ7" s="329" t="str">
        <f>Tableau81[[#This Row],[CLIENTS]]</f>
        <v>BATAILLE</v>
      </c>
      <c r="AR7" s="329" t="str">
        <f>Tableau81[[#This Row],[LOCALISATION]]</f>
        <v>PFETTISHEIM</v>
      </c>
      <c r="AS7" s="111" t="str">
        <f>Tableau81[[#This Row],[STADE D''AVANCEMENT]]</f>
        <v>échafaudage</v>
      </c>
      <c r="AT7" s="325" t="str">
        <f>Tableau81[[#This Row],[INTERVENTION À EFFECTUER]]</f>
        <v>charpente</v>
      </c>
      <c r="AU7" s="317">
        <v>49</v>
      </c>
      <c r="AV7" s="317"/>
      <c r="AW7" s="114"/>
      <c r="AX7" s="329" t="str">
        <f>Tableau81[[#This Row],[CLIENTS]]</f>
        <v>BATAILLE</v>
      </c>
      <c r="AY7" s="329" t="str">
        <f>Tableau81[[#This Row],[LOCALISATION]]</f>
        <v>PFETTISHEIM</v>
      </c>
      <c r="AZ7" s="111" t="str">
        <f>Tableau81[[#This Row],[STADE D''AVANCEMENT]]</f>
        <v>échafaudage</v>
      </c>
      <c r="BA7" s="330" t="str">
        <f>Tableau81[[#This Row],[INTERVENTION À EFFECTUER]]</f>
        <v>charpente</v>
      </c>
      <c r="BB7" s="317"/>
      <c r="BC7" s="317"/>
      <c r="BD7" s="114"/>
      <c r="BE7" s="329" t="str">
        <f>Tableau81[[#This Row],[CLIENTS]]</f>
        <v>BATAILLE</v>
      </c>
      <c r="BF7" s="329" t="str">
        <f>Tableau81[[#This Row],[LOCALISATION]]</f>
        <v>PFETTISHEIM</v>
      </c>
      <c r="BG7" s="111" t="str">
        <f>Tableau81[[#This Row],[STADE D''AVANCEMENT]]</f>
        <v>échafaudage</v>
      </c>
      <c r="BH7" s="330" t="str">
        <f>Tableau81[[#This Row],[INTERVENTION À EFFECTUER]]</f>
        <v>charpente</v>
      </c>
      <c r="BI7" s="317">
        <v>47</v>
      </c>
      <c r="BJ7" s="317"/>
      <c r="BK7" s="114"/>
      <c r="BL7" s="329" t="str">
        <f>Tableau81[[#This Row],[CLIENTS]]</f>
        <v>BATAILLE</v>
      </c>
      <c r="BM7" s="329" t="str">
        <f>Tableau81[[#This Row],[LOCALISATION]]</f>
        <v>PFETTISHEIM</v>
      </c>
      <c r="BN7" s="111" t="str">
        <f>Tableau81[[#This Row],[STADE D''AVANCEMENT]]</f>
        <v>échafaudage</v>
      </c>
      <c r="BO7" s="330" t="str">
        <f>Tableau81[[#This Row],[INTERVENTION À EFFECTUER]]</f>
        <v>charpente</v>
      </c>
      <c r="BP7" s="317">
        <v>44</v>
      </c>
      <c r="BQ7" s="317"/>
      <c r="BR7" s="114"/>
      <c r="BS7" s="329" t="str">
        <f>Tableau81[[#This Row],[CLIENTS]]</f>
        <v>BATAILLE</v>
      </c>
      <c r="BT7" s="329" t="str">
        <f>Tableau81[[#This Row],[LOCALISATION]]</f>
        <v>PFETTISHEIM</v>
      </c>
      <c r="BU7" s="111" t="str">
        <f>Tableau81[[#This Row],[STADE D''AVANCEMENT]]</f>
        <v>échafaudage</v>
      </c>
      <c r="BV7" s="330" t="str">
        <f>Tableau81[[#This Row],[INTERVENTION À EFFECTUER]]</f>
        <v>charpente</v>
      </c>
      <c r="BW7" s="317"/>
      <c r="BX7" s="317"/>
      <c r="BY7" s="114"/>
      <c r="BZ7" s="329" t="str">
        <f>Tableau81[[#This Row],[CLIENTS]]</f>
        <v>BATAILLE</v>
      </c>
      <c r="CA7" s="329" t="str">
        <f>Tableau81[[#This Row],[LOCALISATION]]</f>
        <v>PFETTISHEIM</v>
      </c>
      <c r="CB7" s="111" t="str">
        <f>Tableau81[[#This Row],[STADE D''AVANCEMENT]]</f>
        <v>échafaudage</v>
      </c>
      <c r="CC7" s="330" t="str">
        <f>Tableau81[[#This Row],[INTERVENTION À EFFECTUER]]</f>
        <v>charpente</v>
      </c>
      <c r="CD7" s="317">
        <v>42</v>
      </c>
      <c r="CE7" s="317"/>
      <c r="CF7" s="114"/>
      <c r="CG7" s="329" t="str">
        <f>Tableau81[[#This Row],[CLIENTS]]</f>
        <v>BATAILLE</v>
      </c>
      <c r="CH7" s="329" t="str">
        <f>Tableau81[[#This Row],[LOCALISATION]]</f>
        <v>PFETTISHEIM</v>
      </c>
      <c r="CI7" s="111" t="str">
        <f>Tableau81[[#This Row],[STADE D''AVANCEMENT]]</f>
        <v>échafaudage</v>
      </c>
      <c r="CJ7" s="330" t="str">
        <f>Tableau81[[#This Row],[INTERVENTION À EFFECTUER]]</f>
        <v>charpente</v>
      </c>
      <c r="CK7" s="317"/>
      <c r="CL7" s="317"/>
      <c r="CM7" s="114"/>
      <c r="CN7" s="329" t="str">
        <f>Tableau81[[#This Row],[CLIENTS]]</f>
        <v>BATAILLE</v>
      </c>
      <c r="CO7" s="329" t="str">
        <f>Tableau81[[#This Row],[LOCALISATION]]</f>
        <v>PFETTISHEIM</v>
      </c>
      <c r="CP7" s="111" t="str">
        <f>Tableau81[[#This Row],[STADE D''AVANCEMENT]]</f>
        <v>échafaudage</v>
      </c>
      <c r="CQ7" s="330" t="str">
        <f>Tableau81[[#This Row],[INTERVENTION À EFFECTUER]]</f>
        <v>charpente</v>
      </c>
      <c r="CR7" s="317"/>
      <c r="CS7" s="317"/>
      <c r="CT7" s="114"/>
      <c r="CU7" s="329" t="str">
        <f>Tableau81[[#This Row],[CLIENTS]]</f>
        <v>BATAILLE</v>
      </c>
      <c r="CV7" s="329" t="str">
        <f>Tableau81[[#This Row],[LOCALISATION]]</f>
        <v>PFETTISHEIM</v>
      </c>
      <c r="CW7" s="335" t="str">
        <f>Tableau81[[#This Row],[STADE D''AVANCEMENT]]</f>
        <v>échafaudage</v>
      </c>
      <c r="CX7" s="330" t="str">
        <f>Tableau81[[#This Row],[INTERVENTION À EFFECTUER]]</f>
        <v>charpente</v>
      </c>
      <c r="CY7" s="317"/>
      <c r="CZ7" s="317"/>
      <c r="DA7" s="114"/>
      <c r="DB7" s="329" t="str">
        <f>Tableau81[[#This Row],[CLIENTS]]</f>
        <v>BATAILLE</v>
      </c>
      <c r="DC7" s="329" t="str">
        <f>Tableau81[[#This Row],[LOCALISATION]]</f>
        <v>PFETTISHEIM</v>
      </c>
      <c r="DD7" s="335" t="str">
        <f>Tableau81[[#This Row],[STADE D''AVANCEMENT]]</f>
        <v>échafaudage</v>
      </c>
      <c r="DE7" s="330" t="str">
        <f>Tableau81[[#This Row],[INTERVENTION À EFFECTUER]]</f>
        <v>charpente</v>
      </c>
      <c r="DF7" s="317">
        <v>43</v>
      </c>
      <c r="DG7" s="317"/>
      <c r="DH7" s="114" t="s">
        <v>301</v>
      </c>
      <c r="DI7" s="337" t="str">
        <f>Tableau81[[#This Row],[CLIENTS]]</f>
        <v>BATAILLE</v>
      </c>
      <c r="DJ7" s="337" t="str">
        <f>Tableau81[[#This Row],[LOCALISATION]]</f>
        <v>PFETTISHEIM</v>
      </c>
      <c r="DK7" s="338" t="str">
        <f>Tableau81[[#This Row],[STADE D''AVANCEMENT]]</f>
        <v>échafaudage</v>
      </c>
      <c r="DL7" s="339" t="str">
        <f>Tableau81[[#This Row],[INTERVENTION À EFFECTUER]]</f>
        <v>charpente</v>
      </c>
      <c r="DM7" s="318">
        <v>44</v>
      </c>
      <c r="DN7" s="318"/>
      <c r="DO7" s="344"/>
      <c r="DP7" s="329" t="str">
        <f>Tableau81[[#This Row],[CLIENTS]]</f>
        <v>BATAILLE</v>
      </c>
      <c r="DQ7" s="329" t="str">
        <f>Tableau81[[#This Row],[LOCALISATION]]</f>
        <v>PFETTISHEIM</v>
      </c>
      <c r="DR7" s="335" t="str">
        <f>Tableau81[[#This Row],[STADE D''AVANCEMENT]]</f>
        <v>échafaudage</v>
      </c>
      <c r="DS7" s="330" t="str">
        <f>Tableau81[[#This Row],[INTERVENTION À EFFECTUER]]</f>
        <v>charpente</v>
      </c>
      <c r="DT7" s="317"/>
      <c r="DU7" s="317"/>
      <c r="DV7" s="114"/>
      <c r="DW7" s="329" t="str">
        <f>Tableau81[[#This Row],[CLIENTS]]</f>
        <v>BATAILLE</v>
      </c>
      <c r="DX7" s="329" t="str">
        <f>Tableau81[[#This Row],[LOCALISATION]]</f>
        <v>PFETTISHEIM</v>
      </c>
      <c r="DY7" s="335" t="str">
        <f>Tableau81[[#This Row],[STADE D''AVANCEMENT]]</f>
        <v>échafaudage</v>
      </c>
      <c r="DZ7" s="330" t="str">
        <f>Tableau81[[#This Row],[INTERVENTION À EFFECTUER]]</f>
        <v>charpente</v>
      </c>
      <c r="EA7" s="317">
        <v>44</v>
      </c>
      <c r="EB7" s="317"/>
      <c r="EC7" s="114"/>
      <c r="ED7" s="329" t="str">
        <f>Tableau81[[#This Row],[CLIENTS]]</f>
        <v>BATAILLE</v>
      </c>
      <c r="EE7" s="329" t="str">
        <f>Tableau81[[#This Row],[LOCALISATION]]</f>
        <v>PFETTISHEIM</v>
      </c>
      <c r="EF7" s="335" t="str">
        <f>Tableau81[[#This Row],[STADE D''AVANCEMENT]]</f>
        <v>échafaudage</v>
      </c>
      <c r="EG7" s="330" t="str">
        <f>Tableau81[[#This Row],[INTERVENTION À EFFECTUER]]</f>
        <v>charpente</v>
      </c>
      <c r="EH7" s="317">
        <v>44</v>
      </c>
      <c r="EI7" s="317"/>
      <c r="EJ7" s="114"/>
      <c r="EK7" s="329" t="str">
        <f>Tableau81[[#This Row],[CLIENTS]]</f>
        <v>BATAILLE</v>
      </c>
      <c r="EL7" s="329" t="str">
        <f>Tableau81[[#This Row],[LOCALISATION]]</f>
        <v>PFETTISHEIM</v>
      </c>
      <c r="EM7" s="335" t="str">
        <f>Tableau81[[#This Row],[STADE D''AVANCEMENT]]</f>
        <v>échafaudage</v>
      </c>
      <c r="EN7" s="330" t="str">
        <f>Tableau81[[#This Row],[INTERVENTION À EFFECTUER]]</f>
        <v>charpente</v>
      </c>
      <c r="EO7" s="317"/>
      <c r="EP7" s="317"/>
      <c r="EQ7" s="114"/>
      <c r="ER7" s="329" t="str">
        <f>Tableau81[[#This Row],[CLIENTS]]</f>
        <v>BATAILLE</v>
      </c>
      <c r="ES7" s="329" t="str">
        <f>Tableau81[[#This Row],[LOCALISATION]]</f>
        <v>PFETTISHEIM</v>
      </c>
      <c r="ET7" s="335" t="str">
        <f>Tableau81[[#This Row],[STADE D''AVANCEMENT]]</f>
        <v>échafaudage</v>
      </c>
      <c r="EU7" s="330" t="str">
        <f>Tableau81[[#This Row],[INTERVENTION À EFFECTUER]]</f>
        <v>charpente</v>
      </c>
      <c r="EV7" s="317"/>
      <c r="EW7" s="317"/>
      <c r="EX7" s="114"/>
      <c r="EY7" s="329" t="str">
        <f>Tableau81[[#This Row],[CLIENTS]]</f>
        <v>BATAILLE</v>
      </c>
      <c r="EZ7" s="329" t="str">
        <f>Tableau81[[#This Row],[LOCALISATION]]</f>
        <v>PFETTISHEIM</v>
      </c>
      <c r="FA7" s="335" t="str">
        <f>Tableau81[[#This Row],[STADE D''AVANCEMENT]]</f>
        <v>échafaudage</v>
      </c>
      <c r="FB7" s="330" t="str">
        <f>Tableau81[[#This Row],[INTERVENTION À EFFECTUER]]</f>
        <v>charpente</v>
      </c>
      <c r="FC7" s="317"/>
      <c r="FD7" s="317"/>
      <c r="FE7" s="114"/>
      <c r="FF7" s="329" t="str">
        <f>Tableau81[[#This Row],[CLIENTS]]</f>
        <v>BATAILLE</v>
      </c>
      <c r="FG7" s="329" t="str">
        <f>Tableau81[[#This Row],[LOCALISATION]]</f>
        <v>PFETTISHEIM</v>
      </c>
      <c r="FH7" s="335" t="str">
        <f>Tableau81[[#This Row],[STADE D''AVANCEMENT]]</f>
        <v>échafaudage</v>
      </c>
      <c r="FI7" s="330" t="str">
        <f>Tableau81[[#This Row],[INTERVENTION À EFFECTUER]]</f>
        <v>charpente</v>
      </c>
      <c r="FJ7" s="317">
        <v>45</v>
      </c>
      <c r="FK7" s="317"/>
      <c r="FL7" s="114"/>
      <c r="FM7" s="329" t="str">
        <f>Tableau81[[#This Row],[CLIENTS]]</f>
        <v>BATAILLE</v>
      </c>
      <c r="FN7" s="329" t="str">
        <f>Tableau81[[#This Row],[LOCALISATION]]</f>
        <v>PFETTISHEIM</v>
      </c>
      <c r="FO7" s="335" t="str">
        <f>Tableau81[[#This Row],[STADE D''AVANCEMENT]]</f>
        <v>échafaudage</v>
      </c>
      <c r="FP7" s="330" t="str">
        <f>Tableau81[[#This Row],[INTERVENTION À EFFECTUER]]</f>
        <v>charpente</v>
      </c>
      <c r="FQ7" s="317"/>
      <c r="FR7" s="317"/>
      <c r="FS7" s="114"/>
      <c r="FT7" s="329" t="str">
        <f>Tableau81[[#This Row],[CLIENTS]]</f>
        <v>BATAILLE</v>
      </c>
      <c r="FU7" s="329" t="str">
        <f>Tableau81[[#This Row],[LOCALISATION]]</f>
        <v>PFETTISHEIM</v>
      </c>
      <c r="FV7" s="335" t="str">
        <f>Tableau81[[#This Row],[STADE D''AVANCEMENT]]</f>
        <v>échafaudage</v>
      </c>
      <c r="FW7" s="330" t="str">
        <f>Tableau81[[#This Row],[INTERVENTION À EFFECTUER]]</f>
        <v>charpente</v>
      </c>
      <c r="FX7" s="317"/>
      <c r="FY7" s="317"/>
      <c r="FZ7" s="114"/>
      <c r="GA7" s="329" t="str">
        <f>Tableau81[[#This Row],[CLIENTS]]</f>
        <v>BATAILLE</v>
      </c>
      <c r="GB7" s="329" t="str">
        <f>Tableau81[[#This Row],[LOCALISATION]]</f>
        <v>PFETTISHEIM</v>
      </c>
      <c r="GC7" s="335" t="str">
        <f>Tableau81[[#This Row],[STADE D''AVANCEMENT]]</f>
        <v>échafaudage</v>
      </c>
      <c r="GD7" s="325" t="str">
        <f>Tableau81[[#This Row],[INTERVENTION À EFFECTUER]]</f>
        <v>charpente</v>
      </c>
      <c r="GE7" s="317">
        <v>50</v>
      </c>
      <c r="GF7" s="317"/>
      <c r="GG7" s="114"/>
      <c r="GH7" s="329" t="str">
        <f>Tableau81[[#This Row],[CLIENTS]]</f>
        <v>BATAILLE</v>
      </c>
      <c r="GI7" s="329" t="str">
        <f>Tableau81[[#This Row],[LOCALISATION]]</f>
        <v>PFETTISHEIM</v>
      </c>
      <c r="GJ7" s="335" t="str">
        <f>Tableau81[[#This Row],[STADE D''AVANCEMENT]]</f>
        <v>échafaudage</v>
      </c>
      <c r="GK7" s="330" t="str">
        <f>Tableau81[[#This Row],[INTERVENTION À EFFECTUER]]</f>
        <v>charpente</v>
      </c>
      <c r="GL7" s="317"/>
      <c r="GM7" s="317"/>
      <c r="GN7" s="114"/>
      <c r="GO7" s="329" t="str">
        <f>Tableau81[[#This Row],[CLIENTS]]</f>
        <v>BATAILLE</v>
      </c>
      <c r="GP7" s="329" t="str">
        <f>Tableau81[[#This Row],[LOCALISATION]]</f>
        <v>PFETTISHEIM</v>
      </c>
      <c r="GQ7" s="335" t="str">
        <f>Tableau81[[#This Row],[STADE D''AVANCEMENT]]</f>
        <v>échafaudage</v>
      </c>
      <c r="GR7" s="325" t="str">
        <f>Tableau81[[#This Row],[INTERVENTION À EFFECTUER]]</f>
        <v>charpente</v>
      </c>
      <c r="GS7" s="317">
        <v>49</v>
      </c>
      <c r="GT7" s="317"/>
      <c r="GU7" s="114" t="s">
        <v>304</v>
      </c>
      <c r="GV7" s="329" t="str">
        <f>Tableau81[[#This Row],[CLIENTS]]</f>
        <v>BATAILLE</v>
      </c>
      <c r="GW7" s="329" t="str">
        <f>Tableau81[[#This Row],[LOCALISATION]]</f>
        <v>PFETTISHEIM</v>
      </c>
      <c r="GX7" s="335" t="str">
        <f>Tableau81[[#This Row],[STADE D''AVANCEMENT]]</f>
        <v>échafaudage</v>
      </c>
      <c r="GY7" s="325" t="str">
        <f>Tableau81[[#This Row],[INTERVENTION À EFFECTUER]]</f>
        <v>charpente</v>
      </c>
      <c r="GZ7" s="317"/>
      <c r="HA7" s="317"/>
      <c r="HB7" s="114"/>
      <c r="HC7" s="329" t="str">
        <f>Tableau81[[#This Row],[CLIENTS]]</f>
        <v>BATAILLE</v>
      </c>
      <c r="HD7" s="329" t="str">
        <f>Tableau81[[#This Row],[LOCALISATION]]</f>
        <v>PFETTISHEIM</v>
      </c>
      <c r="HE7" s="335" t="str">
        <f>Tableau81[[#This Row],[STADE D''AVANCEMENT]]</f>
        <v>échafaudage</v>
      </c>
      <c r="HF7" s="325" t="str">
        <f>Tableau81[[#This Row],[INTERVENTION À EFFECTUER]]</f>
        <v>charpente</v>
      </c>
      <c r="HG7" s="317"/>
      <c r="HH7" s="317"/>
      <c r="HI7" s="114"/>
    </row>
    <row r="8" spans="1:217" s="331" customFormat="1" ht="17.25" customHeight="1" x14ac:dyDescent="0.25">
      <c r="A8" s="124" t="s">
        <v>260</v>
      </c>
      <c r="B8" s="124" t="s">
        <v>256</v>
      </c>
      <c r="C8" s="125" t="s">
        <v>296</v>
      </c>
      <c r="D8" s="125" t="s">
        <v>250</v>
      </c>
      <c r="E8" s="317"/>
      <c r="F8" s="317"/>
      <c r="G8" s="343"/>
      <c r="H8" s="127" t="str">
        <f>Tableau81[[#This Row],[CLIENTS]]</f>
        <v>BECK-HUMMEL</v>
      </c>
      <c r="I8" s="127" t="str">
        <f>Tableau81[[#This Row],[LOCALISATION]]</f>
        <v>BLIENSCHWILLER</v>
      </c>
      <c r="J8" s="321" t="str">
        <f>Tableau81[[#This Row],[STADE D''AVANCEMENT]]</f>
        <v>fondations</v>
      </c>
      <c r="K8" s="321" t="str">
        <f>Tableau81[[#This Row],[INTERVENTION À EFFECTUER]]</f>
        <v>soubassement</v>
      </c>
      <c r="L8" s="317"/>
      <c r="M8" s="317"/>
      <c r="N8" s="343"/>
      <c r="O8" s="127" t="str">
        <f>Tableau81[[#This Row],[CLIENTS]]</f>
        <v>BECK-HUMMEL</v>
      </c>
      <c r="P8" s="127" t="str">
        <f>Tableau81[[#This Row],[LOCALISATION]]</f>
        <v>BLIENSCHWILLER</v>
      </c>
      <c r="Q8" s="321" t="str">
        <f>Tableau81[[#This Row],[STADE D''AVANCEMENT]]</f>
        <v>fondations</v>
      </c>
      <c r="R8" s="321" t="str">
        <f>Tableau81[[#This Row],[INTERVENTION À EFFECTUER]]</f>
        <v>soubassement</v>
      </c>
      <c r="S8" s="317">
        <v>48</v>
      </c>
      <c r="T8" s="317"/>
      <c r="U8" s="345"/>
      <c r="V8" s="127" t="str">
        <f>Tableau81[[#This Row],[CLIENTS]]</f>
        <v>BECK-HUMMEL</v>
      </c>
      <c r="W8" s="127" t="str">
        <f>Tableau81[[#This Row],[LOCALISATION]]</f>
        <v>BLIENSCHWILLER</v>
      </c>
      <c r="X8" s="321" t="str">
        <f>Tableau81[[#This Row],[STADE D''AVANCEMENT]]</f>
        <v>fondations</v>
      </c>
      <c r="Y8" s="321" t="str">
        <f>Tableau81[[#This Row],[INTERVENTION À EFFECTUER]]</f>
        <v>soubassement</v>
      </c>
      <c r="Z8" s="317">
        <v>7</v>
      </c>
      <c r="AA8" s="317"/>
      <c r="AB8" s="343"/>
      <c r="AC8" s="110" t="str">
        <f>Tableau81[[#This Row],[CLIENTS]]</f>
        <v>BECK-HUMMEL</v>
      </c>
      <c r="AD8" s="110" t="str">
        <f>Tableau81[[#This Row],[LOCALISATION]]</f>
        <v>BLIENSCHWILLER</v>
      </c>
      <c r="AE8" s="111" t="str">
        <f>Tableau81[[#This Row],[STADE D''AVANCEMENT]]</f>
        <v>fondations</v>
      </c>
      <c r="AF8" s="111" t="str">
        <f>Tableau81[[#This Row],[INTERVENTION À EFFECTUER]]</f>
        <v>soubassement</v>
      </c>
      <c r="AG8" s="317"/>
      <c r="AH8" s="317"/>
      <c r="AI8" s="343"/>
      <c r="AJ8" s="124" t="str">
        <f>Tableau81[[#This Row],[CLIENTS]]</f>
        <v>BECK-HUMMEL</v>
      </c>
      <c r="AK8" s="124" t="str">
        <f>Tableau81[[#This Row],[LOCALISATION]]</f>
        <v>BLIENSCHWILLER</v>
      </c>
      <c r="AL8" s="111" t="str">
        <f>Tableau81[[#This Row],[STADE D''AVANCEMENT]]</f>
        <v>fondations</v>
      </c>
      <c r="AM8" s="111" t="str">
        <f>Tableau81[[#This Row],[INTERVENTION À EFFECTUER]]</f>
        <v>soubassement</v>
      </c>
      <c r="AN8" s="317"/>
      <c r="AO8" s="317"/>
      <c r="AP8" s="346"/>
      <c r="AQ8" s="329" t="str">
        <f>Tableau81[[#This Row],[CLIENTS]]</f>
        <v>BECK-HUMMEL</v>
      </c>
      <c r="AR8" s="110" t="str">
        <f>Tableau81[[#This Row],[LOCALISATION]]</f>
        <v>BLIENSCHWILLER</v>
      </c>
      <c r="AS8" s="111" t="str">
        <f>Tableau81[[#This Row],[STADE D''AVANCEMENT]]</f>
        <v>fondations</v>
      </c>
      <c r="AT8" s="111" t="str">
        <f>Tableau81[[#This Row],[INTERVENTION À EFFECTUER]]</f>
        <v>soubassement</v>
      </c>
      <c r="AU8" s="317"/>
      <c r="AV8" s="317"/>
      <c r="AW8" s="343"/>
      <c r="AX8" s="110" t="str">
        <f>Tableau81[[#This Row],[CLIENTS]]</f>
        <v>BECK-HUMMEL</v>
      </c>
      <c r="AY8" s="110" t="str">
        <f>Tableau81[[#This Row],[LOCALISATION]]</f>
        <v>BLIENSCHWILLER</v>
      </c>
      <c r="AZ8" s="111" t="str">
        <f>Tableau81[[#This Row],[STADE D''AVANCEMENT]]</f>
        <v>fondations</v>
      </c>
      <c r="BA8" s="111" t="str">
        <f>Tableau81[[#This Row],[INTERVENTION À EFFECTUER]]</f>
        <v>soubassement</v>
      </c>
      <c r="BB8" s="317"/>
      <c r="BC8" s="317"/>
      <c r="BD8" s="343"/>
      <c r="BE8" s="110" t="str">
        <f>Tableau81[[#This Row],[CLIENTS]]</f>
        <v>BECK-HUMMEL</v>
      </c>
      <c r="BF8" s="110" t="str">
        <f>Tableau81[[#This Row],[LOCALISATION]]</f>
        <v>BLIENSCHWILLER</v>
      </c>
      <c r="BG8" s="111" t="str">
        <f>Tableau81[[#This Row],[STADE D''AVANCEMENT]]</f>
        <v>fondations</v>
      </c>
      <c r="BH8" s="111" t="str">
        <f>Tableau81[[#This Row],[INTERVENTION À EFFECTUER]]</f>
        <v>soubassement</v>
      </c>
      <c r="BI8" s="317"/>
      <c r="BJ8" s="317"/>
      <c r="BK8" s="343"/>
      <c r="BL8" s="110" t="str">
        <f>Tableau81[[#This Row],[CLIENTS]]</f>
        <v>BECK-HUMMEL</v>
      </c>
      <c r="BM8" s="110" t="str">
        <f>Tableau81[[#This Row],[LOCALISATION]]</f>
        <v>BLIENSCHWILLER</v>
      </c>
      <c r="BN8" s="111" t="str">
        <f>Tableau81[[#This Row],[STADE D''AVANCEMENT]]</f>
        <v>fondations</v>
      </c>
      <c r="BO8" s="125" t="str">
        <f>Tableau81[[#This Row],[INTERVENTION À EFFECTUER]]</f>
        <v>soubassement</v>
      </c>
      <c r="BP8" s="317"/>
      <c r="BQ8" s="317"/>
      <c r="BR8" s="343" t="s">
        <v>290</v>
      </c>
      <c r="BS8" s="110" t="str">
        <f>Tableau81[[#This Row],[CLIENTS]]</f>
        <v>BECK-HUMMEL</v>
      </c>
      <c r="BT8" s="110" t="str">
        <f>Tableau81[[#This Row],[LOCALISATION]]</f>
        <v>BLIENSCHWILLER</v>
      </c>
      <c r="BU8" s="111" t="str">
        <f>Tableau81[[#This Row],[STADE D''AVANCEMENT]]</f>
        <v>fondations</v>
      </c>
      <c r="BV8" s="111" t="str">
        <f>Tableau81[[#This Row],[INTERVENTION À EFFECTUER]]</f>
        <v>soubassement</v>
      </c>
      <c r="BW8" s="317">
        <v>48</v>
      </c>
      <c r="BX8" s="317"/>
      <c r="BY8" s="343"/>
      <c r="BZ8" s="110" t="str">
        <f>Tableau81[[#This Row],[CLIENTS]]</f>
        <v>BECK-HUMMEL</v>
      </c>
      <c r="CA8" s="110" t="str">
        <f>Tableau81[[#This Row],[LOCALISATION]]</f>
        <v>BLIENSCHWILLER</v>
      </c>
      <c r="CB8" s="111" t="str">
        <f>Tableau81[[#This Row],[STADE D''AVANCEMENT]]</f>
        <v>fondations</v>
      </c>
      <c r="CC8" s="111" t="str">
        <f>Tableau81[[#This Row],[INTERVENTION À EFFECTUER]]</f>
        <v>soubassement</v>
      </c>
      <c r="CD8" s="317"/>
      <c r="CE8" s="317"/>
      <c r="CF8" s="343"/>
      <c r="CG8" s="110" t="str">
        <f>Tableau81[[#This Row],[CLIENTS]]</f>
        <v>BECK-HUMMEL</v>
      </c>
      <c r="CH8" s="110" t="str">
        <f>Tableau81[[#This Row],[LOCALISATION]]</f>
        <v>BLIENSCHWILLER</v>
      </c>
      <c r="CI8" s="111" t="str">
        <f>Tableau81[[#This Row],[STADE D''AVANCEMENT]]</f>
        <v>fondations</v>
      </c>
      <c r="CJ8" s="111" t="str">
        <f>Tableau81[[#This Row],[INTERVENTION À EFFECTUER]]</f>
        <v>soubassement</v>
      </c>
      <c r="CK8" s="317"/>
      <c r="CL8" s="317"/>
      <c r="CM8" s="343"/>
      <c r="CN8" s="110" t="str">
        <f>Tableau81[[#This Row],[CLIENTS]]</f>
        <v>BECK-HUMMEL</v>
      </c>
      <c r="CO8" s="110" t="str">
        <f>Tableau81[[#This Row],[LOCALISATION]]</f>
        <v>BLIENSCHWILLER</v>
      </c>
      <c r="CP8" s="111" t="str">
        <f>Tableau81[[#This Row],[STADE D''AVANCEMENT]]</f>
        <v>fondations</v>
      </c>
      <c r="CQ8" s="111" t="str">
        <f>Tableau81[[#This Row],[INTERVENTION À EFFECTUER]]</f>
        <v>soubassement</v>
      </c>
      <c r="CR8" s="317"/>
      <c r="CS8" s="317"/>
      <c r="CT8" s="343"/>
      <c r="CU8" s="114" t="str">
        <f>Tableau81[[#This Row],[CLIENTS]]</f>
        <v>BECK-HUMMEL</v>
      </c>
      <c r="CV8" s="114" t="str">
        <f>Tableau81[[#This Row],[LOCALISATION]]</f>
        <v>BLIENSCHWILLER</v>
      </c>
      <c r="CW8" s="335" t="str">
        <f>Tableau81[[#This Row],[STADE D''AVANCEMENT]]</f>
        <v>fondations</v>
      </c>
      <c r="CX8" s="111" t="str">
        <f>Tableau81[[#This Row],[INTERVENTION À EFFECTUER]]</f>
        <v>soubassement</v>
      </c>
      <c r="CY8" s="317"/>
      <c r="CZ8" s="317"/>
      <c r="DA8" s="343"/>
      <c r="DB8" s="110" t="str">
        <f>Tableau81[[#This Row],[CLIENTS]]</f>
        <v>BECK-HUMMEL</v>
      </c>
      <c r="DC8" s="110" t="str">
        <f>Tableau81[[#This Row],[LOCALISATION]]</f>
        <v>BLIENSCHWILLER</v>
      </c>
      <c r="DD8" s="335" t="str">
        <f>Tableau81[[#This Row],[STADE D''AVANCEMENT]]</f>
        <v>fondations</v>
      </c>
      <c r="DE8" s="111" t="str">
        <f>Tableau81[[#This Row],[INTERVENTION À EFFECTUER]]</f>
        <v>soubassement</v>
      </c>
      <c r="DF8" s="317">
        <v>41</v>
      </c>
      <c r="DG8" s="317"/>
      <c r="DH8" s="343"/>
      <c r="DI8" s="136" t="str">
        <f>Tableau81[[#This Row],[CLIENTS]]</f>
        <v>BECK-HUMMEL</v>
      </c>
      <c r="DJ8" s="136" t="str">
        <f>Tableau81[[#This Row],[LOCALISATION]]</f>
        <v>BLIENSCHWILLER</v>
      </c>
      <c r="DK8" s="338" t="str">
        <f>Tableau81[[#This Row],[STADE D''AVANCEMENT]]</f>
        <v>fondations</v>
      </c>
      <c r="DL8" s="144" t="str">
        <f>Tableau81[[#This Row],[INTERVENTION À EFFECTUER]]</f>
        <v>soubassement</v>
      </c>
      <c r="DM8" s="318">
        <v>42</v>
      </c>
      <c r="DN8" s="318"/>
      <c r="DO8" s="347"/>
      <c r="DP8" s="110" t="str">
        <f>Tableau81[[#This Row],[CLIENTS]]</f>
        <v>BECK-HUMMEL</v>
      </c>
      <c r="DQ8" s="110" t="str">
        <f>Tableau81[[#This Row],[LOCALISATION]]</f>
        <v>BLIENSCHWILLER</v>
      </c>
      <c r="DR8" s="335" t="str">
        <f>Tableau81[[#This Row],[STADE D''AVANCEMENT]]</f>
        <v>fondations</v>
      </c>
      <c r="DS8" s="111" t="str">
        <f>Tableau81[[#This Row],[INTERVENTION À EFFECTUER]]</f>
        <v>soubassement</v>
      </c>
      <c r="DT8" s="317">
        <v>47</v>
      </c>
      <c r="DU8" s="317"/>
      <c r="DV8" s="343"/>
      <c r="DW8" s="110" t="str">
        <f>Tableau81[[#This Row],[CLIENTS]]</f>
        <v>BECK-HUMMEL</v>
      </c>
      <c r="DX8" s="110" t="str">
        <f>Tableau81[[#This Row],[LOCALISATION]]</f>
        <v>BLIENSCHWILLER</v>
      </c>
      <c r="DY8" s="335" t="str">
        <f>Tableau81[[#This Row],[STADE D''AVANCEMENT]]</f>
        <v>fondations</v>
      </c>
      <c r="DZ8" s="111" t="str">
        <f>Tableau81[[#This Row],[INTERVENTION À EFFECTUER]]</f>
        <v>soubassement</v>
      </c>
      <c r="EA8" s="317"/>
      <c r="EB8" s="317"/>
      <c r="EC8" s="343"/>
      <c r="ED8" s="110" t="str">
        <f>Tableau81[[#This Row],[CLIENTS]]</f>
        <v>BECK-HUMMEL</v>
      </c>
      <c r="EE8" s="110" t="str">
        <f>Tableau81[[#This Row],[LOCALISATION]]</f>
        <v>BLIENSCHWILLER</v>
      </c>
      <c r="EF8" s="335" t="str">
        <f>Tableau81[[#This Row],[STADE D''AVANCEMENT]]</f>
        <v>fondations</v>
      </c>
      <c r="EG8" s="111" t="str">
        <f>Tableau81[[#This Row],[INTERVENTION À EFFECTUER]]</f>
        <v>soubassement</v>
      </c>
      <c r="EH8" s="317"/>
      <c r="EI8" s="317"/>
      <c r="EJ8" s="343"/>
      <c r="EK8" s="110" t="str">
        <f>Tableau81[[#This Row],[CLIENTS]]</f>
        <v>BECK-HUMMEL</v>
      </c>
      <c r="EL8" s="110" t="str">
        <f>Tableau81[[#This Row],[LOCALISATION]]</f>
        <v>BLIENSCHWILLER</v>
      </c>
      <c r="EM8" s="335" t="str">
        <f>Tableau81[[#This Row],[STADE D''AVANCEMENT]]</f>
        <v>fondations</v>
      </c>
      <c r="EN8" s="111" t="str">
        <f>Tableau81[[#This Row],[INTERVENTION À EFFECTUER]]</f>
        <v>soubassement</v>
      </c>
      <c r="EO8" s="317"/>
      <c r="EP8" s="317"/>
      <c r="EQ8" s="343"/>
      <c r="ER8" s="110" t="str">
        <f>Tableau81[[#This Row],[CLIENTS]]</f>
        <v>BECK-HUMMEL</v>
      </c>
      <c r="ES8" s="110" t="str">
        <f>Tableau81[[#This Row],[LOCALISATION]]</f>
        <v>BLIENSCHWILLER</v>
      </c>
      <c r="ET8" s="335" t="str">
        <f>Tableau81[[#This Row],[STADE D''AVANCEMENT]]</f>
        <v>fondations</v>
      </c>
      <c r="EU8" s="111" t="str">
        <f>Tableau81[[#This Row],[INTERVENTION À EFFECTUER]]</f>
        <v>soubassement</v>
      </c>
      <c r="EV8" s="317">
        <v>50</v>
      </c>
      <c r="EW8" s="317"/>
      <c r="EX8" s="343"/>
      <c r="EY8" s="110" t="str">
        <f>Tableau81[[#This Row],[CLIENTS]]</f>
        <v>BECK-HUMMEL</v>
      </c>
      <c r="EZ8" s="110" t="str">
        <f>Tableau81[[#This Row],[LOCALISATION]]</f>
        <v>BLIENSCHWILLER</v>
      </c>
      <c r="FA8" s="335" t="str">
        <f>Tableau81[[#This Row],[STADE D''AVANCEMENT]]</f>
        <v>fondations</v>
      </c>
      <c r="FB8" s="111" t="str">
        <f>Tableau81[[#This Row],[INTERVENTION À EFFECTUER]]</f>
        <v>soubassement</v>
      </c>
      <c r="FC8" s="317"/>
      <c r="FD8" s="317"/>
      <c r="FE8" s="343"/>
      <c r="FF8" s="110" t="str">
        <f>Tableau81[[#This Row],[CLIENTS]]</f>
        <v>BECK-HUMMEL</v>
      </c>
      <c r="FG8" s="110" t="str">
        <f>Tableau81[[#This Row],[LOCALISATION]]</f>
        <v>BLIENSCHWILLER</v>
      </c>
      <c r="FH8" s="335" t="str">
        <f>Tableau81[[#This Row],[STADE D''AVANCEMENT]]</f>
        <v>fondations</v>
      </c>
      <c r="FI8" s="111" t="str">
        <f>Tableau81[[#This Row],[INTERVENTION À EFFECTUER]]</f>
        <v>soubassement</v>
      </c>
      <c r="FJ8" s="317">
        <v>2</v>
      </c>
      <c r="FK8" s="317"/>
      <c r="FL8" s="343"/>
      <c r="FM8" s="110" t="str">
        <f>Tableau81[[#This Row],[CLIENTS]]</f>
        <v>BECK-HUMMEL</v>
      </c>
      <c r="FN8" s="110" t="str">
        <f>Tableau81[[#This Row],[LOCALISATION]]</f>
        <v>BLIENSCHWILLER</v>
      </c>
      <c r="FO8" s="335" t="str">
        <f>Tableau81[[#This Row],[STADE D''AVANCEMENT]]</f>
        <v>fondations</v>
      </c>
      <c r="FP8" s="111" t="str">
        <f>Tableau81[[#This Row],[INTERVENTION À EFFECTUER]]</f>
        <v>soubassement</v>
      </c>
      <c r="FQ8" s="317"/>
      <c r="FR8" s="317"/>
      <c r="FS8" s="343"/>
      <c r="FT8" s="110" t="str">
        <f>Tableau81[[#This Row],[CLIENTS]]</f>
        <v>BECK-HUMMEL</v>
      </c>
      <c r="FU8" s="110" t="str">
        <f>Tableau81[[#This Row],[LOCALISATION]]</f>
        <v>BLIENSCHWILLER</v>
      </c>
      <c r="FV8" s="335" t="str">
        <f>Tableau81[[#This Row],[STADE D''AVANCEMENT]]</f>
        <v>fondations</v>
      </c>
      <c r="FW8" s="111" t="str">
        <f>Tableau81[[#This Row],[INTERVENTION À EFFECTUER]]</f>
        <v>soubassement</v>
      </c>
      <c r="FX8" s="317"/>
      <c r="FY8" s="317"/>
      <c r="FZ8" s="343"/>
      <c r="GA8" s="110" t="str">
        <f>Tableau81[[#This Row],[CLIENTS]]</f>
        <v>BECK-HUMMEL</v>
      </c>
      <c r="GB8" s="110" t="str">
        <f>Tableau81[[#This Row],[LOCALISATION]]</f>
        <v>BLIENSCHWILLER</v>
      </c>
      <c r="GC8" s="335" t="str">
        <f>Tableau81[[#This Row],[STADE D''AVANCEMENT]]</f>
        <v>fondations</v>
      </c>
      <c r="GD8" s="325" t="str">
        <f>Tableau81[[#This Row],[INTERVENTION À EFFECTUER]]</f>
        <v>soubassement</v>
      </c>
      <c r="GE8" s="317">
        <v>5</v>
      </c>
      <c r="GF8" s="317"/>
      <c r="GG8" s="343"/>
      <c r="GH8" s="110" t="str">
        <f>Tableau81[[#This Row],[CLIENTS]]</f>
        <v>BECK-HUMMEL</v>
      </c>
      <c r="GI8" s="110" t="str">
        <f>Tableau81[[#This Row],[LOCALISATION]]</f>
        <v>BLIENSCHWILLER</v>
      </c>
      <c r="GJ8" s="335" t="str">
        <f>Tableau81[[#This Row],[STADE D''AVANCEMENT]]</f>
        <v>fondations</v>
      </c>
      <c r="GK8" s="111" t="str">
        <f>Tableau81[[#This Row],[INTERVENTION À EFFECTUER]]</f>
        <v>soubassement</v>
      </c>
      <c r="GL8" s="317"/>
      <c r="GM8" s="317"/>
      <c r="GN8" s="343"/>
      <c r="GO8" s="110" t="str">
        <f>Tableau81[[#This Row],[CLIENTS]]</f>
        <v>BECK-HUMMEL</v>
      </c>
      <c r="GP8" s="110" t="str">
        <f>Tableau81[[#This Row],[LOCALISATION]]</f>
        <v>BLIENSCHWILLER</v>
      </c>
      <c r="GQ8" s="335" t="str">
        <f>Tableau81[[#This Row],[STADE D''AVANCEMENT]]</f>
        <v>fondations</v>
      </c>
      <c r="GR8" s="325" t="str">
        <f>Tableau81[[#This Row],[INTERVENTION À EFFECTUER]]</f>
        <v>soubassement</v>
      </c>
      <c r="GS8" s="317"/>
      <c r="GT8" s="317"/>
      <c r="GU8" s="343"/>
      <c r="GV8" s="110" t="str">
        <f>Tableau81[[#This Row],[CLIENTS]]</f>
        <v>BECK-HUMMEL</v>
      </c>
      <c r="GW8" s="110" t="str">
        <f>Tableau81[[#This Row],[LOCALISATION]]</f>
        <v>BLIENSCHWILLER</v>
      </c>
      <c r="GX8" s="335" t="str">
        <f>Tableau81[[#This Row],[STADE D''AVANCEMENT]]</f>
        <v>fondations</v>
      </c>
      <c r="GY8" s="325" t="str">
        <f>Tableau81[[#This Row],[INTERVENTION À EFFECTUER]]</f>
        <v>soubassement</v>
      </c>
      <c r="GZ8" s="317"/>
      <c r="HA8" s="317"/>
      <c r="HB8" s="343"/>
      <c r="HC8" s="110" t="str">
        <f>Tableau81[[#This Row],[CLIENTS]]</f>
        <v>BECK-HUMMEL</v>
      </c>
      <c r="HD8" s="110" t="str">
        <f>Tableau81[[#This Row],[LOCALISATION]]</f>
        <v>BLIENSCHWILLER</v>
      </c>
      <c r="HE8" s="335" t="str">
        <f>Tableau81[[#This Row],[STADE D''AVANCEMENT]]</f>
        <v>fondations</v>
      </c>
      <c r="HF8" s="325" t="str">
        <f>Tableau81[[#This Row],[INTERVENTION À EFFECTUER]]</f>
        <v>soubassement</v>
      </c>
      <c r="HG8" s="317"/>
      <c r="HH8" s="317"/>
      <c r="HI8" s="343"/>
    </row>
    <row r="9" spans="1:217" s="331" customFormat="1" ht="17.25" customHeight="1" x14ac:dyDescent="0.25">
      <c r="A9" s="124" t="s">
        <v>261</v>
      </c>
      <c r="B9" s="124" t="s">
        <v>259</v>
      </c>
      <c r="C9" s="125" t="s">
        <v>297</v>
      </c>
      <c r="D9" s="125" t="s">
        <v>131</v>
      </c>
      <c r="E9" s="317"/>
      <c r="F9" s="317"/>
      <c r="G9" s="343"/>
      <c r="H9" s="127" t="str">
        <f>Tableau81[[#This Row],[CLIENTS]]</f>
        <v>BOUDISS</v>
      </c>
      <c r="I9" s="127" t="str">
        <f>Tableau81[[#This Row],[LOCALISATION]]</f>
        <v>FRIEDOLSHEIM</v>
      </c>
      <c r="J9" s="321" t="str">
        <f>Tableau81[[#This Row],[STADE D''AVANCEMENT]]</f>
        <v>maçonnerie RDC</v>
      </c>
      <c r="K9" s="321" t="str">
        <f>Tableau81[[#This Row],[INTERVENTION À EFFECTUER]]</f>
        <v>dalle haute RDC</v>
      </c>
      <c r="L9" s="317"/>
      <c r="M9" s="317"/>
      <c r="N9" s="343" t="s">
        <v>366</v>
      </c>
      <c r="O9" s="127" t="str">
        <f>Tableau81[[#This Row],[CLIENTS]]</f>
        <v>BOUDISS</v>
      </c>
      <c r="P9" s="127" t="str">
        <f>Tableau81[[#This Row],[LOCALISATION]]</f>
        <v>FRIEDOLSHEIM</v>
      </c>
      <c r="Q9" s="321" t="str">
        <f>Tableau81[[#This Row],[STADE D''AVANCEMENT]]</f>
        <v>maçonnerie RDC</v>
      </c>
      <c r="R9" s="321" t="str">
        <f>Tableau81[[#This Row],[INTERVENTION À EFFECTUER]]</f>
        <v>dalle haute RDC</v>
      </c>
      <c r="S9" s="317">
        <v>46</v>
      </c>
      <c r="T9" s="317"/>
      <c r="U9" s="343"/>
      <c r="V9" s="127" t="str">
        <f>Tableau81[[#This Row],[CLIENTS]]</f>
        <v>BOUDISS</v>
      </c>
      <c r="W9" s="127" t="str">
        <f>Tableau81[[#This Row],[LOCALISATION]]</f>
        <v>FRIEDOLSHEIM</v>
      </c>
      <c r="X9" s="321" t="str">
        <f>Tableau81[[#This Row],[STADE D''AVANCEMENT]]</f>
        <v>maçonnerie RDC</v>
      </c>
      <c r="Y9" s="321" t="str">
        <f>Tableau81[[#This Row],[INTERVENTION À EFFECTUER]]</f>
        <v>dalle haute RDC</v>
      </c>
      <c r="Z9" s="317"/>
      <c r="AA9" s="317"/>
      <c r="AB9" s="343"/>
      <c r="AC9" s="110" t="str">
        <f>Tableau81[[#This Row],[CLIENTS]]</f>
        <v>BOUDISS</v>
      </c>
      <c r="AD9" s="110" t="str">
        <f>Tableau81[[#This Row],[LOCALISATION]]</f>
        <v>FRIEDOLSHEIM</v>
      </c>
      <c r="AE9" s="111" t="str">
        <f>Tableau81[[#This Row],[STADE D''AVANCEMENT]]</f>
        <v>maçonnerie RDC</v>
      </c>
      <c r="AF9" s="111" t="str">
        <f>Tableau81[[#This Row],[INTERVENTION À EFFECTUER]]</f>
        <v>dalle haute RDC</v>
      </c>
      <c r="AG9" s="317"/>
      <c r="AH9" s="317"/>
      <c r="AI9" s="343"/>
      <c r="AJ9" s="124" t="str">
        <f>Tableau81[[#This Row],[CLIENTS]]</f>
        <v>BOUDISS</v>
      </c>
      <c r="AK9" s="124" t="str">
        <f>Tableau81[[#This Row],[LOCALISATION]]</f>
        <v>FRIEDOLSHEIM</v>
      </c>
      <c r="AL9" s="111" t="str">
        <f>Tableau81[[#This Row],[STADE D''AVANCEMENT]]</f>
        <v>maçonnerie RDC</v>
      </c>
      <c r="AM9" s="111" t="str">
        <f>Tableau81[[#This Row],[INTERVENTION À EFFECTUER]]</f>
        <v>dalle haute RDC</v>
      </c>
      <c r="AN9" s="317" t="s">
        <v>284</v>
      </c>
      <c r="AO9" s="317"/>
      <c r="AP9" s="346"/>
      <c r="AQ9" s="329" t="str">
        <f>Tableau81[[#This Row],[CLIENTS]]</f>
        <v>BOUDISS</v>
      </c>
      <c r="AR9" s="110" t="str">
        <f>Tableau81[[#This Row],[LOCALISATION]]</f>
        <v>FRIEDOLSHEIM</v>
      </c>
      <c r="AS9" s="111" t="str">
        <f>Tableau81[[#This Row],[STADE D''AVANCEMENT]]</f>
        <v>maçonnerie RDC</v>
      </c>
      <c r="AT9" s="111" t="str">
        <f>Tableau81[[#This Row],[INTERVENTION À EFFECTUER]]</f>
        <v>dalle haute RDC</v>
      </c>
      <c r="AU9" s="317"/>
      <c r="AV9" s="317"/>
      <c r="AW9" s="343"/>
      <c r="AX9" s="110" t="str">
        <f>Tableau81[[#This Row],[CLIENTS]]</f>
        <v>BOUDISS</v>
      </c>
      <c r="AY9" s="110" t="str">
        <f>Tableau81[[#This Row],[LOCALISATION]]</f>
        <v>FRIEDOLSHEIM</v>
      </c>
      <c r="AZ9" s="111" t="str">
        <f>Tableau81[[#This Row],[STADE D''AVANCEMENT]]</f>
        <v>maçonnerie RDC</v>
      </c>
      <c r="BA9" s="111" t="str">
        <f>Tableau81[[#This Row],[INTERVENTION À EFFECTUER]]</f>
        <v>dalle haute RDC</v>
      </c>
      <c r="BB9" s="317"/>
      <c r="BC9" s="317"/>
      <c r="BD9" s="343"/>
      <c r="BE9" s="110" t="str">
        <f>Tableau81[[#This Row],[CLIENTS]]</f>
        <v>BOUDISS</v>
      </c>
      <c r="BF9" s="110" t="str">
        <f>Tableau81[[#This Row],[LOCALISATION]]</f>
        <v>FRIEDOLSHEIM</v>
      </c>
      <c r="BG9" s="111" t="str">
        <f>Tableau81[[#This Row],[STADE D''AVANCEMENT]]</f>
        <v>maçonnerie RDC</v>
      </c>
      <c r="BH9" s="111" t="str">
        <f>Tableau81[[#This Row],[INTERVENTION À EFFECTUER]]</f>
        <v>dalle haute RDC</v>
      </c>
      <c r="BI9" s="317"/>
      <c r="BJ9" s="317"/>
      <c r="BK9" s="343"/>
      <c r="BL9" s="110" t="str">
        <f>Tableau81[[#This Row],[CLIENTS]]</f>
        <v>BOUDISS</v>
      </c>
      <c r="BM9" s="110" t="str">
        <f>Tableau81[[#This Row],[LOCALISATION]]</f>
        <v>FRIEDOLSHEIM</v>
      </c>
      <c r="BN9" s="111" t="str">
        <f>Tableau81[[#This Row],[STADE D''AVANCEMENT]]</f>
        <v>maçonnerie RDC</v>
      </c>
      <c r="BO9" s="111" t="str">
        <f>Tableau81[[#This Row],[INTERVENTION À EFFECTUER]]</f>
        <v>dalle haute RDC</v>
      </c>
      <c r="BP9" s="317"/>
      <c r="BQ9" s="317"/>
      <c r="BR9" s="343"/>
      <c r="BS9" s="110" t="str">
        <f>Tableau81[[#This Row],[CLIENTS]]</f>
        <v>BOUDISS</v>
      </c>
      <c r="BT9" s="110" t="str">
        <f>Tableau81[[#This Row],[LOCALISATION]]</f>
        <v>FRIEDOLSHEIM</v>
      </c>
      <c r="BU9" s="111" t="str">
        <f>Tableau81[[#This Row],[STADE D''AVANCEMENT]]</f>
        <v>maçonnerie RDC</v>
      </c>
      <c r="BV9" s="111" t="str">
        <f>Tableau81[[#This Row],[INTERVENTION À EFFECTUER]]</f>
        <v>dalle haute RDC</v>
      </c>
      <c r="BW9" s="317">
        <v>45</v>
      </c>
      <c r="BX9" s="317"/>
      <c r="BY9" s="343"/>
      <c r="BZ9" s="110" t="str">
        <f>Tableau81[[#This Row],[CLIENTS]]</f>
        <v>BOUDISS</v>
      </c>
      <c r="CA9" s="110" t="str">
        <f>Tableau81[[#This Row],[LOCALISATION]]</f>
        <v>FRIEDOLSHEIM</v>
      </c>
      <c r="CB9" s="111" t="str">
        <f>Tableau81[[#This Row],[STADE D''AVANCEMENT]]</f>
        <v>maçonnerie RDC</v>
      </c>
      <c r="CC9" s="111" t="str">
        <f>Tableau81[[#This Row],[INTERVENTION À EFFECTUER]]</f>
        <v>dalle haute RDC</v>
      </c>
      <c r="CD9" s="317">
        <v>46</v>
      </c>
      <c r="CE9" s="317"/>
      <c r="CF9" s="343"/>
      <c r="CG9" s="110" t="str">
        <f>Tableau81[[#This Row],[CLIENTS]]</f>
        <v>BOUDISS</v>
      </c>
      <c r="CH9" s="110" t="str">
        <f>Tableau81[[#This Row],[LOCALISATION]]</f>
        <v>FRIEDOLSHEIM</v>
      </c>
      <c r="CI9" s="111" t="str">
        <f>Tableau81[[#This Row],[STADE D''AVANCEMENT]]</f>
        <v>maçonnerie RDC</v>
      </c>
      <c r="CJ9" s="111" t="str">
        <f>Tableau81[[#This Row],[INTERVENTION À EFFECTUER]]</f>
        <v>dalle haute RDC</v>
      </c>
      <c r="CK9" s="317"/>
      <c r="CL9" s="317"/>
      <c r="CM9" s="343"/>
      <c r="CN9" s="110" t="str">
        <f>Tableau81[[#This Row],[CLIENTS]]</f>
        <v>BOUDISS</v>
      </c>
      <c r="CO9" s="110" t="str">
        <f>Tableau81[[#This Row],[LOCALISATION]]</f>
        <v>FRIEDOLSHEIM</v>
      </c>
      <c r="CP9" s="111" t="str">
        <f>Tableau81[[#This Row],[STADE D''AVANCEMENT]]</f>
        <v>maçonnerie RDC</v>
      </c>
      <c r="CQ9" s="111" t="str">
        <f>Tableau81[[#This Row],[INTERVENTION À EFFECTUER]]</f>
        <v>dalle haute RDC</v>
      </c>
      <c r="CR9" s="317"/>
      <c r="CS9" s="317"/>
      <c r="CT9" s="343"/>
      <c r="CU9" s="110" t="str">
        <f>Tableau81[[#This Row],[CLIENTS]]</f>
        <v>BOUDISS</v>
      </c>
      <c r="CV9" s="110" t="str">
        <f>Tableau81[[#This Row],[LOCALISATION]]</f>
        <v>FRIEDOLSHEIM</v>
      </c>
      <c r="CW9" s="335" t="str">
        <f>Tableau81[[#This Row],[STADE D''AVANCEMENT]]</f>
        <v>maçonnerie RDC</v>
      </c>
      <c r="CX9" s="111" t="str">
        <f>Tableau81[[#This Row],[INTERVENTION À EFFECTUER]]</f>
        <v>dalle haute RDC</v>
      </c>
      <c r="CY9" s="317"/>
      <c r="CZ9" s="317"/>
      <c r="DA9" s="343"/>
      <c r="DB9" s="110" t="str">
        <f>Tableau81[[#This Row],[CLIENTS]]</f>
        <v>BOUDISS</v>
      </c>
      <c r="DC9" s="110" t="str">
        <f>Tableau81[[#This Row],[LOCALISATION]]</f>
        <v>FRIEDOLSHEIM</v>
      </c>
      <c r="DD9" s="335" t="str">
        <f>Tableau81[[#This Row],[STADE D''AVANCEMENT]]</f>
        <v>maçonnerie RDC</v>
      </c>
      <c r="DE9" s="111" t="str">
        <f>Tableau81[[#This Row],[INTERVENTION À EFFECTUER]]</f>
        <v>dalle haute RDC</v>
      </c>
      <c r="DF9" s="317">
        <v>42</v>
      </c>
      <c r="DG9" s="317"/>
      <c r="DH9" s="343"/>
      <c r="DI9" s="322" t="str">
        <f>Tableau81[[#This Row],[CLIENTS]]</f>
        <v>BOUDISS</v>
      </c>
      <c r="DJ9" s="322" t="str">
        <f>Tableau81[[#This Row],[LOCALISATION]]</f>
        <v>FRIEDOLSHEIM</v>
      </c>
      <c r="DK9" s="338" t="str">
        <f>Tableau81[[#This Row],[STADE D''AVANCEMENT]]</f>
        <v>maçonnerie RDC</v>
      </c>
      <c r="DL9" s="144" t="str">
        <f>Tableau81[[#This Row],[INTERVENTION À EFFECTUER]]</f>
        <v>dalle haute RDC</v>
      </c>
      <c r="DM9" s="318"/>
      <c r="DN9" s="318"/>
      <c r="DO9" s="347"/>
      <c r="DP9" s="110" t="str">
        <f>Tableau81[[#This Row],[CLIENTS]]</f>
        <v>BOUDISS</v>
      </c>
      <c r="DQ9" s="110" t="str">
        <f>Tableau81[[#This Row],[LOCALISATION]]</f>
        <v>FRIEDOLSHEIM</v>
      </c>
      <c r="DR9" s="335" t="str">
        <f>Tableau81[[#This Row],[STADE D''AVANCEMENT]]</f>
        <v>maçonnerie RDC</v>
      </c>
      <c r="DS9" s="111" t="str">
        <f>Tableau81[[#This Row],[INTERVENTION À EFFECTUER]]</f>
        <v>dalle haute RDC</v>
      </c>
      <c r="DT9" s="317"/>
      <c r="DU9" s="317"/>
      <c r="DV9" s="343"/>
      <c r="DW9" s="110" t="str">
        <f>Tableau81[[#This Row],[CLIENTS]]</f>
        <v>BOUDISS</v>
      </c>
      <c r="DX9" s="110" t="str">
        <f>Tableau81[[#This Row],[LOCALISATION]]</f>
        <v>FRIEDOLSHEIM</v>
      </c>
      <c r="DY9" s="335" t="str">
        <f>Tableau81[[#This Row],[STADE D''AVANCEMENT]]</f>
        <v>maçonnerie RDC</v>
      </c>
      <c r="DZ9" s="111" t="str">
        <f>Tableau81[[#This Row],[INTERVENTION À EFFECTUER]]</f>
        <v>dalle haute RDC</v>
      </c>
      <c r="EA9" s="317"/>
      <c r="EB9" s="317"/>
      <c r="EC9" s="343"/>
      <c r="ED9" s="110" t="str">
        <f>Tableau81[[#This Row],[CLIENTS]]</f>
        <v>BOUDISS</v>
      </c>
      <c r="EE9" s="110" t="str">
        <f>Tableau81[[#This Row],[LOCALISATION]]</f>
        <v>FRIEDOLSHEIM</v>
      </c>
      <c r="EF9" s="335" t="str">
        <f>Tableau81[[#This Row],[STADE D''AVANCEMENT]]</f>
        <v>maçonnerie RDC</v>
      </c>
      <c r="EG9" s="111" t="str">
        <f>Tableau81[[#This Row],[INTERVENTION À EFFECTUER]]</f>
        <v>dalle haute RDC</v>
      </c>
      <c r="EH9" s="317">
        <v>48</v>
      </c>
      <c r="EI9" s="317"/>
      <c r="EJ9" s="343"/>
      <c r="EK9" s="110" t="str">
        <f>Tableau81[[#This Row],[CLIENTS]]</f>
        <v>BOUDISS</v>
      </c>
      <c r="EL9" s="110" t="str">
        <f>Tableau81[[#This Row],[LOCALISATION]]</f>
        <v>FRIEDOLSHEIM</v>
      </c>
      <c r="EM9" s="335" t="str">
        <f>Tableau81[[#This Row],[STADE D''AVANCEMENT]]</f>
        <v>maçonnerie RDC</v>
      </c>
      <c r="EN9" s="111" t="str">
        <f>Tableau81[[#This Row],[INTERVENTION À EFFECTUER]]</f>
        <v>dalle haute RDC</v>
      </c>
      <c r="EO9" s="317">
        <v>2</v>
      </c>
      <c r="EP9" s="317"/>
      <c r="EQ9" s="343"/>
      <c r="ER9" s="110" t="str">
        <f>Tableau81[[#This Row],[CLIENTS]]</f>
        <v>BOUDISS</v>
      </c>
      <c r="ES9" s="110" t="str">
        <f>Tableau81[[#This Row],[LOCALISATION]]</f>
        <v>FRIEDOLSHEIM</v>
      </c>
      <c r="ET9" s="335" t="str">
        <f>Tableau81[[#This Row],[STADE D''AVANCEMENT]]</f>
        <v>maçonnerie RDC</v>
      </c>
      <c r="EU9" s="111" t="str">
        <f>Tableau81[[#This Row],[INTERVENTION À EFFECTUER]]</f>
        <v>dalle haute RDC</v>
      </c>
      <c r="EV9" s="317"/>
      <c r="EW9" s="317"/>
      <c r="EX9" s="343"/>
      <c r="EY9" s="110" t="str">
        <f>Tableau81[[#This Row],[CLIENTS]]</f>
        <v>BOUDISS</v>
      </c>
      <c r="EZ9" s="110" t="str">
        <f>Tableau81[[#This Row],[LOCALISATION]]</f>
        <v>FRIEDOLSHEIM</v>
      </c>
      <c r="FA9" s="335" t="str">
        <f>Tableau81[[#This Row],[STADE D''AVANCEMENT]]</f>
        <v>maçonnerie RDC</v>
      </c>
      <c r="FB9" s="111" t="str">
        <f>Tableau81[[#This Row],[INTERVENTION À EFFECTUER]]</f>
        <v>dalle haute RDC</v>
      </c>
      <c r="FC9" s="317"/>
      <c r="FD9" s="317"/>
      <c r="FE9" s="343"/>
      <c r="FF9" s="110" t="str">
        <f>Tableau81[[#This Row],[CLIENTS]]</f>
        <v>BOUDISS</v>
      </c>
      <c r="FG9" s="110" t="str">
        <f>Tableau81[[#This Row],[LOCALISATION]]</f>
        <v>FRIEDOLSHEIM</v>
      </c>
      <c r="FH9" s="335" t="str">
        <f>Tableau81[[#This Row],[STADE D''AVANCEMENT]]</f>
        <v>maçonnerie RDC</v>
      </c>
      <c r="FI9" s="111" t="str">
        <f>Tableau81[[#This Row],[INTERVENTION À EFFECTUER]]</f>
        <v>dalle haute RDC</v>
      </c>
      <c r="FJ9" s="317">
        <v>50</v>
      </c>
      <c r="FK9" s="317"/>
      <c r="FL9" s="343"/>
      <c r="FM9" s="110" t="str">
        <f>Tableau81[[#This Row],[CLIENTS]]</f>
        <v>BOUDISS</v>
      </c>
      <c r="FN9" s="110" t="str">
        <f>Tableau81[[#This Row],[LOCALISATION]]</f>
        <v>FRIEDOLSHEIM</v>
      </c>
      <c r="FO9" s="335" t="str">
        <f>Tableau81[[#This Row],[STADE D''AVANCEMENT]]</f>
        <v>maçonnerie RDC</v>
      </c>
      <c r="FP9" s="111" t="str">
        <f>Tableau81[[#This Row],[INTERVENTION À EFFECTUER]]</f>
        <v>dalle haute RDC</v>
      </c>
      <c r="FQ9" s="317"/>
      <c r="FR9" s="317"/>
      <c r="FS9" s="343"/>
      <c r="FT9" s="110" t="str">
        <f>Tableau81[[#This Row],[CLIENTS]]</f>
        <v>BOUDISS</v>
      </c>
      <c r="FU9" s="110" t="str">
        <f>Tableau81[[#This Row],[LOCALISATION]]</f>
        <v>FRIEDOLSHEIM</v>
      </c>
      <c r="FV9" s="335" t="str">
        <f>Tableau81[[#This Row],[STADE D''AVANCEMENT]]</f>
        <v>maçonnerie RDC</v>
      </c>
      <c r="FW9" s="111" t="str">
        <f>Tableau81[[#This Row],[INTERVENTION À EFFECTUER]]</f>
        <v>dalle haute RDC</v>
      </c>
      <c r="FX9" s="317"/>
      <c r="FY9" s="317"/>
      <c r="FZ9" s="343"/>
      <c r="GA9" s="110" t="str">
        <f>Tableau81[[#This Row],[CLIENTS]]</f>
        <v>BOUDISS</v>
      </c>
      <c r="GB9" s="110" t="str">
        <f>Tableau81[[#This Row],[LOCALISATION]]</f>
        <v>FRIEDOLSHEIM</v>
      </c>
      <c r="GC9" s="335" t="str">
        <f>Tableau81[[#This Row],[STADE D''AVANCEMENT]]</f>
        <v>maçonnerie RDC</v>
      </c>
      <c r="GD9" s="325" t="str">
        <f>Tableau81[[#This Row],[INTERVENTION À EFFECTUER]]</f>
        <v>dalle haute RDC</v>
      </c>
      <c r="GE9" s="317">
        <v>4</v>
      </c>
      <c r="GF9" s="317"/>
      <c r="GG9" s="343"/>
      <c r="GH9" s="110" t="str">
        <f>Tableau81[[#This Row],[CLIENTS]]</f>
        <v>BOUDISS</v>
      </c>
      <c r="GI9" s="110" t="str">
        <f>Tableau81[[#This Row],[LOCALISATION]]</f>
        <v>FRIEDOLSHEIM</v>
      </c>
      <c r="GJ9" s="335" t="str">
        <f>Tableau81[[#This Row],[STADE D''AVANCEMENT]]</f>
        <v>maçonnerie RDC</v>
      </c>
      <c r="GK9" s="111" t="str">
        <f>Tableau81[[#This Row],[INTERVENTION À EFFECTUER]]</f>
        <v>dalle haute RDC</v>
      </c>
      <c r="GL9" s="317"/>
      <c r="GM9" s="317"/>
      <c r="GN9" s="343"/>
      <c r="GO9" s="110" t="str">
        <f>Tableau81[[#This Row],[CLIENTS]]</f>
        <v>BOUDISS</v>
      </c>
      <c r="GP9" s="110" t="str">
        <f>Tableau81[[#This Row],[LOCALISATION]]</f>
        <v>FRIEDOLSHEIM</v>
      </c>
      <c r="GQ9" s="335" t="str">
        <f>Tableau81[[#This Row],[STADE D''AVANCEMENT]]</f>
        <v>maçonnerie RDC</v>
      </c>
      <c r="GR9" s="325" t="str">
        <f>Tableau81[[#This Row],[INTERVENTION À EFFECTUER]]</f>
        <v>dalle haute RDC</v>
      </c>
      <c r="GS9" s="317">
        <v>1</v>
      </c>
      <c r="GT9" s="317"/>
      <c r="GU9" s="343"/>
      <c r="GV9" s="110" t="str">
        <f>Tableau81[[#This Row],[CLIENTS]]</f>
        <v>BOUDISS</v>
      </c>
      <c r="GW9" s="110" t="str">
        <f>Tableau81[[#This Row],[LOCALISATION]]</f>
        <v>FRIEDOLSHEIM</v>
      </c>
      <c r="GX9" s="335" t="str">
        <f>Tableau81[[#This Row],[STADE D''AVANCEMENT]]</f>
        <v>maçonnerie RDC</v>
      </c>
      <c r="GY9" s="325" t="str">
        <f>Tableau81[[#This Row],[INTERVENTION À EFFECTUER]]</f>
        <v>dalle haute RDC</v>
      </c>
      <c r="GZ9" s="317">
        <v>41</v>
      </c>
      <c r="HA9" s="317"/>
      <c r="HB9" s="343" t="s">
        <v>314</v>
      </c>
      <c r="HC9" s="110" t="str">
        <f>Tableau81[[#This Row],[CLIENTS]]</f>
        <v>BOUDISS</v>
      </c>
      <c r="HD9" s="110" t="str">
        <f>Tableau81[[#This Row],[LOCALISATION]]</f>
        <v>FRIEDOLSHEIM</v>
      </c>
      <c r="HE9" s="335" t="str">
        <f>Tableau81[[#This Row],[STADE D''AVANCEMENT]]</f>
        <v>maçonnerie RDC</v>
      </c>
      <c r="HF9" s="325" t="str">
        <f>Tableau81[[#This Row],[INTERVENTION À EFFECTUER]]</f>
        <v>dalle haute RDC</v>
      </c>
      <c r="HG9" s="317"/>
      <c r="HH9" s="317"/>
      <c r="HI9" s="343"/>
    </row>
    <row r="10" spans="1:217" s="331" customFormat="1" ht="17.25" customHeight="1" x14ac:dyDescent="0.25">
      <c r="A10" s="124" t="s">
        <v>176</v>
      </c>
      <c r="B10" s="124" t="s">
        <v>276</v>
      </c>
      <c r="C10" s="125" t="s">
        <v>354</v>
      </c>
      <c r="D10" s="125" t="s">
        <v>360</v>
      </c>
      <c r="E10" s="317"/>
      <c r="F10" s="317"/>
      <c r="G10" s="343"/>
      <c r="H10" s="127" t="str">
        <f>Tableau81[[#This Row],[CLIENTS]]</f>
        <v>BOUNYAVET</v>
      </c>
      <c r="I10" s="127" t="str">
        <f>Tableau81[[#This Row],[LOCALISATION]]</f>
        <v>GERTSHEIM</v>
      </c>
      <c r="J10" s="321" t="str">
        <f>Tableau81[[#This Row],[STADE D''AVANCEMENT]]</f>
        <v>à receptionner reste crépi</v>
      </c>
      <c r="K10" s="321" t="str">
        <f>Tableau81[[#This Row],[INTERVENTION À EFFECTUER]]</f>
        <v>crépi</v>
      </c>
      <c r="L10" s="317"/>
      <c r="M10" s="317"/>
      <c r="N10" s="343"/>
      <c r="O10" s="127" t="str">
        <f>Tableau81[[#This Row],[CLIENTS]]</f>
        <v>BOUNYAVET</v>
      </c>
      <c r="P10" s="127" t="str">
        <f>Tableau81[[#This Row],[LOCALISATION]]</f>
        <v>GERTSHEIM</v>
      </c>
      <c r="Q10" s="321" t="str">
        <f>Tableau81[[#This Row],[STADE D''AVANCEMENT]]</f>
        <v>à receptionner reste crépi</v>
      </c>
      <c r="R10" s="321" t="str">
        <f>Tableau81[[#This Row],[INTERVENTION À EFFECTUER]]</f>
        <v>crépi</v>
      </c>
      <c r="S10" s="317"/>
      <c r="T10" s="317"/>
      <c r="U10" s="348"/>
      <c r="V10" s="127" t="str">
        <f>Tableau81[[#This Row],[CLIENTS]]</f>
        <v>BOUNYAVET</v>
      </c>
      <c r="W10" s="127" t="str">
        <f>Tableau81[[#This Row],[LOCALISATION]]</f>
        <v>GERTSHEIM</v>
      </c>
      <c r="X10" s="321" t="str">
        <f>Tableau81[[#This Row],[STADE D''AVANCEMENT]]</f>
        <v>à receptionner reste crépi</v>
      </c>
      <c r="Y10" s="321" t="str">
        <f>Tableau81[[#This Row],[INTERVENTION À EFFECTUER]]</f>
        <v>crépi</v>
      </c>
      <c r="Z10" s="317"/>
      <c r="AA10" s="317"/>
      <c r="AB10" s="343"/>
      <c r="AC10" s="110" t="str">
        <f>Tableau81[[#This Row],[CLIENTS]]</f>
        <v>BOUNYAVET</v>
      </c>
      <c r="AD10" s="110" t="str">
        <f>Tableau81[[#This Row],[LOCALISATION]]</f>
        <v>GERTSHEIM</v>
      </c>
      <c r="AE10" s="111" t="str">
        <f>Tableau81[[#This Row],[STADE D''AVANCEMENT]]</f>
        <v>à receptionner reste crépi</v>
      </c>
      <c r="AF10" s="111" t="str">
        <f>Tableau81[[#This Row],[INTERVENTION À EFFECTUER]]</f>
        <v>crépi</v>
      </c>
      <c r="AG10" s="317">
        <v>4</v>
      </c>
      <c r="AH10" s="317"/>
      <c r="AI10" s="343"/>
      <c r="AJ10" s="124" t="str">
        <f>Tableau81[[#This Row],[CLIENTS]]</f>
        <v>BOUNYAVET</v>
      </c>
      <c r="AK10" s="124" t="str">
        <f>Tableau81[[#This Row],[LOCALISATION]]</f>
        <v>GERTSHEIM</v>
      </c>
      <c r="AL10" s="111" t="str">
        <f>Tableau81[[#This Row],[STADE D''AVANCEMENT]]</f>
        <v>à receptionner reste crépi</v>
      </c>
      <c r="AM10" s="111" t="str">
        <f>Tableau81[[#This Row],[INTERVENTION À EFFECTUER]]</f>
        <v>crépi</v>
      </c>
      <c r="AN10" s="317"/>
      <c r="AO10" s="317"/>
      <c r="AP10" s="343"/>
      <c r="AQ10" s="329" t="str">
        <f>Tableau81[[#This Row],[CLIENTS]]</f>
        <v>BOUNYAVET</v>
      </c>
      <c r="AR10" s="110" t="str">
        <f>Tableau81[[#This Row],[LOCALISATION]]</f>
        <v>GERTSHEIM</v>
      </c>
      <c r="AS10" s="111" t="str">
        <f>Tableau81[[#This Row],[STADE D''AVANCEMENT]]</f>
        <v>à receptionner reste crépi</v>
      </c>
      <c r="AT10" s="111" t="str">
        <f>Tableau81[[#This Row],[INTERVENTION À EFFECTUER]]</f>
        <v>crépi</v>
      </c>
      <c r="AU10" s="317"/>
      <c r="AV10" s="317"/>
      <c r="AW10" s="343"/>
      <c r="AX10" s="110" t="str">
        <f>Tableau81[[#This Row],[CLIENTS]]</f>
        <v>BOUNYAVET</v>
      </c>
      <c r="AY10" s="110" t="str">
        <f>Tableau81[[#This Row],[LOCALISATION]]</f>
        <v>GERTSHEIM</v>
      </c>
      <c r="AZ10" s="111" t="str">
        <f>Tableau81[[#This Row],[STADE D''AVANCEMENT]]</f>
        <v>à receptionner reste crépi</v>
      </c>
      <c r="BA10" s="111" t="str">
        <f>Tableau81[[#This Row],[INTERVENTION À EFFECTUER]]</f>
        <v>crépi</v>
      </c>
      <c r="BB10" s="317"/>
      <c r="BC10" s="317"/>
      <c r="BD10" s="343"/>
      <c r="BE10" s="110" t="str">
        <f>Tableau81[[#This Row],[CLIENTS]]</f>
        <v>BOUNYAVET</v>
      </c>
      <c r="BF10" s="110" t="str">
        <f>Tableau81[[#This Row],[LOCALISATION]]</f>
        <v>GERTSHEIM</v>
      </c>
      <c r="BG10" s="111" t="str">
        <f>Tableau81[[#This Row],[STADE D''AVANCEMENT]]</f>
        <v>à receptionner reste crépi</v>
      </c>
      <c r="BH10" s="111" t="str">
        <f>Tableau81[[#This Row],[INTERVENTION À EFFECTUER]]</f>
        <v>crépi</v>
      </c>
      <c r="BI10" s="317"/>
      <c r="BJ10" s="317"/>
      <c r="BK10" s="343"/>
      <c r="BL10" s="110" t="str">
        <f>Tableau81[[#This Row],[CLIENTS]]</f>
        <v>BOUNYAVET</v>
      </c>
      <c r="BM10" s="110" t="str">
        <f>Tableau81[[#This Row],[LOCALISATION]]</f>
        <v>GERTSHEIM</v>
      </c>
      <c r="BN10" s="111" t="str">
        <f>Tableau81[[#This Row],[STADE D''AVANCEMENT]]</f>
        <v>à receptionner reste crépi</v>
      </c>
      <c r="BO10" s="111" t="str">
        <f>Tableau81[[#This Row],[INTERVENTION À EFFECTUER]]</f>
        <v>crépi</v>
      </c>
      <c r="BP10" s="317">
        <v>41</v>
      </c>
      <c r="BQ10" s="317"/>
      <c r="BR10" s="343" t="s">
        <v>291</v>
      </c>
      <c r="BS10" s="110" t="str">
        <f>Tableau81[[#This Row],[CLIENTS]]</f>
        <v>BOUNYAVET</v>
      </c>
      <c r="BT10" s="110" t="str">
        <f>Tableau81[[#This Row],[LOCALISATION]]</f>
        <v>GERTSHEIM</v>
      </c>
      <c r="BU10" s="111" t="str">
        <f>Tableau81[[#This Row],[STADE D''AVANCEMENT]]</f>
        <v>à receptionner reste crépi</v>
      </c>
      <c r="BV10" s="111" t="str">
        <f>Tableau81[[#This Row],[INTERVENTION À EFFECTUER]]</f>
        <v>crépi</v>
      </c>
      <c r="BW10" s="317">
        <v>43</v>
      </c>
      <c r="BX10" s="317"/>
      <c r="BY10" s="343"/>
      <c r="BZ10" s="114" t="str">
        <f>Tableau81[[#This Row],[CLIENTS]]</f>
        <v>BOUNYAVET</v>
      </c>
      <c r="CA10" s="114" t="str">
        <f>Tableau81[[#This Row],[LOCALISATION]]</f>
        <v>GERTSHEIM</v>
      </c>
      <c r="CB10" s="111" t="str">
        <f>Tableau81[[#This Row],[STADE D''AVANCEMENT]]</f>
        <v>à receptionner reste crépi</v>
      </c>
      <c r="CC10" s="111" t="str">
        <f>Tableau81[[#This Row],[INTERVENTION À EFFECTUER]]</f>
        <v>crépi</v>
      </c>
      <c r="CD10" s="317"/>
      <c r="CE10" s="317"/>
      <c r="CF10" s="343"/>
      <c r="CG10" s="127" t="str">
        <f>Tableau81[[#This Row],[CLIENTS]]</f>
        <v>BOUNYAVET</v>
      </c>
      <c r="CH10" s="127" t="str">
        <f>Tableau81[[#This Row],[LOCALISATION]]</f>
        <v>GERTSHEIM</v>
      </c>
      <c r="CI10" s="321" t="str">
        <f>Tableau81[[#This Row],[STADE D''AVANCEMENT]]</f>
        <v>à receptionner reste crépi</v>
      </c>
      <c r="CJ10" s="125" t="str">
        <f>Tableau81[[#This Row],[INTERVENTION À EFFECTUER]]</f>
        <v>crépi</v>
      </c>
      <c r="CK10" s="317"/>
      <c r="CL10" s="317"/>
      <c r="CM10" s="343"/>
      <c r="CN10" s="110" t="str">
        <f>Tableau81[[#This Row],[CLIENTS]]</f>
        <v>BOUNYAVET</v>
      </c>
      <c r="CO10" s="110" t="str">
        <f>Tableau81[[#This Row],[LOCALISATION]]</f>
        <v>GERTSHEIM</v>
      </c>
      <c r="CP10" s="111" t="str">
        <f>Tableau81[[#This Row],[STADE D''AVANCEMENT]]</f>
        <v>à receptionner reste crépi</v>
      </c>
      <c r="CQ10" s="111" t="str">
        <f>Tableau81[[#This Row],[INTERVENTION À EFFECTUER]]</f>
        <v>crépi</v>
      </c>
      <c r="CR10" s="317"/>
      <c r="CS10" s="317"/>
      <c r="CT10" s="343"/>
      <c r="CU10" s="110" t="str">
        <f>Tableau81[[#This Row],[CLIENTS]]</f>
        <v>BOUNYAVET</v>
      </c>
      <c r="CV10" s="110" t="str">
        <f>Tableau81[[#This Row],[LOCALISATION]]</f>
        <v>GERTSHEIM</v>
      </c>
      <c r="CW10" s="335" t="str">
        <f>Tableau81[[#This Row],[STADE D''AVANCEMENT]]</f>
        <v>à receptionner reste crépi</v>
      </c>
      <c r="CX10" s="111" t="str">
        <f>Tableau81[[#This Row],[INTERVENTION À EFFECTUER]]</f>
        <v>crépi</v>
      </c>
      <c r="CY10" s="317"/>
      <c r="CZ10" s="317"/>
      <c r="DA10" s="343"/>
      <c r="DB10" s="110" t="str">
        <f>Tableau81[[#This Row],[CLIENTS]]</f>
        <v>BOUNYAVET</v>
      </c>
      <c r="DC10" s="110" t="str">
        <f>Tableau81[[#This Row],[LOCALISATION]]</f>
        <v>GERTSHEIM</v>
      </c>
      <c r="DD10" s="335" t="str">
        <f>Tableau81[[#This Row],[STADE D''AVANCEMENT]]</f>
        <v>à receptionner reste crépi</v>
      </c>
      <c r="DE10" s="111" t="str">
        <f>Tableau81[[#This Row],[INTERVENTION À EFFECTUER]]</f>
        <v>crépi</v>
      </c>
      <c r="DF10" s="317"/>
      <c r="DG10" s="317"/>
      <c r="DH10" s="343"/>
      <c r="DI10" s="322" t="str">
        <f>Tableau81[[#This Row],[CLIENTS]]</f>
        <v>BOUNYAVET</v>
      </c>
      <c r="DJ10" s="322" t="str">
        <f>Tableau81[[#This Row],[LOCALISATION]]</f>
        <v>GERTSHEIM</v>
      </c>
      <c r="DK10" s="338" t="str">
        <f>Tableau81[[#This Row],[STADE D''AVANCEMENT]]</f>
        <v>à receptionner reste crépi</v>
      </c>
      <c r="DL10" s="144" t="str">
        <f>Tableau81[[#This Row],[INTERVENTION À EFFECTUER]]</f>
        <v>crépi</v>
      </c>
      <c r="DM10" s="318"/>
      <c r="DN10" s="318"/>
      <c r="DO10" s="347"/>
      <c r="DP10" s="110" t="str">
        <f>Tableau81[[#This Row],[CLIENTS]]</f>
        <v>BOUNYAVET</v>
      </c>
      <c r="DQ10" s="110" t="str">
        <f>Tableau81[[#This Row],[LOCALISATION]]</f>
        <v>GERTSHEIM</v>
      </c>
      <c r="DR10" s="335" t="str">
        <f>Tableau81[[#This Row],[STADE D''AVANCEMENT]]</f>
        <v>à receptionner reste crépi</v>
      </c>
      <c r="DS10" s="111" t="str">
        <f>Tableau81[[#This Row],[INTERVENTION À EFFECTUER]]</f>
        <v>crépi</v>
      </c>
      <c r="DT10" s="317"/>
      <c r="DU10" s="317"/>
      <c r="DV10" s="343"/>
      <c r="DW10" s="110" t="str">
        <f>Tableau81[[#This Row],[CLIENTS]]</f>
        <v>BOUNYAVET</v>
      </c>
      <c r="DX10" s="110" t="str">
        <f>Tableau81[[#This Row],[LOCALISATION]]</f>
        <v>GERTSHEIM</v>
      </c>
      <c r="DY10" s="335" t="str">
        <f>Tableau81[[#This Row],[STADE D''AVANCEMENT]]</f>
        <v>à receptionner reste crépi</v>
      </c>
      <c r="DZ10" s="111" t="str">
        <f>Tableau81[[#This Row],[INTERVENTION À EFFECTUER]]</f>
        <v>crépi</v>
      </c>
      <c r="EA10" s="317"/>
      <c r="EB10" s="317"/>
      <c r="EC10" s="343"/>
      <c r="ED10" s="114" t="str">
        <f>Tableau81[[#This Row],[CLIENTS]]</f>
        <v>BOUNYAVET</v>
      </c>
      <c r="EE10" s="114" t="str">
        <f>Tableau81[[#This Row],[LOCALISATION]]</f>
        <v>GERTSHEIM</v>
      </c>
      <c r="EF10" s="335" t="str">
        <f>Tableau81[[#This Row],[STADE D''AVANCEMENT]]</f>
        <v>à receptionner reste crépi</v>
      </c>
      <c r="EG10" s="111" t="str">
        <f>Tableau81[[#This Row],[INTERVENTION À EFFECTUER]]</f>
        <v>crépi</v>
      </c>
      <c r="EH10" s="317"/>
      <c r="EI10" s="317"/>
      <c r="EJ10" s="343"/>
      <c r="EK10" s="110" t="str">
        <f>Tableau81[[#This Row],[CLIENTS]]</f>
        <v>BOUNYAVET</v>
      </c>
      <c r="EL10" s="110" t="str">
        <f>Tableau81[[#This Row],[LOCALISATION]]</f>
        <v>GERTSHEIM</v>
      </c>
      <c r="EM10" s="335" t="str">
        <f>Tableau81[[#This Row],[STADE D''AVANCEMENT]]</f>
        <v>à receptionner reste crépi</v>
      </c>
      <c r="EN10" s="111" t="str">
        <f>Tableau81[[#This Row],[INTERVENTION À EFFECTUER]]</f>
        <v>crépi</v>
      </c>
      <c r="EO10" s="317"/>
      <c r="EP10" s="317"/>
      <c r="EQ10" s="343"/>
      <c r="ER10" s="110" t="str">
        <f>Tableau81[[#This Row],[CLIENTS]]</f>
        <v>BOUNYAVET</v>
      </c>
      <c r="ES10" s="110" t="str">
        <f>Tableau81[[#This Row],[LOCALISATION]]</f>
        <v>GERTSHEIM</v>
      </c>
      <c r="ET10" s="335" t="str">
        <f>Tableau81[[#This Row],[STADE D''AVANCEMENT]]</f>
        <v>à receptionner reste crépi</v>
      </c>
      <c r="EU10" s="111" t="str">
        <f>Tableau81[[#This Row],[INTERVENTION À EFFECTUER]]</f>
        <v>crépi</v>
      </c>
      <c r="EV10" s="317">
        <v>46</v>
      </c>
      <c r="EW10" s="317"/>
      <c r="EX10" s="343"/>
      <c r="EY10" s="110" t="str">
        <f>Tableau81[[#This Row],[CLIENTS]]</f>
        <v>BOUNYAVET</v>
      </c>
      <c r="EZ10" s="110" t="str">
        <f>Tableau81[[#This Row],[LOCALISATION]]</f>
        <v>GERTSHEIM</v>
      </c>
      <c r="FA10" s="335" t="str">
        <f>Tableau81[[#This Row],[STADE D''AVANCEMENT]]</f>
        <v>à receptionner reste crépi</v>
      </c>
      <c r="FB10" s="111" t="str">
        <f>Tableau81[[#This Row],[INTERVENTION À EFFECTUER]]</f>
        <v>crépi</v>
      </c>
      <c r="FC10" s="317"/>
      <c r="FD10" s="317"/>
      <c r="FE10" s="343"/>
      <c r="FF10" s="110" t="str">
        <f>Tableau81[[#This Row],[CLIENTS]]</f>
        <v>BOUNYAVET</v>
      </c>
      <c r="FG10" s="110" t="str">
        <f>Tableau81[[#This Row],[LOCALISATION]]</f>
        <v>GERTSHEIM</v>
      </c>
      <c r="FH10" s="335" t="str">
        <f>Tableau81[[#This Row],[STADE D''AVANCEMENT]]</f>
        <v>à receptionner reste crépi</v>
      </c>
      <c r="FI10" s="125" t="str">
        <f>Tableau81[[#This Row],[INTERVENTION À EFFECTUER]]</f>
        <v>crépi</v>
      </c>
      <c r="FJ10" s="317"/>
      <c r="FK10" s="317"/>
      <c r="FL10" s="343"/>
      <c r="FM10" s="110" t="str">
        <f>Tableau81[[#This Row],[CLIENTS]]</f>
        <v>BOUNYAVET</v>
      </c>
      <c r="FN10" s="110" t="str">
        <f>Tableau81[[#This Row],[LOCALISATION]]</f>
        <v>GERTSHEIM</v>
      </c>
      <c r="FO10" s="335" t="str">
        <f>Tableau81[[#This Row],[STADE D''AVANCEMENT]]</f>
        <v>à receptionner reste crépi</v>
      </c>
      <c r="FP10" s="125" t="str">
        <f>Tableau81[[#This Row],[INTERVENTION À EFFECTUER]]</f>
        <v>crépi</v>
      </c>
      <c r="FQ10" s="317"/>
      <c r="FR10" s="317"/>
      <c r="FS10" s="343"/>
      <c r="FT10" s="110" t="str">
        <f>Tableau81[[#This Row],[CLIENTS]]</f>
        <v>BOUNYAVET</v>
      </c>
      <c r="FU10" s="110" t="str">
        <f>Tableau81[[#This Row],[LOCALISATION]]</f>
        <v>GERTSHEIM</v>
      </c>
      <c r="FV10" s="335" t="str">
        <f>Tableau81[[#This Row],[STADE D''AVANCEMENT]]</f>
        <v>à receptionner reste crépi</v>
      </c>
      <c r="FW10" s="111" t="str">
        <f>Tableau81[[#This Row],[INTERVENTION À EFFECTUER]]</f>
        <v>crépi</v>
      </c>
      <c r="FX10" s="317"/>
      <c r="FY10" s="317"/>
      <c r="FZ10" s="343"/>
      <c r="GA10" s="110" t="str">
        <f>Tableau81[[#This Row],[CLIENTS]]</f>
        <v>BOUNYAVET</v>
      </c>
      <c r="GB10" s="110" t="str">
        <f>Tableau81[[#This Row],[LOCALISATION]]</f>
        <v>GERTSHEIM</v>
      </c>
      <c r="GC10" s="335" t="str">
        <f>Tableau81[[#This Row],[STADE D''AVANCEMENT]]</f>
        <v>à receptionner reste crépi</v>
      </c>
      <c r="GD10" s="325" t="str">
        <f>Tableau81[[#This Row],[INTERVENTION À EFFECTUER]]</f>
        <v>crépi</v>
      </c>
      <c r="GE10" s="317">
        <v>3</v>
      </c>
      <c r="GF10" s="317"/>
      <c r="GG10" s="343"/>
      <c r="GH10" s="110" t="str">
        <f>Tableau81[[#This Row],[CLIENTS]]</f>
        <v>BOUNYAVET</v>
      </c>
      <c r="GI10" s="110" t="str">
        <f>Tableau81[[#This Row],[LOCALISATION]]</f>
        <v>GERTSHEIM</v>
      </c>
      <c r="GJ10" s="335" t="str">
        <f>Tableau81[[#This Row],[STADE D''AVANCEMENT]]</f>
        <v>à receptionner reste crépi</v>
      </c>
      <c r="GK10" s="111" t="str">
        <f>Tableau81[[#This Row],[INTERVENTION À EFFECTUER]]</f>
        <v>crépi</v>
      </c>
      <c r="GL10" s="317"/>
      <c r="GM10" s="317"/>
      <c r="GN10" s="343"/>
      <c r="GO10" s="110" t="str">
        <f>Tableau81[[#This Row],[CLIENTS]]</f>
        <v>BOUNYAVET</v>
      </c>
      <c r="GP10" s="110" t="str">
        <f>Tableau81[[#This Row],[LOCALISATION]]</f>
        <v>GERTSHEIM</v>
      </c>
      <c r="GQ10" s="335" t="str">
        <f>Tableau81[[#This Row],[STADE D''AVANCEMENT]]</f>
        <v>à receptionner reste crépi</v>
      </c>
      <c r="GR10" s="325" t="str">
        <f>Tableau81[[#This Row],[INTERVENTION À EFFECTUER]]</f>
        <v>crépi</v>
      </c>
      <c r="GS10" s="317"/>
      <c r="GT10" s="317"/>
      <c r="GU10" s="343"/>
      <c r="GV10" s="110" t="str">
        <f>Tableau81[[#This Row],[CLIENTS]]</f>
        <v>BOUNYAVET</v>
      </c>
      <c r="GW10" s="110" t="str">
        <f>Tableau81[[#This Row],[LOCALISATION]]</f>
        <v>GERTSHEIM</v>
      </c>
      <c r="GX10" s="335" t="str">
        <f>Tableau81[[#This Row],[STADE D''AVANCEMENT]]</f>
        <v>à receptionner reste crépi</v>
      </c>
      <c r="GY10" s="125" t="str">
        <f>Tableau81[[#This Row],[INTERVENTION À EFFECTUER]]</f>
        <v>crépi</v>
      </c>
      <c r="GZ10" s="317"/>
      <c r="HA10" s="317"/>
      <c r="HB10" s="343"/>
      <c r="HC10" s="110" t="str">
        <f>Tableau81[[#This Row],[CLIENTS]]</f>
        <v>BOUNYAVET</v>
      </c>
      <c r="HD10" s="110" t="str">
        <f>Tableau81[[#This Row],[LOCALISATION]]</f>
        <v>GERTSHEIM</v>
      </c>
      <c r="HE10" s="335" t="str">
        <f>Tableau81[[#This Row],[STADE D''AVANCEMENT]]</f>
        <v>à receptionner reste crépi</v>
      </c>
      <c r="HF10" s="325" t="str">
        <f>Tableau81[[#This Row],[INTERVENTION À EFFECTUER]]</f>
        <v>crépi</v>
      </c>
      <c r="HG10" s="317"/>
      <c r="HH10" s="317"/>
      <c r="HI10" s="343"/>
    </row>
    <row r="11" spans="1:217" s="331" customFormat="1" ht="17.25" customHeight="1" x14ac:dyDescent="0.25">
      <c r="A11" s="124" t="s">
        <v>248</v>
      </c>
      <c r="B11" s="124" t="s">
        <v>275</v>
      </c>
      <c r="C11" s="125" t="s">
        <v>297</v>
      </c>
      <c r="D11" s="125" t="s">
        <v>131</v>
      </c>
      <c r="E11" s="317"/>
      <c r="F11" s="317"/>
      <c r="G11" s="343"/>
      <c r="H11" s="127" t="str">
        <f>Tableau81[[#This Row],[CLIENTS]]</f>
        <v>BREMENT</v>
      </c>
      <c r="I11" s="127" t="str">
        <f>Tableau81[[#This Row],[LOCALISATION]]</f>
        <v>BERSTHEIM</v>
      </c>
      <c r="J11" s="321" t="str">
        <f>Tableau81[[#This Row],[STADE D''AVANCEMENT]]</f>
        <v>maçonnerie RDC</v>
      </c>
      <c r="K11" s="321" t="str">
        <f>Tableau81[[#This Row],[INTERVENTION À EFFECTUER]]</f>
        <v>dalle haute RDC</v>
      </c>
      <c r="L11" s="317"/>
      <c r="M11" s="317"/>
      <c r="N11" s="343"/>
      <c r="O11" s="127" t="str">
        <f>Tableau81[[#This Row],[CLIENTS]]</f>
        <v>BREMENT</v>
      </c>
      <c r="P11" s="127" t="str">
        <f>Tableau81[[#This Row],[LOCALISATION]]</f>
        <v>BERSTHEIM</v>
      </c>
      <c r="Q11" s="321" t="str">
        <f>Tableau81[[#This Row],[STADE D''AVANCEMENT]]</f>
        <v>maçonnerie RDC</v>
      </c>
      <c r="R11" s="321" t="str">
        <f>Tableau81[[#This Row],[INTERVENTION À EFFECTUER]]</f>
        <v>dalle haute RDC</v>
      </c>
      <c r="S11" s="317"/>
      <c r="T11" s="317"/>
      <c r="U11" s="343"/>
      <c r="V11" s="127" t="str">
        <f>Tableau81[[#This Row],[CLIENTS]]</f>
        <v>BREMENT</v>
      </c>
      <c r="W11" s="127" t="str">
        <f>Tableau81[[#This Row],[LOCALISATION]]</f>
        <v>BERSTHEIM</v>
      </c>
      <c r="X11" s="321" t="str">
        <f>Tableau81[[#This Row],[STADE D''AVANCEMENT]]</f>
        <v>maçonnerie RDC</v>
      </c>
      <c r="Y11" s="321" t="str">
        <f>Tableau81[[#This Row],[INTERVENTION À EFFECTUER]]</f>
        <v>dalle haute RDC</v>
      </c>
      <c r="Z11" s="317"/>
      <c r="AA11" s="317"/>
      <c r="AB11" s="343"/>
      <c r="AC11" s="110" t="str">
        <f>Tableau81[[#This Row],[CLIENTS]]</f>
        <v>BREMENT</v>
      </c>
      <c r="AD11" s="110" t="str">
        <f>Tableau81[[#This Row],[LOCALISATION]]</f>
        <v>BERSTHEIM</v>
      </c>
      <c r="AE11" s="111" t="str">
        <f>Tableau81[[#This Row],[STADE D''AVANCEMENT]]</f>
        <v>maçonnerie RDC</v>
      </c>
      <c r="AF11" s="111" t="str">
        <f>Tableau81[[#This Row],[INTERVENTION À EFFECTUER]]</f>
        <v>dalle haute RDC</v>
      </c>
      <c r="AG11" s="317"/>
      <c r="AH11" s="317"/>
      <c r="AI11" s="343"/>
      <c r="AJ11" s="124" t="str">
        <f>Tableau81[[#This Row],[CLIENTS]]</f>
        <v>BREMENT</v>
      </c>
      <c r="AK11" s="124" t="str">
        <f>Tableau81[[#This Row],[LOCALISATION]]</f>
        <v>BERSTHEIM</v>
      </c>
      <c r="AL11" s="111" t="str">
        <f>Tableau81[[#This Row],[STADE D''AVANCEMENT]]</f>
        <v>maçonnerie RDC</v>
      </c>
      <c r="AM11" s="125" t="str">
        <f>Tableau81[[#This Row],[INTERVENTION À EFFECTUER]]</f>
        <v>dalle haute RDC</v>
      </c>
      <c r="AN11" s="317"/>
      <c r="AO11" s="317"/>
      <c r="AP11" s="343"/>
      <c r="AQ11" s="329" t="str">
        <f>Tableau81[[#This Row],[CLIENTS]]</f>
        <v>BREMENT</v>
      </c>
      <c r="AR11" s="110" t="str">
        <f>Tableau81[[#This Row],[LOCALISATION]]</f>
        <v>BERSTHEIM</v>
      </c>
      <c r="AS11" s="111" t="str">
        <f>Tableau81[[#This Row],[STADE D''AVANCEMENT]]</f>
        <v>maçonnerie RDC</v>
      </c>
      <c r="AT11" s="111" t="str">
        <f>Tableau81[[#This Row],[INTERVENTION À EFFECTUER]]</f>
        <v>dalle haute RDC</v>
      </c>
      <c r="AU11" s="317"/>
      <c r="AV11" s="317"/>
      <c r="AW11" s="343"/>
      <c r="AX11" s="110" t="str">
        <f>Tableau81[[#This Row],[CLIENTS]]</f>
        <v>BREMENT</v>
      </c>
      <c r="AY11" s="110" t="str">
        <f>Tableau81[[#This Row],[LOCALISATION]]</f>
        <v>BERSTHEIM</v>
      </c>
      <c r="AZ11" s="111" t="str">
        <f>Tableau81[[#This Row],[STADE D''AVANCEMENT]]</f>
        <v>maçonnerie RDC</v>
      </c>
      <c r="BA11" s="111" t="str">
        <f>Tableau81[[#This Row],[INTERVENTION À EFFECTUER]]</f>
        <v>dalle haute RDC</v>
      </c>
      <c r="BB11" s="317"/>
      <c r="BC11" s="317"/>
      <c r="BD11" s="343"/>
      <c r="BE11" s="110" t="str">
        <f>Tableau81[[#This Row],[CLIENTS]]</f>
        <v>BREMENT</v>
      </c>
      <c r="BF11" s="110" t="str">
        <f>Tableau81[[#This Row],[LOCALISATION]]</f>
        <v>BERSTHEIM</v>
      </c>
      <c r="BG11" s="111" t="str">
        <f>Tableau81[[#This Row],[STADE D''AVANCEMENT]]</f>
        <v>maçonnerie RDC</v>
      </c>
      <c r="BH11" s="111" t="str">
        <f>Tableau81[[#This Row],[INTERVENTION À EFFECTUER]]</f>
        <v>dalle haute RDC</v>
      </c>
      <c r="BI11" s="317">
        <v>38</v>
      </c>
      <c r="BJ11" s="317"/>
      <c r="BK11" s="343"/>
      <c r="BL11" s="110" t="str">
        <f>Tableau81[[#This Row],[CLIENTS]]</f>
        <v>BREMENT</v>
      </c>
      <c r="BM11" s="110" t="str">
        <f>Tableau81[[#This Row],[LOCALISATION]]</f>
        <v>BERSTHEIM</v>
      </c>
      <c r="BN11" s="111" t="str">
        <f>Tableau81[[#This Row],[STADE D''AVANCEMENT]]</f>
        <v>maçonnerie RDC</v>
      </c>
      <c r="BO11" s="111" t="str">
        <f>Tableau81[[#This Row],[INTERVENTION À EFFECTUER]]</f>
        <v>dalle haute RDC</v>
      </c>
      <c r="BP11" s="317"/>
      <c r="BQ11" s="317"/>
      <c r="BR11" s="343"/>
      <c r="BS11" s="110" t="str">
        <f>Tableau81[[#This Row],[CLIENTS]]</f>
        <v>BREMENT</v>
      </c>
      <c r="BT11" s="110" t="str">
        <f>Tableau81[[#This Row],[LOCALISATION]]</f>
        <v>BERSTHEIM</v>
      </c>
      <c r="BU11" s="111" t="str">
        <f>Tableau81[[#This Row],[STADE D''AVANCEMENT]]</f>
        <v>maçonnerie RDC</v>
      </c>
      <c r="BV11" s="111" t="str">
        <f>Tableau81[[#This Row],[INTERVENTION À EFFECTUER]]</f>
        <v>dalle haute RDC</v>
      </c>
      <c r="BW11" s="317"/>
      <c r="BX11" s="317"/>
      <c r="BY11" s="343"/>
      <c r="BZ11" s="110" t="str">
        <f>Tableau81[[#This Row],[CLIENTS]]</f>
        <v>BREMENT</v>
      </c>
      <c r="CA11" s="110" t="str">
        <f>Tableau81[[#This Row],[LOCALISATION]]</f>
        <v>BERSTHEIM</v>
      </c>
      <c r="CB11" s="111" t="str">
        <f>Tableau81[[#This Row],[STADE D''AVANCEMENT]]</f>
        <v>maçonnerie RDC</v>
      </c>
      <c r="CC11" s="111" t="str">
        <f>Tableau81[[#This Row],[INTERVENTION À EFFECTUER]]</f>
        <v>dalle haute RDC</v>
      </c>
      <c r="CD11" s="317"/>
      <c r="CE11" s="317"/>
      <c r="CF11" s="343"/>
      <c r="CG11" s="127" t="str">
        <f>Tableau81[[#This Row],[CLIENTS]]</f>
        <v>BREMENT</v>
      </c>
      <c r="CH11" s="127" t="str">
        <f>Tableau81[[#This Row],[LOCALISATION]]</f>
        <v>BERSTHEIM</v>
      </c>
      <c r="CI11" s="321" t="str">
        <f>Tableau81[[#This Row],[STADE D''AVANCEMENT]]</f>
        <v>maçonnerie RDC</v>
      </c>
      <c r="CJ11" s="125" t="str">
        <f>Tableau81[[#This Row],[INTERVENTION À EFFECTUER]]</f>
        <v>dalle haute RDC</v>
      </c>
      <c r="CK11" s="317"/>
      <c r="CL11" s="317"/>
      <c r="CM11" s="343"/>
      <c r="CN11" s="110" t="str">
        <f>Tableau81[[#This Row],[CLIENTS]]</f>
        <v>BREMENT</v>
      </c>
      <c r="CO11" s="110" t="str">
        <f>Tableau81[[#This Row],[LOCALISATION]]</f>
        <v>BERSTHEIM</v>
      </c>
      <c r="CP11" s="111" t="str">
        <f>Tableau81[[#This Row],[STADE D''AVANCEMENT]]</f>
        <v>maçonnerie RDC</v>
      </c>
      <c r="CQ11" s="111" t="str">
        <f>Tableau81[[#This Row],[INTERVENTION À EFFECTUER]]</f>
        <v>dalle haute RDC</v>
      </c>
      <c r="CR11" s="317"/>
      <c r="CS11" s="317"/>
      <c r="CT11" s="343"/>
      <c r="CU11" s="110" t="str">
        <f>Tableau81[[#This Row],[CLIENTS]]</f>
        <v>BREMENT</v>
      </c>
      <c r="CV11" s="110" t="str">
        <f>Tableau81[[#This Row],[LOCALISATION]]</f>
        <v>BERSTHEIM</v>
      </c>
      <c r="CW11" s="335" t="str">
        <f>Tableau81[[#This Row],[STADE D''AVANCEMENT]]</f>
        <v>maçonnerie RDC</v>
      </c>
      <c r="CX11" s="111" t="str">
        <f>Tableau81[[#This Row],[INTERVENTION À EFFECTUER]]</f>
        <v>dalle haute RDC</v>
      </c>
      <c r="CY11" s="317"/>
      <c r="CZ11" s="317"/>
      <c r="DA11" s="343"/>
      <c r="DB11" s="110" t="str">
        <f>Tableau81[[#This Row],[CLIENTS]]</f>
        <v>BREMENT</v>
      </c>
      <c r="DC11" s="110" t="str">
        <f>Tableau81[[#This Row],[LOCALISATION]]</f>
        <v>BERSTHEIM</v>
      </c>
      <c r="DD11" s="335" t="str">
        <f>Tableau81[[#This Row],[STADE D''AVANCEMENT]]</f>
        <v>maçonnerie RDC</v>
      </c>
      <c r="DE11" s="111" t="str">
        <f>Tableau81[[#This Row],[INTERVENTION À EFFECTUER]]</f>
        <v>dalle haute RDC</v>
      </c>
      <c r="DF11" s="317"/>
      <c r="DG11" s="317"/>
      <c r="DH11" s="343"/>
      <c r="DI11" s="322" t="str">
        <f>Tableau81[[#This Row],[CLIENTS]]</f>
        <v>BREMENT</v>
      </c>
      <c r="DJ11" s="322" t="str">
        <f>Tableau81[[#This Row],[LOCALISATION]]</f>
        <v>BERSTHEIM</v>
      </c>
      <c r="DK11" s="338" t="str">
        <f>Tableau81[[#This Row],[STADE D''AVANCEMENT]]</f>
        <v>maçonnerie RDC</v>
      </c>
      <c r="DL11" s="144" t="str">
        <f>Tableau81[[#This Row],[INTERVENTION À EFFECTUER]]</f>
        <v>dalle haute RDC</v>
      </c>
      <c r="DM11" s="318"/>
      <c r="DN11" s="318"/>
      <c r="DO11" s="347"/>
      <c r="DP11" s="110" t="str">
        <f>Tableau81[[#This Row],[CLIENTS]]</f>
        <v>BREMENT</v>
      </c>
      <c r="DQ11" s="110" t="str">
        <f>Tableau81[[#This Row],[LOCALISATION]]</f>
        <v>BERSTHEIM</v>
      </c>
      <c r="DR11" s="335" t="str">
        <f>Tableau81[[#This Row],[STADE D''AVANCEMENT]]</f>
        <v>maçonnerie RDC</v>
      </c>
      <c r="DS11" s="111" t="str">
        <f>Tableau81[[#This Row],[INTERVENTION À EFFECTUER]]</f>
        <v>dalle haute RDC</v>
      </c>
      <c r="DT11" s="317"/>
      <c r="DU11" s="317"/>
      <c r="DV11" s="343"/>
      <c r="DW11" s="110" t="str">
        <f>Tableau81[[#This Row],[CLIENTS]]</f>
        <v>BREMENT</v>
      </c>
      <c r="DX11" s="110" t="str">
        <f>Tableau81[[#This Row],[LOCALISATION]]</f>
        <v>BERSTHEIM</v>
      </c>
      <c r="DY11" s="335" t="str">
        <f>Tableau81[[#This Row],[STADE D''AVANCEMENT]]</f>
        <v>maçonnerie RDC</v>
      </c>
      <c r="DZ11" s="111" t="str">
        <f>Tableau81[[#This Row],[INTERVENTION À EFFECTUER]]</f>
        <v>dalle haute RDC</v>
      </c>
      <c r="EA11" s="317"/>
      <c r="EB11" s="317"/>
      <c r="EC11" s="343"/>
      <c r="ED11" s="110" t="str">
        <f>Tableau81[[#This Row],[CLIENTS]]</f>
        <v>BREMENT</v>
      </c>
      <c r="EE11" s="110" t="str">
        <f>Tableau81[[#This Row],[LOCALISATION]]</f>
        <v>BERSTHEIM</v>
      </c>
      <c r="EF11" s="335" t="str">
        <f>Tableau81[[#This Row],[STADE D''AVANCEMENT]]</f>
        <v>maçonnerie RDC</v>
      </c>
      <c r="EG11" s="111" t="str">
        <f>Tableau81[[#This Row],[INTERVENTION À EFFECTUER]]</f>
        <v>dalle haute RDC</v>
      </c>
      <c r="EH11" s="317"/>
      <c r="EI11" s="317"/>
      <c r="EJ11" s="343"/>
      <c r="EK11" s="110" t="str">
        <f>Tableau81[[#This Row],[CLIENTS]]</f>
        <v>BREMENT</v>
      </c>
      <c r="EL11" s="110" t="str">
        <f>Tableau81[[#This Row],[LOCALISATION]]</f>
        <v>BERSTHEIM</v>
      </c>
      <c r="EM11" s="335" t="str">
        <f>Tableau81[[#This Row],[STADE D''AVANCEMENT]]</f>
        <v>maçonnerie RDC</v>
      </c>
      <c r="EN11" s="111" t="str">
        <f>Tableau81[[#This Row],[INTERVENTION À EFFECTUER]]</f>
        <v>dalle haute RDC</v>
      </c>
      <c r="EO11" s="317"/>
      <c r="EP11" s="317"/>
      <c r="EQ11" s="343"/>
      <c r="ER11" s="110" t="str">
        <f>Tableau81[[#This Row],[CLIENTS]]</f>
        <v>BREMENT</v>
      </c>
      <c r="ES11" s="110" t="str">
        <f>Tableau81[[#This Row],[LOCALISATION]]</f>
        <v>BERSTHEIM</v>
      </c>
      <c r="ET11" s="335" t="str">
        <f>Tableau81[[#This Row],[STADE D''AVANCEMENT]]</f>
        <v>maçonnerie RDC</v>
      </c>
      <c r="EU11" s="111" t="str">
        <f>Tableau81[[#This Row],[INTERVENTION À EFFECTUER]]</f>
        <v>dalle haute RDC</v>
      </c>
      <c r="EV11" s="317"/>
      <c r="EW11" s="317"/>
      <c r="EX11" s="343"/>
      <c r="EY11" s="110" t="str">
        <f>Tableau81[[#This Row],[CLIENTS]]</f>
        <v>BREMENT</v>
      </c>
      <c r="EZ11" s="110" t="str">
        <f>Tableau81[[#This Row],[LOCALISATION]]</f>
        <v>BERSTHEIM</v>
      </c>
      <c r="FA11" s="335" t="str">
        <f>Tableau81[[#This Row],[STADE D''AVANCEMENT]]</f>
        <v>maçonnerie RDC</v>
      </c>
      <c r="FB11" s="111" t="str">
        <f>Tableau81[[#This Row],[INTERVENTION À EFFECTUER]]</f>
        <v>dalle haute RDC</v>
      </c>
      <c r="FC11" s="317"/>
      <c r="FD11" s="317"/>
      <c r="FE11" s="343"/>
      <c r="FF11" s="110" t="str">
        <f>Tableau81[[#This Row],[CLIENTS]]</f>
        <v>BREMENT</v>
      </c>
      <c r="FG11" s="110" t="str">
        <f>Tableau81[[#This Row],[LOCALISATION]]</f>
        <v>BERSTHEIM</v>
      </c>
      <c r="FH11" s="335" t="str">
        <f>Tableau81[[#This Row],[STADE D''AVANCEMENT]]</f>
        <v>maçonnerie RDC</v>
      </c>
      <c r="FI11" s="111" t="str">
        <f>Tableau81[[#This Row],[INTERVENTION À EFFECTUER]]</f>
        <v>dalle haute RDC</v>
      </c>
      <c r="FJ11" s="317">
        <v>51</v>
      </c>
      <c r="FK11" s="317"/>
      <c r="FL11" s="343"/>
      <c r="FM11" s="110" t="str">
        <f>Tableau81[[#This Row],[CLIENTS]]</f>
        <v>BREMENT</v>
      </c>
      <c r="FN11" s="110" t="str">
        <f>Tableau81[[#This Row],[LOCALISATION]]</f>
        <v>BERSTHEIM</v>
      </c>
      <c r="FO11" s="335" t="str">
        <f>Tableau81[[#This Row],[STADE D''AVANCEMENT]]</f>
        <v>maçonnerie RDC</v>
      </c>
      <c r="FP11" s="111" t="str">
        <f>Tableau81[[#This Row],[INTERVENTION À EFFECTUER]]</f>
        <v>dalle haute RDC</v>
      </c>
      <c r="FQ11" s="317">
        <v>45</v>
      </c>
      <c r="FR11" s="317"/>
      <c r="FS11" s="343"/>
      <c r="FT11" s="110" t="str">
        <f>Tableau81[[#This Row],[CLIENTS]]</f>
        <v>BREMENT</v>
      </c>
      <c r="FU11" s="110" t="str">
        <f>Tableau81[[#This Row],[LOCALISATION]]</f>
        <v>BERSTHEIM</v>
      </c>
      <c r="FV11" s="335" t="str">
        <f>Tableau81[[#This Row],[STADE D''AVANCEMENT]]</f>
        <v>maçonnerie RDC</v>
      </c>
      <c r="FW11" s="111" t="str">
        <f>Tableau81[[#This Row],[INTERVENTION À EFFECTUER]]</f>
        <v>dalle haute RDC</v>
      </c>
      <c r="FX11" s="317"/>
      <c r="FY11" s="317"/>
      <c r="FZ11" s="343"/>
      <c r="GA11" s="110" t="str">
        <f>Tableau81[[#This Row],[CLIENTS]]</f>
        <v>BREMENT</v>
      </c>
      <c r="GB11" s="110" t="str">
        <f>Tableau81[[#This Row],[LOCALISATION]]</f>
        <v>BERSTHEIM</v>
      </c>
      <c r="GC11" s="335" t="str">
        <f>Tableau81[[#This Row],[STADE D''AVANCEMENT]]</f>
        <v>maçonnerie RDC</v>
      </c>
      <c r="GD11" s="325" t="str">
        <f>Tableau81[[#This Row],[INTERVENTION À EFFECTUER]]</f>
        <v>dalle haute RDC</v>
      </c>
      <c r="GE11" s="317">
        <v>42</v>
      </c>
      <c r="GF11" s="317"/>
      <c r="GG11" s="343"/>
      <c r="GH11" s="110" t="str">
        <f>Tableau81[[#This Row],[CLIENTS]]</f>
        <v>BREMENT</v>
      </c>
      <c r="GI11" s="110" t="str">
        <f>Tableau81[[#This Row],[LOCALISATION]]</f>
        <v>BERSTHEIM</v>
      </c>
      <c r="GJ11" s="335" t="str">
        <f>Tableau81[[#This Row],[STADE D''AVANCEMENT]]</f>
        <v>maçonnerie RDC</v>
      </c>
      <c r="GK11" s="111" t="str">
        <f>Tableau81[[#This Row],[INTERVENTION À EFFECTUER]]</f>
        <v>dalle haute RDC</v>
      </c>
      <c r="GL11" s="317"/>
      <c r="GM11" s="317"/>
      <c r="GN11" s="343"/>
      <c r="GO11" s="110" t="str">
        <f>Tableau81[[#This Row],[CLIENTS]]</f>
        <v>BREMENT</v>
      </c>
      <c r="GP11" s="110" t="str">
        <f>Tableau81[[#This Row],[LOCALISATION]]</f>
        <v>BERSTHEIM</v>
      </c>
      <c r="GQ11" s="335" t="str">
        <f>Tableau81[[#This Row],[STADE D''AVANCEMENT]]</f>
        <v>maçonnerie RDC</v>
      </c>
      <c r="GR11" s="325" t="str">
        <f>Tableau81[[#This Row],[INTERVENTION À EFFECTUER]]</f>
        <v>dalle haute RDC</v>
      </c>
      <c r="GS11" s="317"/>
      <c r="GT11" s="317"/>
      <c r="GU11" s="343"/>
      <c r="GV11" s="110" t="str">
        <f>Tableau81[[#This Row],[CLIENTS]]</f>
        <v>BREMENT</v>
      </c>
      <c r="GW11" s="110" t="str">
        <f>Tableau81[[#This Row],[LOCALISATION]]</f>
        <v>BERSTHEIM</v>
      </c>
      <c r="GX11" s="335" t="str">
        <f>Tableau81[[#This Row],[STADE D''AVANCEMENT]]</f>
        <v>maçonnerie RDC</v>
      </c>
      <c r="GY11" s="325" t="str">
        <f>Tableau81[[#This Row],[INTERVENTION À EFFECTUER]]</f>
        <v>dalle haute RDC</v>
      </c>
      <c r="GZ11" s="317"/>
      <c r="HA11" s="317"/>
      <c r="HB11" s="343"/>
      <c r="HC11" s="110" t="str">
        <f>Tableau81[[#This Row],[CLIENTS]]</f>
        <v>BREMENT</v>
      </c>
      <c r="HD11" s="110" t="str">
        <f>Tableau81[[#This Row],[LOCALISATION]]</f>
        <v>BERSTHEIM</v>
      </c>
      <c r="HE11" s="335" t="str">
        <f>Tableau81[[#This Row],[STADE D''AVANCEMENT]]</f>
        <v>maçonnerie RDC</v>
      </c>
      <c r="HF11" s="325" t="str">
        <f>Tableau81[[#This Row],[INTERVENTION À EFFECTUER]]</f>
        <v>dalle haute RDC</v>
      </c>
      <c r="HG11" s="317"/>
      <c r="HH11" s="317"/>
      <c r="HI11" s="343"/>
    </row>
    <row r="12" spans="1:217" s="331" customFormat="1" ht="17.25" customHeight="1" x14ac:dyDescent="0.25">
      <c r="A12" s="124" t="s">
        <v>364</v>
      </c>
      <c r="B12" s="124" t="s">
        <v>148</v>
      </c>
      <c r="C12" s="125" t="s">
        <v>359</v>
      </c>
      <c r="D12" s="125"/>
      <c r="E12" s="317"/>
      <c r="F12" s="317"/>
      <c r="G12" s="343"/>
      <c r="H12" s="127" t="str">
        <f>Tableau81[[#This Row],[CLIENTS]]</f>
        <v>BRÜCKER</v>
      </c>
      <c r="I12" s="127" t="str">
        <f>Tableau81[[#This Row],[LOCALISATION]]</f>
        <v>KILSTETT</v>
      </c>
      <c r="J12" s="321" t="str">
        <f>Tableau81[[#This Row],[STADE D''AVANCEMENT]]</f>
        <v>marchés à venir</v>
      </c>
      <c r="K12" s="321">
        <f>Tableau81[[#This Row],[INTERVENTION À EFFECTUER]]</f>
        <v>0</v>
      </c>
      <c r="L12" s="317"/>
      <c r="M12" s="317"/>
      <c r="N12" s="343"/>
      <c r="O12" s="127" t="str">
        <f>Tableau81[[#This Row],[CLIENTS]]</f>
        <v>BRÜCKER</v>
      </c>
      <c r="P12" s="127" t="str">
        <f>Tableau81[[#This Row],[LOCALISATION]]</f>
        <v>KILSTETT</v>
      </c>
      <c r="Q12" s="321" t="str">
        <f>Tableau81[[#This Row],[STADE D''AVANCEMENT]]</f>
        <v>marchés à venir</v>
      </c>
      <c r="R12" s="321">
        <f>Tableau81[[#This Row],[INTERVENTION À EFFECTUER]]</f>
        <v>0</v>
      </c>
      <c r="S12" s="317"/>
      <c r="T12" s="317"/>
      <c r="U12" s="343"/>
      <c r="V12" s="127" t="str">
        <f>Tableau81[[#This Row],[CLIENTS]]</f>
        <v>BRÜCKER</v>
      </c>
      <c r="W12" s="127" t="str">
        <f>Tableau81[[#This Row],[LOCALISATION]]</f>
        <v>KILSTETT</v>
      </c>
      <c r="X12" s="321" t="str">
        <f>Tableau81[[#This Row],[STADE D''AVANCEMENT]]</f>
        <v>marchés à venir</v>
      </c>
      <c r="Y12" s="321">
        <f>Tableau81[[#This Row],[INTERVENTION À EFFECTUER]]</f>
        <v>0</v>
      </c>
      <c r="Z12" s="317"/>
      <c r="AA12" s="317"/>
      <c r="AB12" s="343"/>
      <c r="AC12" s="110" t="str">
        <f>Tableau81[[#This Row],[CLIENTS]]</f>
        <v>BRÜCKER</v>
      </c>
      <c r="AD12" s="110" t="str">
        <f>Tableau81[[#This Row],[LOCALISATION]]</f>
        <v>KILSTETT</v>
      </c>
      <c r="AE12" s="111" t="str">
        <f>Tableau81[[#This Row],[STADE D''AVANCEMENT]]</f>
        <v>marchés à venir</v>
      </c>
      <c r="AF12" s="111">
        <f>Tableau81[[#This Row],[INTERVENTION À EFFECTUER]]</f>
        <v>0</v>
      </c>
      <c r="AG12" s="317">
        <v>42</v>
      </c>
      <c r="AH12" s="317"/>
      <c r="AI12" s="343"/>
      <c r="AJ12" s="124" t="str">
        <f>Tableau81[[#This Row],[CLIENTS]]</f>
        <v>BRÜCKER</v>
      </c>
      <c r="AK12" s="124" t="str">
        <f>Tableau81[[#This Row],[LOCALISATION]]</f>
        <v>KILSTETT</v>
      </c>
      <c r="AL12" s="111" t="str">
        <f>Tableau81[[#This Row],[STADE D''AVANCEMENT]]</f>
        <v>marchés à venir</v>
      </c>
      <c r="AM12" s="111">
        <f>Tableau81[[#This Row],[INTERVENTION À EFFECTUER]]</f>
        <v>0</v>
      </c>
      <c r="AN12" s="317"/>
      <c r="AO12" s="317"/>
      <c r="AP12" s="343"/>
      <c r="AQ12" s="329" t="str">
        <f>Tableau81[[#This Row],[CLIENTS]]</f>
        <v>BRÜCKER</v>
      </c>
      <c r="AR12" s="110" t="str">
        <f>Tableau81[[#This Row],[LOCALISATION]]</f>
        <v>KILSTETT</v>
      </c>
      <c r="AS12" s="111" t="str">
        <f>Tableau81[[#This Row],[STADE D''AVANCEMENT]]</f>
        <v>marchés à venir</v>
      </c>
      <c r="AT12" s="111">
        <f>Tableau81[[#This Row],[INTERVENTION À EFFECTUER]]</f>
        <v>0</v>
      </c>
      <c r="AU12" s="317"/>
      <c r="AV12" s="317"/>
      <c r="AW12" s="343"/>
      <c r="AX12" s="110" t="str">
        <f>Tableau81[[#This Row],[CLIENTS]]</f>
        <v>BRÜCKER</v>
      </c>
      <c r="AY12" s="110" t="str">
        <f>Tableau81[[#This Row],[LOCALISATION]]</f>
        <v>KILSTETT</v>
      </c>
      <c r="AZ12" s="111" t="str">
        <f>Tableau81[[#This Row],[STADE D''AVANCEMENT]]</f>
        <v>marchés à venir</v>
      </c>
      <c r="BA12" s="111">
        <f>Tableau81[[#This Row],[INTERVENTION À EFFECTUER]]</f>
        <v>0</v>
      </c>
      <c r="BB12" s="317"/>
      <c r="BC12" s="317"/>
      <c r="BD12" s="343"/>
      <c r="BE12" s="110" t="str">
        <f>Tableau81[[#This Row],[CLIENTS]]</f>
        <v>BRÜCKER</v>
      </c>
      <c r="BF12" s="110" t="str">
        <f>Tableau81[[#This Row],[LOCALISATION]]</f>
        <v>KILSTETT</v>
      </c>
      <c r="BG12" s="111" t="str">
        <f>Tableau81[[#This Row],[STADE D''AVANCEMENT]]</f>
        <v>marchés à venir</v>
      </c>
      <c r="BH12" s="111">
        <f>Tableau81[[#This Row],[INTERVENTION À EFFECTUER]]</f>
        <v>0</v>
      </c>
      <c r="BI12" s="317">
        <v>44</v>
      </c>
      <c r="BJ12" s="317"/>
      <c r="BK12" s="343"/>
      <c r="BL12" s="110" t="str">
        <f>Tableau81[[#This Row],[CLIENTS]]</f>
        <v>BRÜCKER</v>
      </c>
      <c r="BM12" s="110" t="str">
        <f>Tableau81[[#This Row],[LOCALISATION]]</f>
        <v>KILSTETT</v>
      </c>
      <c r="BN12" s="111" t="str">
        <f>Tableau81[[#This Row],[STADE D''AVANCEMENT]]</f>
        <v>marchés à venir</v>
      </c>
      <c r="BO12" s="111">
        <f>Tableau81[[#This Row],[INTERVENTION À EFFECTUER]]</f>
        <v>0</v>
      </c>
      <c r="BP12" s="317"/>
      <c r="BQ12" s="317"/>
      <c r="BR12" s="343"/>
      <c r="BS12" s="110" t="str">
        <f>Tableau81[[#This Row],[CLIENTS]]</f>
        <v>BRÜCKER</v>
      </c>
      <c r="BT12" s="110" t="str">
        <f>Tableau81[[#This Row],[LOCALISATION]]</f>
        <v>KILSTETT</v>
      </c>
      <c r="BU12" s="111" t="str">
        <f>Tableau81[[#This Row],[STADE D''AVANCEMENT]]</f>
        <v>marchés à venir</v>
      </c>
      <c r="BV12" s="111">
        <f>Tableau81[[#This Row],[INTERVENTION À EFFECTUER]]</f>
        <v>0</v>
      </c>
      <c r="BW12" s="317">
        <v>48</v>
      </c>
      <c r="BX12" s="317"/>
      <c r="BY12" s="343"/>
      <c r="BZ12" s="114" t="str">
        <f>Tableau81[[#This Row],[CLIENTS]]</f>
        <v>BRÜCKER</v>
      </c>
      <c r="CA12" s="114" t="str">
        <f>Tableau81[[#This Row],[LOCALISATION]]</f>
        <v>KILSTETT</v>
      </c>
      <c r="CB12" s="111" t="str">
        <f>Tableau81[[#This Row],[STADE D''AVANCEMENT]]</f>
        <v>marchés à venir</v>
      </c>
      <c r="CC12" s="111">
        <f>Tableau81[[#This Row],[INTERVENTION À EFFECTUER]]</f>
        <v>0</v>
      </c>
      <c r="CD12" s="317"/>
      <c r="CE12" s="317"/>
      <c r="CF12" s="343"/>
      <c r="CG12" s="127" t="str">
        <f>Tableau81[[#This Row],[CLIENTS]]</f>
        <v>BRÜCKER</v>
      </c>
      <c r="CH12" s="127" t="str">
        <f>Tableau81[[#This Row],[LOCALISATION]]</f>
        <v>KILSTETT</v>
      </c>
      <c r="CI12" s="321" t="str">
        <f>Tableau81[[#This Row],[STADE D''AVANCEMENT]]</f>
        <v>marchés à venir</v>
      </c>
      <c r="CJ12" s="125">
        <f>Tableau81[[#This Row],[INTERVENTION À EFFECTUER]]</f>
        <v>0</v>
      </c>
      <c r="CK12" s="317"/>
      <c r="CL12" s="317"/>
      <c r="CM12" s="343"/>
      <c r="CN12" s="110" t="str">
        <f>Tableau81[[#This Row],[CLIENTS]]</f>
        <v>BRÜCKER</v>
      </c>
      <c r="CO12" s="110" t="str">
        <f>Tableau81[[#This Row],[LOCALISATION]]</f>
        <v>KILSTETT</v>
      </c>
      <c r="CP12" s="111" t="str">
        <f>Tableau81[[#This Row],[STADE D''AVANCEMENT]]</f>
        <v>marchés à venir</v>
      </c>
      <c r="CQ12" s="111">
        <f>Tableau81[[#This Row],[INTERVENTION À EFFECTUER]]</f>
        <v>0</v>
      </c>
      <c r="CR12" s="317"/>
      <c r="CS12" s="317"/>
      <c r="CT12" s="343"/>
      <c r="CU12" s="110" t="str">
        <f>Tableau81[[#This Row],[CLIENTS]]</f>
        <v>BRÜCKER</v>
      </c>
      <c r="CV12" s="110" t="str">
        <f>Tableau81[[#This Row],[LOCALISATION]]</f>
        <v>KILSTETT</v>
      </c>
      <c r="CW12" s="335" t="str">
        <f>Tableau81[[#This Row],[STADE D''AVANCEMENT]]</f>
        <v>marchés à venir</v>
      </c>
      <c r="CX12" s="111">
        <f>Tableau81[[#This Row],[INTERVENTION À EFFECTUER]]</f>
        <v>0</v>
      </c>
      <c r="CY12" s="317"/>
      <c r="CZ12" s="317"/>
      <c r="DA12" s="343"/>
      <c r="DB12" s="110" t="str">
        <f>Tableau81[[#This Row],[CLIENTS]]</f>
        <v>BRÜCKER</v>
      </c>
      <c r="DC12" s="110" t="str">
        <f>Tableau81[[#This Row],[LOCALISATION]]</f>
        <v>KILSTETT</v>
      </c>
      <c r="DD12" s="335" t="str">
        <f>Tableau81[[#This Row],[STADE D''AVANCEMENT]]</f>
        <v>marchés à venir</v>
      </c>
      <c r="DE12" s="111">
        <f>Tableau81[[#This Row],[INTERVENTION À EFFECTUER]]</f>
        <v>0</v>
      </c>
      <c r="DF12" s="317"/>
      <c r="DG12" s="317"/>
      <c r="DH12" s="343"/>
      <c r="DI12" s="322" t="str">
        <f>Tableau81[[#This Row],[CLIENTS]]</f>
        <v>BRÜCKER</v>
      </c>
      <c r="DJ12" s="322" t="str">
        <f>Tableau81[[#This Row],[LOCALISATION]]</f>
        <v>KILSTETT</v>
      </c>
      <c r="DK12" s="338" t="str">
        <f>Tableau81[[#This Row],[STADE D''AVANCEMENT]]</f>
        <v>marchés à venir</v>
      </c>
      <c r="DL12" s="144">
        <f>Tableau81[[#This Row],[INTERVENTION À EFFECTUER]]</f>
        <v>0</v>
      </c>
      <c r="DM12" s="318"/>
      <c r="DN12" s="318"/>
      <c r="DO12" s="347"/>
      <c r="DP12" s="110" t="str">
        <f>Tableau81[[#This Row],[CLIENTS]]</f>
        <v>BRÜCKER</v>
      </c>
      <c r="DQ12" s="110" t="str">
        <f>Tableau81[[#This Row],[LOCALISATION]]</f>
        <v>KILSTETT</v>
      </c>
      <c r="DR12" s="335" t="str">
        <f>Tableau81[[#This Row],[STADE D''AVANCEMENT]]</f>
        <v>marchés à venir</v>
      </c>
      <c r="DS12" s="111">
        <f>Tableau81[[#This Row],[INTERVENTION À EFFECTUER]]</f>
        <v>0</v>
      </c>
      <c r="DT12" s="317"/>
      <c r="DU12" s="317"/>
      <c r="DV12" s="343"/>
      <c r="DW12" s="110" t="str">
        <f>Tableau81[[#This Row],[CLIENTS]]</f>
        <v>BRÜCKER</v>
      </c>
      <c r="DX12" s="110" t="str">
        <f>Tableau81[[#This Row],[LOCALISATION]]</f>
        <v>KILSTETT</v>
      </c>
      <c r="DY12" s="335" t="str">
        <f>Tableau81[[#This Row],[STADE D''AVANCEMENT]]</f>
        <v>marchés à venir</v>
      </c>
      <c r="DZ12" s="125">
        <f>Tableau81[[#This Row],[INTERVENTION À EFFECTUER]]</f>
        <v>0</v>
      </c>
      <c r="EA12" s="317"/>
      <c r="EB12" s="317"/>
      <c r="EC12" s="343"/>
      <c r="ED12" s="114" t="str">
        <f>Tableau81[[#This Row],[CLIENTS]]</f>
        <v>BRÜCKER</v>
      </c>
      <c r="EE12" s="114" t="str">
        <f>Tableau81[[#This Row],[LOCALISATION]]</f>
        <v>KILSTETT</v>
      </c>
      <c r="EF12" s="335" t="str">
        <f>Tableau81[[#This Row],[STADE D''AVANCEMENT]]</f>
        <v>marchés à venir</v>
      </c>
      <c r="EG12" s="111">
        <f>Tableau81[[#This Row],[INTERVENTION À EFFECTUER]]</f>
        <v>0</v>
      </c>
      <c r="EH12" s="317"/>
      <c r="EI12" s="317"/>
      <c r="EJ12" s="343"/>
      <c r="EK12" s="110" t="str">
        <f>Tableau81[[#This Row],[CLIENTS]]</f>
        <v>BRÜCKER</v>
      </c>
      <c r="EL12" s="110" t="str">
        <f>Tableau81[[#This Row],[LOCALISATION]]</f>
        <v>KILSTETT</v>
      </c>
      <c r="EM12" s="335" t="str">
        <f>Tableau81[[#This Row],[STADE D''AVANCEMENT]]</f>
        <v>marchés à venir</v>
      </c>
      <c r="EN12" s="111">
        <f>Tableau81[[#This Row],[INTERVENTION À EFFECTUER]]</f>
        <v>0</v>
      </c>
      <c r="EO12" s="317"/>
      <c r="EP12" s="317"/>
      <c r="EQ12" s="343"/>
      <c r="ER12" s="110" t="str">
        <f>Tableau81[[#This Row],[CLIENTS]]</f>
        <v>BRÜCKER</v>
      </c>
      <c r="ES12" s="110" t="str">
        <f>Tableau81[[#This Row],[LOCALISATION]]</f>
        <v>KILSTETT</v>
      </c>
      <c r="ET12" s="335" t="str">
        <f>Tableau81[[#This Row],[STADE D''AVANCEMENT]]</f>
        <v>marchés à venir</v>
      </c>
      <c r="EU12" s="111">
        <f>Tableau81[[#This Row],[INTERVENTION À EFFECTUER]]</f>
        <v>0</v>
      </c>
      <c r="EV12" s="317"/>
      <c r="EW12" s="317"/>
      <c r="EX12" s="343"/>
      <c r="EY12" s="110" t="str">
        <f>Tableau81[[#This Row],[CLIENTS]]</f>
        <v>BRÜCKER</v>
      </c>
      <c r="EZ12" s="110" t="str">
        <f>Tableau81[[#This Row],[LOCALISATION]]</f>
        <v>KILSTETT</v>
      </c>
      <c r="FA12" s="335" t="str">
        <f>Tableau81[[#This Row],[STADE D''AVANCEMENT]]</f>
        <v>marchés à venir</v>
      </c>
      <c r="FB12" s="111">
        <f>Tableau81[[#This Row],[INTERVENTION À EFFECTUER]]</f>
        <v>0</v>
      </c>
      <c r="FC12" s="317"/>
      <c r="FD12" s="317"/>
      <c r="FE12" s="343"/>
      <c r="FF12" s="110" t="str">
        <f>Tableau81[[#This Row],[CLIENTS]]</f>
        <v>BRÜCKER</v>
      </c>
      <c r="FG12" s="110" t="str">
        <f>Tableau81[[#This Row],[LOCALISATION]]</f>
        <v>KILSTETT</v>
      </c>
      <c r="FH12" s="335" t="str">
        <f>Tableau81[[#This Row],[STADE D''AVANCEMENT]]</f>
        <v>marchés à venir</v>
      </c>
      <c r="FI12" s="111">
        <f>Tableau81[[#This Row],[INTERVENTION À EFFECTUER]]</f>
        <v>0</v>
      </c>
      <c r="FJ12" s="317">
        <v>43</v>
      </c>
      <c r="FK12" s="317"/>
      <c r="FL12" s="343"/>
      <c r="FM12" s="110" t="str">
        <f>Tableau81[[#This Row],[CLIENTS]]</f>
        <v>BRÜCKER</v>
      </c>
      <c r="FN12" s="110" t="str">
        <f>Tableau81[[#This Row],[LOCALISATION]]</f>
        <v>KILSTETT</v>
      </c>
      <c r="FO12" s="335" t="str">
        <f>Tableau81[[#This Row],[STADE D''AVANCEMENT]]</f>
        <v>marchés à venir</v>
      </c>
      <c r="FP12" s="111">
        <f>Tableau81[[#This Row],[INTERVENTION À EFFECTUER]]</f>
        <v>0</v>
      </c>
      <c r="FQ12" s="317"/>
      <c r="FR12" s="317"/>
      <c r="FS12" s="343"/>
      <c r="FT12" s="110" t="str">
        <f>Tableau81[[#This Row],[CLIENTS]]</f>
        <v>BRÜCKER</v>
      </c>
      <c r="FU12" s="110" t="str">
        <f>Tableau81[[#This Row],[LOCALISATION]]</f>
        <v>KILSTETT</v>
      </c>
      <c r="FV12" s="335" t="str">
        <f>Tableau81[[#This Row],[STADE D''AVANCEMENT]]</f>
        <v>marchés à venir</v>
      </c>
      <c r="FW12" s="125">
        <f>Tableau81[[#This Row],[INTERVENTION À EFFECTUER]]</f>
        <v>0</v>
      </c>
      <c r="FX12" s="317">
        <v>42</v>
      </c>
      <c r="FY12" s="317"/>
      <c r="FZ12" s="343"/>
      <c r="GA12" s="110" t="str">
        <f>Tableau81[[#This Row],[CLIENTS]]</f>
        <v>BRÜCKER</v>
      </c>
      <c r="GB12" s="110" t="str">
        <f>Tableau81[[#This Row],[LOCALISATION]]</f>
        <v>KILSTETT</v>
      </c>
      <c r="GC12" s="335" t="str">
        <f>Tableau81[[#This Row],[STADE D''AVANCEMENT]]</f>
        <v>marchés à venir</v>
      </c>
      <c r="GD12" s="325">
        <f>Tableau81[[#This Row],[INTERVENTION À EFFECTUER]]</f>
        <v>0</v>
      </c>
      <c r="GE12" s="317">
        <v>45</v>
      </c>
      <c r="GF12" s="317"/>
      <c r="GG12" s="343"/>
      <c r="GH12" s="110" t="str">
        <f>Tableau81[[#This Row],[CLIENTS]]</f>
        <v>BRÜCKER</v>
      </c>
      <c r="GI12" s="110" t="str">
        <f>Tableau81[[#This Row],[LOCALISATION]]</f>
        <v>KILSTETT</v>
      </c>
      <c r="GJ12" s="335" t="str">
        <f>Tableau81[[#This Row],[STADE D''AVANCEMENT]]</f>
        <v>marchés à venir</v>
      </c>
      <c r="GK12" s="111">
        <f>Tableau81[[#This Row],[INTERVENTION À EFFECTUER]]</f>
        <v>0</v>
      </c>
      <c r="GL12" s="317"/>
      <c r="GM12" s="317"/>
      <c r="GN12" s="343"/>
      <c r="GO12" s="110" t="str">
        <f>Tableau81[[#This Row],[CLIENTS]]</f>
        <v>BRÜCKER</v>
      </c>
      <c r="GP12" s="110" t="str">
        <f>Tableau81[[#This Row],[LOCALISATION]]</f>
        <v>KILSTETT</v>
      </c>
      <c r="GQ12" s="335" t="str">
        <f>Tableau81[[#This Row],[STADE D''AVANCEMENT]]</f>
        <v>marchés à venir</v>
      </c>
      <c r="GR12" s="325">
        <f>Tableau81[[#This Row],[INTERVENTION À EFFECTUER]]</f>
        <v>0</v>
      </c>
      <c r="GS12" s="317"/>
      <c r="GT12" s="317"/>
      <c r="GU12" s="343"/>
      <c r="GV12" s="110" t="str">
        <f>Tableau81[[#This Row],[CLIENTS]]</f>
        <v>BRÜCKER</v>
      </c>
      <c r="GW12" s="110" t="str">
        <f>Tableau81[[#This Row],[LOCALISATION]]</f>
        <v>KILSTETT</v>
      </c>
      <c r="GX12" s="335" t="str">
        <f>Tableau81[[#This Row],[STADE D''AVANCEMENT]]</f>
        <v>marchés à venir</v>
      </c>
      <c r="GY12" s="325">
        <f>Tableau81[[#This Row],[INTERVENTION À EFFECTUER]]</f>
        <v>0</v>
      </c>
      <c r="GZ12" s="317"/>
      <c r="HA12" s="317"/>
      <c r="HB12" s="343"/>
      <c r="HC12" s="110" t="str">
        <f>Tableau81[[#This Row],[CLIENTS]]</f>
        <v>BRÜCKER</v>
      </c>
      <c r="HD12" s="110" t="str">
        <f>Tableau81[[#This Row],[LOCALISATION]]</f>
        <v>KILSTETT</v>
      </c>
      <c r="HE12" s="335" t="str">
        <f>Tableau81[[#This Row],[STADE D''AVANCEMENT]]</f>
        <v>marchés à venir</v>
      </c>
      <c r="HF12" s="325">
        <f>Tableau81[[#This Row],[INTERVENTION À EFFECTUER]]</f>
        <v>0</v>
      </c>
      <c r="HG12" s="317"/>
      <c r="HH12" s="317"/>
      <c r="HI12" s="343"/>
    </row>
    <row r="13" spans="1:217" s="331" customFormat="1" ht="17.25" customHeight="1" x14ac:dyDescent="0.25">
      <c r="A13" s="124" t="s">
        <v>365</v>
      </c>
      <c r="B13" s="124"/>
      <c r="C13" s="125"/>
      <c r="D13" s="125"/>
      <c r="E13" s="317"/>
      <c r="F13" s="317"/>
      <c r="G13" s="343"/>
      <c r="H13" s="127" t="str">
        <f>Tableau81[[#This Row],[CLIENTS]]</f>
        <v>COUTEAUX-WAGNER</v>
      </c>
      <c r="I13" s="127">
        <f>Tableau81[[#This Row],[LOCALISATION]]</f>
        <v>0</v>
      </c>
      <c r="J13" s="321">
        <f>Tableau81[[#This Row],[STADE D''AVANCEMENT]]</f>
        <v>0</v>
      </c>
      <c r="K13" s="321">
        <f>Tableau81[[#This Row],[INTERVENTION À EFFECTUER]]</f>
        <v>0</v>
      </c>
      <c r="L13" s="317">
        <v>43</v>
      </c>
      <c r="M13" s="317"/>
      <c r="N13" s="343"/>
      <c r="O13" s="127" t="str">
        <f>Tableau81[[#This Row],[CLIENTS]]</f>
        <v>COUTEAUX-WAGNER</v>
      </c>
      <c r="P13" s="127">
        <f>Tableau81[[#This Row],[LOCALISATION]]</f>
        <v>0</v>
      </c>
      <c r="Q13" s="321">
        <f>Tableau81[[#This Row],[STADE D''AVANCEMENT]]</f>
        <v>0</v>
      </c>
      <c r="R13" s="321">
        <f>Tableau81[[#This Row],[INTERVENTION À EFFECTUER]]</f>
        <v>0</v>
      </c>
      <c r="S13" s="317"/>
      <c r="T13" s="317"/>
      <c r="U13" s="343"/>
      <c r="V13" s="127" t="str">
        <f>Tableau81[[#This Row],[CLIENTS]]</f>
        <v>COUTEAUX-WAGNER</v>
      </c>
      <c r="W13" s="127">
        <f>Tableau81[[#This Row],[LOCALISATION]]</f>
        <v>0</v>
      </c>
      <c r="X13" s="321">
        <f>Tableau81[[#This Row],[STADE D''AVANCEMENT]]</f>
        <v>0</v>
      </c>
      <c r="Y13" s="321">
        <f>Tableau81[[#This Row],[INTERVENTION À EFFECTUER]]</f>
        <v>0</v>
      </c>
      <c r="Z13" s="317"/>
      <c r="AA13" s="317"/>
      <c r="AB13" s="343"/>
      <c r="AC13" s="110" t="str">
        <f>Tableau81[[#This Row],[CLIENTS]]</f>
        <v>COUTEAUX-WAGNER</v>
      </c>
      <c r="AD13" s="110">
        <f>Tableau81[[#This Row],[LOCALISATION]]</f>
        <v>0</v>
      </c>
      <c r="AE13" s="111">
        <f>Tableau81[[#This Row],[STADE D''AVANCEMENT]]</f>
        <v>0</v>
      </c>
      <c r="AF13" s="111">
        <f>Tableau81[[#This Row],[INTERVENTION À EFFECTUER]]</f>
        <v>0</v>
      </c>
      <c r="AG13" s="317">
        <v>5</v>
      </c>
      <c r="AH13" s="317"/>
      <c r="AI13" s="343"/>
      <c r="AJ13" s="124" t="str">
        <f>Tableau81[[#This Row],[CLIENTS]]</f>
        <v>COUTEAUX-WAGNER</v>
      </c>
      <c r="AK13" s="124">
        <f>Tableau81[[#This Row],[LOCALISATION]]</f>
        <v>0</v>
      </c>
      <c r="AL13" s="111">
        <f>Tableau81[[#This Row],[STADE D''AVANCEMENT]]</f>
        <v>0</v>
      </c>
      <c r="AM13" s="111">
        <f>Tableau81[[#This Row],[INTERVENTION À EFFECTUER]]</f>
        <v>0</v>
      </c>
      <c r="AN13" s="317"/>
      <c r="AO13" s="317"/>
      <c r="AP13" s="343"/>
      <c r="AQ13" s="329" t="str">
        <f>Tableau81[[#This Row],[CLIENTS]]</f>
        <v>COUTEAUX-WAGNER</v>
      </c>
      <c r="AR13" s="110">
        <f>Tableau81[[#This Row],[LOCALISATION]]</f>
        <v>0</v>
      </c>
      <c r="AS13" s="111">
        <f>Tableau81[[#This Row],[STADE D''AVANCEMENT]]</f>
        <v>0</v>
      </c>
      <c r="AT13" s="111">
        <f>Tableau81[[#This Row],[INTERVENTION À EFFECTUER]]</f>
        <v>0</v>
      </c>
      <c r="AU13" s="317"/>
      <c r="AV13" s="317"/>
      <c r="AW13" s="343"/>
      <c r="AX13" s="110" t="str">
        <f>Tableau81[[#This Row],[CLIENTS]]</f>
        <v>COUTEAUX-WAGNER</v>
      </c>
      <c r="AY13" s="110">
        <f>Tableau81[[#This Row],[LOCALISATION]]</f>
        <v>0</v>
      </c>
      <c r="AZ13" s="111">
        <f>Tableau81[[#This Row],[STADE D''AVANCEMENT]]</f>
        <v>0</v>
      </c>
      <c r="BA13" s="111">
        <f>Tableau81[[#This Row],[INTERVENTION À EFFECTUER]]</f>
        <v>0</v>
      </c>
      <c r="BB13" s="317"/>
      <c r="BC13" s="317"/>
      <c r="BD13" s="343"/>
      <c r="BE13" s="110" t="str">
        <f>Tableau81[[#This Row],[CLIENTS]]</f>
        <v>COUTEAUX-WAGNER</v>
      </c>
      <c r="BF13" s="110">
        <f>Tableau81[[#This Row],[LOCALISATION]]</f>
        <v>0</v>
      </c>
      <c r="BG13" s="111">
        <f>Tableau81[[#This Row],[STADE D''AVANCEMENT]]</f>
        <v>0</v>
      </c>
      <c r="BH13" s="111">
        <f>Tableau81[[#This Row],[INTERVENTION À EFFECTUER]]</f>
        <v>0</v>
      </c>
      <c r="BI13" s="317"/>
      <c r="BJ13" s="317"/>
      <c r="BK13" s="343"/>
      <c r="BL13" s="110" t="str">
        <f>Tableau81[[#This Row],[CLIENTS]]</f>
        <v>COUTEAUX-WAGNER</v>
      </c>
      <c r="BM13" s="110">
        <f>Tableau81[[#This Row],[LOCALISATION]]</f>
        <v>0</v>
      </c>
      <c r="BN13" s="111">
        <f>Tableau81[[#This Row],[STADE D''AVANCEMENT]]</f>
        <v>0</v>
      </c>
      <c r="BO13" s="111">
        <f>Tableau81[[#This Row],[INTERVENTION À EFFECTUER]]</f>
        <v>0</v>
      </c>
      <c r="BP13" s="317"/>
      <c r="BQ13" s="317"/>
      <c r="BR13" s="343" t="s">
        <v>292</v>
      </c>
      <c r="BS13" s="110" t="str">
        <f>Tableau81[[#This Row],[CLIENTS]]</f>
        <v>COUTEAUX-WAGNER</v>
      </c>
      <c r="BT13" s="110">
        <f>Tableau81[[#This Row],[LOCALISATION]]</f>
        <v>0</v>
      </c>
      <c r="BU13" s="111">
        <f>Tableau81[[#This Row],[STADE D''AVANCEMENT]]</f>
        <v>0</v>
      </c>
      <c r="BV13" s="111">
        <f>Tableau81[[#This Row],[INTERVENTION À EFFECTUER]]</f>
        <v>0</v>
      </c>
      <c r="BW13" s="317"/>
      <c r="BX13" s="317"/>
      <c r="BY13" s="343"/>
      <c r="BZ13" s="110" t="str">
        <f>Tableau81[[#This Row],[CLIENTS]]</f>
        <v>COUTEAUX-WAGNER</v>
      </c>
      <c r="CA13" s="110">
        <f>Tableau81[[#This Row],[LOCALISATION]]</f>
        <v>0</v>
      </c>
      <c r="CB13" s="111">
        <f>Tableau81[[#This Row],[STADE D''AVANCEMENT]]</f>
        <v>0</v>
      </c>
      <c r="CC13" s="111">
        <f>Tableau81[[#This Row],[INTERVENTION À EFFECTUER]]</f>
        <v>0</v>
      </c>
      <c r="CD13" s="317">
        <v>47</v>
      </c>
      <c r="CE13" s="317"/>
      <c r="CF13" s="343"/>
      <c r="CG13" s="127" t="str">
        <f>Tableau81[[#This Row],[CLIENTS]]</f>
        <v>COUTEAUX-WAGNER</v>
      </c>
      <c r="CH13" s="127">
        <f>Tableau81[[#This Row],[LOCALISATION]]</f>
        <v>0</v>
      </c>
      <c r="CI13" s="321">
        <f>Tableau81[[#This Row],[STADE D''AVANCEMENT]]</f>
        <v>0</v>
      </c>
      <c r="CJ13" s="125">
        <f>Tableau81[[#This Row],[INTERVENTION À EFFECTUER]]</f>
        <v>0</v>
      </c>
      <c r="CK13" s="317"/>
      <c r="CL13" s="317"/>
      <c r="CM13" s="343"/>
      <c r="CN13" s="110" t="str">
        <f>Tableau81[[#This Row],[CLIENTS]]</f>
        <v>COUTEAUX-WAGNER</v>
      </c>
      <c r="CO13" s="110">
        <f>Tableau81[[#This Row],[LOCALISATION]]</f>
        <v>0</v>
      </c>
      <c r="CP13" s="111">
        <f>Tableau81[[#This Row],[STADE D''AVANCEMENT]]</f>
        <v>0</v>
      </c>
      <c r="CQ13" s="111">
        <f>Tableau81[[#This Row],[INTERVENTION À EFFECTUER]]</f>
        <v>0</v>
      </c>
      <c r="CR13" s="317"/>
      <c r="CS13" s="317"/>
      <c r="CT13" s="343"/>
      <c r="CU13" s="110" t="str">
        <f>Tableau81[[#This Row],[CLIENTS]]</f>
        <v>COUTEAUX-WAGNER</v>
      </c>
      <c r="CV13" s="110">
        <f>Tableau81[[#This Row],[LOCALISATION]]</f>
        <v>0</v>
      </c>
      <c r="CW13" s="335">
        <f>Tableau81[[#This Row],[STADE D''AVANCEMENT]]</f>
        <v>0</v>
      </c>
      <c r="CX13" s="111">
        <f>Tableau81[[#This Row],[INTERVENTION À EFFECTUER]]</f>
        <v>0</v>
      </c>
      <c r="CY13" s="317">
        <v>4</v>
      </c>
      <c r="CZ13" s="317"/>
      <c r="DA13" s="343"/>
      <c r="DB13" s="110" t="str">
        <f>Tableau81[[#This Row],[CLIENTS]]</f>
        <v>COUTEAUX-WAGNER</v>
      </c>
      <c r="DC13" s="110">
        <f>Tableau81[[#This Row],[LOCALISATION]]</f>
        <v>0</v>
      </c>
      <c r="DD13" s="335">
        <f>Tableau81[[#This Row],[STADE D''AVANCEMENT]]</f>
        <v>0</v>
      </c>
      <c r="DE13" s="111">
        <f>Tableau81[[#This Row],[INTERVENTION À EFFECTUER]]</f>
        <v>0</v>
      </c>
      <c r="DF13" s="317"/>
      <c r="DG13" s="317"/>
      <c r="DH13" s="343"/>
      <c r="DI13" s="322" t="str">
        <f>Tableau81[[#This Row],[CLIENTS]]</f>
        <v>COUTEAUX-WAGNER</v>
      </c>
      <c r="DJ13" s="322">
        <f>Tableau81[[#This Row],[LOCALISATION]]</f>
        <v>0</v>
      </c>
      <c r="DK13" s="338">
        <f>Tableau81[[#This Row],[STADE D''AVANCEMENT]]</f>
        <v>0</v>
      </c>
      <c r="DL13" s="144">
        <f>Tableau81[[#This Row],[INTERVENTION À EFFECTUER]]</f>
        <v>0</v>
      </c>
      <c r="DM13" s="318"/>
      <c r="DN13" s="318"/>
      <c r="DO13" s="347"/>
      <c r="DP13" s="110" t="str">
        <f>Tableau81[[#This Row],[CLIENTS]]</f>
        <v>COUTEAUX-WAGNER</v>
      </c>
      <c r="DQ13" s="110">
        <f>Tableau81[[#This Row],[LOCALISATION]]</f>
        <v>0</v>
      </c>
      <c r="DR13" s="335">
        <f>Tableau81[[#This Row],[STADE D''AVANCEMENT]]</f>
        <v>0</v>
      </c>
      <c r="DS13" s="111">
        <f>Tableau81[[#This Row],[INTERVENTION À EFFECTUER]]</f>
        <v>0</v>
      </c>
      <c r="DT13" s="317"/>
      <c r="DU13" s="317"/>
      <c r="DV13" s="343"/>
      <c r="DW13" s="110" t="str">
        <f>Tableau81[[#This Row],[CLIENTS]]</f>
        <v>COUTEAUX-WAGNER</v>
      </c>
      <c r="DX13" s="110">
        <f>Tableau81[[#This Row],[LOCALISATION]]</f>
        <v>0</v>
      </c>
      <c r="DY13" s="335">
        <f>Tableau81[[#This Row],[STADE D''AVANCEMENT]]</f>
        <v>0</v>
      </c>
      <c r="DZ13" s="111">
        <f>Tableau81[[#This Row],[INTERVENTION À EFFECTUER]]</f>
        <v>0</v>
      </c>
      <c r="EA13" s="317">
        <v>45</v>
      </c>
      <c r="EB13" s="317"/>
      <c r="EC13" s="343"/>
      <c r="ED13" s="110" t="str">
        <f>Tableau81[[#This Row],[CLIENTS]]</f>
        <v>COUTEAUX-WAGNER</v>
      </c>
      <c r="EE13" s="110">
        <f>Tableau81[[#This Row],[LOCALISATION]]</f>
        <v>0</v>
      </c>
      <c r="EF13" s="335">
        <f>Tableau81[[#This Row],[STADE D''AVANCEMENT]]</f>
        <v>0</v>
      </c>
      <c r="EG13" s="111">
        <f>Tableau81[[#This Row],[INTERVENTION À EFFECTUER]]</f>
        <v>0</v>
      </c>
      <c r="EH13" s="317">
        <v>49</v>
      </c>
      <c r="EI13" s="317"/>
      <c r="EJ13" s="343"/>
      <c r="EK13" s="110" t="str">
        <f>Tableau81[[#This Row],[CLIENTS]]</f>
        <v>COUTEAUX-WAGNER</v>
      </c>
      <c r="EL13" s="110">
        <f>Tableau81[[#This Row],[LOCALISATION]]</f>
        <v>0</v>
      </c>
      <c r="EM13" s="335">
        <f>Tableau81[[#This Row],[STADE D''AVANCEMENT]]</f>
        <v>0</v>
      </c>
      <c r="EN13" s="111">
        <f>Tableau81[[#This Row],[INTERVENTION À EFFECTUER]]</f>
        <v>0</v>
      </c>
      <c r="EO13" s="317"/>
      <c r="EP13" s="317"/>
      <c r="EQ13" s="343"/>
      <c r="ER13" s="110" t="str">
        <f>Tableau81[[#This Row],[CLIENTS]]</f>
        <v>COUTEAUX-WAGNER</v>
      </c>
      <c r="ES13" s="110">
        <f>Tableau81[[#This Row],[LOCALISATION]]</f>
        <v>0</v>
      </c>
      <c r="ET13" s="335">
        <f>Tableau81[[#This Row],[STADE D''AVANCEMENT]]</f>
        <v>0</v>
      </c>
      <c r="EU13" s="111">
        <f>Tableau81[[#This Row],[INTERVENTION À EFFECTUER]]</f>
        <v>0</v>
      </c>
      <c r="EV13" s="317"/>
      <c r="EW13" s="317"/>
      <c r="EX13" s="343"/>
      <c r="EY13" s="110" t="str">
        <f>Tableau81[[#This Row],[CLIENTS]]</f>
        <v>COUTEAUX-WAGNER</v>
      </c>
      <c r="EZ13" s="110">
        <f>Tableau81[[#This Row],[LOCALISATION]]</f>
        <v>0</v>
      </c>
      <c r="FA13" s="335">
        <f>Tableau81[[#This Row],[STADE D''AVANCEMENT]]</f>
        <v>0</v>
      </c>
      <c r="FB13" s="111">
        <f>Tableau81[[#This Row],[INTERVENTION À EFFECTUER]]</f>
        <v>0</v>
      </c>
      <c r="FC13" s="317"/>
      <c r="FD13" s="317"/>
      <c r="FE13" s="343"/>
      <c r="FF13" s="110" t="str">
        <f>Tableau81[[#This Row],[CLIENTS]]</f>
        <v>COUTEAUX-WAGNER</v>
      </c>
      <c r="FG13" s="110">
        <f>Tableau81[[#This Row],[LOCALISATION]]</f>
        <v>0</v>
      </c>
      <c r="FH13" s="335">
        <f>Tableau81[[#This Row],[STADE D''AVANCEMENT]]</f>
        <v>0</v>
      </c>
      <c r="FI13" s="111">
        <f>Tableau81[[#This Row],[INTERVENTION À EFFECTUER]]</f>
        <v>0</v>
      </c>
      <c r="FJ13" s="317">
        <v>1</v>
      </c>
      <c r="FK13" s="317"/>
      <c r="FL13" s="343"/>
      <c r="FM13" s="110" t="str">
        <f>Tableau81[[#This Row],[CLIENTS]]</f>
        <v>COUTEAUX-WAGNER</v>
      </c>
      <c r="FN13" s="110">
        <f>Tableau81[[#This Row],[LOCALISATION]]</f>
        <v>0</v>
      </c>
      <c r="FO13" s="335">
        <f>Tableau81[[#This Row],[STADE D''AVANCEMENT]]</f>
        <v>0</v>
      </c>
      <c r="FP13" s="111">
        <f>Tableau81[[#This Row],[INTERVENTION À EFFECTUER]]</f>
        <v>0</v>
      </c>
      <c r="FQ13" s="317"/>
      <c r="FR13" s="317"/>
      <c r="FS13" s="343"/>
      <c r="FT13" s="110" t="str">
        <f>Tableau81[[#This Row],[CLIENTS]]</f>
        <v>COUTEAUX-WAGNER</v>
      </c>
      <c r="FU13" s="110">
        <f>Tableau81[[#This Row],[LOCALISATION]]</f>
        <v>0</v>
      </c>
      <c r="FV13" s="335">
        <f>Tableau81[[#This Row],[STADE D''AVANCEMENT]]</f>
        <v>0</v>
      </c>
      <c r="FW13" s="111">
        <f>Tableau81[[#This Row],[INTERVENTION À EFFECTUER]]</f>
        <v>0</v>
      </c>
      <c r="FX13" s="317"/>
      <c r="FY13" s="317"/>
      <c r="FZ13" s="343"/>
      <c r="GA13" s="110" t="str">
        <f>Tableau81[[#This Row],[CLIENTS]]</f>
        <v>COUTEAUX-WAGNER</v>
      </c>
      <c r="GB13" s="110">
        <f>Tableau81[[#This Row],[LOCALISATION]]</f>
        <v>0</v>
      </c>
      <c r="GC13" s="335">
        <f>Tableau81[[#This Row],[STADE D''AVANCEMENT]]</f>
        <v>0</v>
      </c>
      <c r="GD13" s="325">
        <f>Tableau81[[#This Row],[INTERVENTION À EFFECTUER]]</f>
        <v>0</v>
      </c>
      <c r="GE13" s="317"/>
      <c r="GF13" s="317"/>
      <c r="GG13" s="343"/>
      <c r="GH13" s="110" t="str">
        <f>Tableau81[[#This Row],[CLIENTS]]</f>
        <v>COUTEAUX-WAGNER</v>
      </c>
      <c r="GI13" s="110">
        <f>Tableau81[[#This Row],[LOCALISATION]]</f>
        <v>0</v>
      </c>
      <c r="GJ13" s="335">
        <f>Tableau81[[#This Row],[STADE D''AVANCEMENT]]</f>
        <v>0</v>
      </c>
      <c r="GK13" s="111">
        <f>Tableau81[[#This Row],[INTERVENTION À EFFECTUER]]</f>
        <v>0</v>
      </c>
      <c r="GL13" s="317"/>
      <c r="GM13" s="317"/>
      <c r="GN13" s="343"/>
      <c r="GO13" s="110" t="str">
        <f>Tableau81[[#This Row],[CLIENTS]]</f>
        <v>COUTEAUX-WAGNER</v>
      </c>
      <c r="GP13" s="110">
        <f>Tableau81[[#This Row],[LOCALISATION]]</f>
        <v>0</v>
      </c>
      <c r="GQ13" s="335">
        <f>Tableau81[[#This Row],[STADE D''AVANCEMENT]]</f>
        <v>0</v>
      </c>
      <c r="GR13" s="325">
        <f>Tableau81[[#This Row],[INTERVENTION À EFFECTUER]]</f>
        <v>0</v>
      </c>
      <c r="GS13" s="317"/>
      <c r="GT13" s="317"/>
      <c r="GU13" s="343"/>
      <c r="GV13" s="110" t="str">
        <f>Tableau81[[#This Row],[CLIENTS]]</f>
        <v>COUTEAUX-WAGNER</v>
      </c>
      <c r="GW13" s="110">
        <f>Tableau81[[#This Row],[LOCALISATION]]</f>
        <v>0</v>
      </c>
      <c r="GX13" s="335">
        <f>Tableau81[[#This Row],[STADE D''AVANCEMENT]]</f>
        <v>0</v>
      </c>
      <c r="GY13" s="325">
        <f>Tableau81[[#This Row],[INTERVENTION À EFFECTUER]]</f>
        <v>0</v>
      </c>
      <c r="GZ13" s="317"/>
      <c r="HA13" s="317"/>
      <c r="HB13" s="343"/>
      <c r="HC13" s="110" t="str">
        <f>Tableau81[[#This Row],[CLIENTS]]</f>
        <v>COUTEAUX-WAGNER</v>
      </c>
      <c r="HD13" s="110">
        <f>Tableau81[[#This Row],[LOCALISATION]]</f>
        <v>0</v>
      </c>
      <c r="HE13" s="335">
        <f>Tableau81[[#This Row],[STADE D''AVANCEMENT]]</f>
        <v>0</v>
      </c>
      <c r="HF13" s="325">
        <f>Tableau81[[#This Row],[INTERVENTION À EFFECTUER]]</f>
        <v>0</v>
      </c>
      <c r="HG13" s="317"/>
      <c r="HH13" s="317"/>
      <c r="HI13" s="343"/>
    </row>
    <row r="14" spans="1:217" s="331" customFormat="1" ht="17.25" customHeight="1" x14ac:dyDescent="0.25">
      <c r="A14" s="124" t="s">
        <v>194</v>
      </c>
      <c r="B14" s="124" t="s">
        <v>226</v>
      </c>
      <c r="C14" s="125" t="s">
        <v>217</v>
      </c>
      <c r="D14" s="125" t="s">
        <v>101</v>
      </c>
      <c r="E14" s="317">
        <v>43</v>
      </c>
      <c r="F14" s="317"/>
      <c r="G14" s="343"/>
      <c r="H14" s="127" t="str">
        <f>Tableau81[[#This Row],[CLIENTS]]</f>
        <v>DAVE</v>
      </c>
      <c r="I14" s="127" t="str">
        <f>Tableau81[[#This Row],[LOCALISATION]]</f>
        <v>STRASBOURG</v>
      </c>
      <c r="J14" s="321" t="str">
        <f>Tableau81[[#This Row],[STADE D''AVANCEMENT]]</f>
        <v>chape</v>
      </c>
      <c r="K14" s="321" t="str">
        <f>Tableau81[[#This Row],[INTERVENTION À EFFECTUER]]</f>
        <v>finitions</v>
      </c>
      <c r="L14" s="317"/>
      <c r="M14" s="317"/>
      <c r="N14" s="343"/>
      <c r="O14" s="127" t="str">
        <f>Tableau81[[#This Row],[CLIENTS]]</f>
        <v>DAVE</v>
      </c>
      <c r="P14" s="127" t="str">
        <f>Tableau81[[#This Row],[LOCALISATION]]</f>
        <v>STRASBOURG</v>
      </c>
      <c r="Q14" s="321" t="str">
        <f>Tableau81[[#This Row],[STADE D''AVANCEMENT]]</f>
        <v>chape</v>
      </c>
      <c r="R14" s="321" t="str">
        <f>Tableau81[[#This Row],[INTERVENTION À EFFECTUER]]</f>
        <v>finitions</v>
      </c>
      <c r="S14" s="317"/>
      <c r="T14" s="317"/>
      <c r="U14" s="343"/>
      <c r="V14" s="127" t="str">
        <f>Tableau81[[#This Row],[CLIENTS]]</f>
        <v>DAVE</v>
      </c>
      <c r="W14" s="127" t="str">
        <f>Tableau81[[#This Row],[LOCALISATION]]</f>
        <v>STRASBOURG</v>
      </c>
      <c r="X14" s="321" t="str">
        <f>Tableau81[[#This Row],[STADE D''AVANCEMENT]]</f>
        <v>chape</v>
      </c>
      <c r="Y14" s="321" t="str">
        <f>Tableau81[[#This Row],[INTERVENTION À EFFECTUER]]</f>
        <v>finitions</v>
      </c>
      <c r="Z14" s="317">
        <v>43</v>
      </c>
      <c r="AA14" s="317"/>
      <c r="AB14" s="343"/>
      <c r="AC14" s="110" t="str">
        <f>Tableau81[[#This Row],[CLIENTS]]</f>
        <v>DAVE</v>
      </c>
      <c r="AD14" s="110" t="str">
        <f>Tableau81[[#This Row],[LOCALISATION]]</f>
        <v>STRASBOURG</v>
      </c>
      <c r="AE14" s="111" t="str">
        <f>Tableau81[[#This Row],[STADE D''AVANCEMENT]]</f>
        <v>chape</v>
      </c>
      <c r="AF14" s="111" t="str">
        <f>Tableau81[[#This Row],[INTERVENTION À EFFECTUER]]</f>
        <v>finitions</v>
      </c>
      <c r="AG14" s="317"/>
      <c r="AH14" s="317"/>
      <c r="AI14" s="343"/>
      <c r="AJ14" s="124" t="str">
        <f>Tableau81[[#This Row],[CLIENTS]]</f>
        <v>DAVE</v>
      </c>
      <c r="AK14" s="124" t="str">
        <f>Tableau81[[#This Row],[LOCALISATION]]</f>
        <v>STRASBOURG</v>
      </c>
      <c r="AL14" s="111" t="str">
        <f>Tableau81[[#This Row],[STADE D''AVANCEMENT]]</f>
        <v>chape</v>
      </c>
      <c r="AM14" s="125" t="str">
        <f>Tableau81[[#This Row],[INTERVENTION À EFFECTUER]]</f>
        <v>finitions</v>
      </c>
      <c r="AN14" s="317"/>
      <c r="AO14" s="317"/>
      <c r="AP14" s="343"/>
      <c r="AQ14" s="329" t="str">
        <f>Tableau81[[#This Row],[CLIENTS]]</f>
        <v>DAVE</v>
      </c>
      <c r="AR14" s="110" t="str">
        <f>Tableau81[[#This Row],[LOCALISATION]]</f>
        <v>STRASBOURG</v>
      </c>
      <c r="AS14" s="111" t="str">
        <f>Tableau81[[#This Row],[STADE D''AVANCEMENT]]</f>
        <v>chape</v>
      </c>
      <c r="AT14" s="111" t="str">
        <f>Tableau81[[#This Row],[INTERVENTION À EFFECTUER]]</f>
        <v>finitions</v>
      </c>
      <c r="AU14" s="317"/>
      <c r="AV14" s="317"/>
      <c r="AW14" s="343"/>
      <c r="AX14" s="110" t="str">
        <f>Tableau81[[#This Row],[CLIENTS]]</f>
        <v>DAVE</v>
      </c>
      <c r="AY14" s="110" t="str">
        <f>Tableau81[[#This Row],[LOCALISATION]]</f>
        <v>STRASBOURG</v>
      </c>
      <c r="AZ14" s="111" t="str">
        <f>Tableau81[[#This Row],[STADE D''AVANCEMENT]]</f>
        <v>chape</v>
      </c>
      <c r="BA14" s="111" t="str">
        <f>Tableau81[[#This Row],[INTERVENTION À EFFECTUER]]</f>
        <v>finitions</v>
      </c>
      <c r="BB14" s="317"/>
      <c r="BC14" s="317"/>
      <c r="BD14" s="343"/>
      <c r="BE14" s="110" t="str">
        <f>Tableau81[[#This Row],[CLIENTS]]</f>
        <v>DAVE</v>
      </c>
      <c r="BF14" s="110" t="str">
        <f>Tableau81[[#This Row],[LOCALISATION]]</f>
        <v>STRASBOURG</v>
      </c>
      <c r="BG14" s="111" t="str">
        <f>Tableau81[[#This Row],[STADE D''AVANCEMENT]]</f>
        <v>chape</v>
      </c>
      <c r="BH14" s="111" t="str">
        <f>Tableau81[[#This Row],[INTERVENTION À EFFECTUER]]</f>
        <v>finitions</v>
      </c>
      <c r="BI14" s="317"/>
      <c r="BJ14" s="317"/>
      <c r="BK14" s="343"/>
      <c r="BL14" s="110" t="str">
        <f>Tableau81[[#This Row],[CLIENTS]]</f>
        <v>DAVE</v>
      </c>
      <c r="BM14" s="110" t="str">
        <f>Tableau81[[#This Row],[LOCALISATION]]</f>
        <v>STRASBOURG</v>
      </c>
      <c r="BN14" s="111" t="str">
        <f>Tableau81[[#This Row],[STADE D''AVANCEMENT]]</f>
        <v>chape</v>
      </c>
      <c r="BO14" s="111" t="str">
        <f>Tableau81[[#This Row],[INTERVENTION À EFFECTUER]]</f>
        <v>finitions</v>
      </c>
      <c r="BP14" s="317"/>
      <c r="BQ14" s="317"/>
      <c r="BR14" s="343"/>
      <c r="BS14" s="110" t="str">
        <f>Tableau81[[#This Row],[CLIENTS]]</f>
        <v>DAVE</v>
      </c>
      <c r="BT14" s="110" t="str">
        <f>Tableau81[[#This Row],[LOCALISATION]]</f>
        <v>STRASBOURG</v>
      </c>
      <c r="BU14" s="111" t="str">
        <f>Tableau81[[#This Row],[STADE D''AVANCEMENT]]</f>
        <v>chape</v>
      </c>
      <c r="BV14" s="111" t="str">
        <f>Tableau81[[#This Row],[INTERVENTION À EFFECTUER]]</f>
        <v>finitions</v>
      </c>
      <c r="BW14" s="317">
        <v>38</v>
      </c>
      <c r="BX14" s="317"/>
      <c r="BY14" s="343"/>
      <c r="BZ14" s="110" t="str">
        <f>Tableau81[[#This Row],[CLIENTS]]</f>
        <v>DAVE</v>
      </c>
      <c r="CA14" s="110" t="str">
        <f>Tableau81[[#This Row],[LOCALISATION]]</f>
        <v>STRASBOURG</v>
      </c>
      <c r="CB14" s="111" t="str">
        <f>Tableau81[[#This Row],[STADE D''AVANCEMENT]]</f>
        <v>chape</v>
      </c>
      <c r="CC14" s="111" t="str">
        <f>Tableau81[[#This Row],[INTERVENTION À EFFECTUER]]</f>
        <v>finitions</v>
      </c>
      <c r="CD14" s="317"/>
      <c r="CE14" s="317"/>
      <c r="CF14" s="343"/>
      <c r="CG14" s="127" t="str">
        <f>Tableau81[[#This Row],[CLIENTS]]</f>
        <v>DAVE</v>
      </c>
      <c r="CH14" s="127" t="str">
        <f>Tableau81[[#This Row],[LOCALISATION]]</f>
        <v>STRASBOURG</v>
      </c>
      <c r="CI14" s="321" t="str">
        <f>Tableau81[[#This Row],[STADE D''AVANCEMENT]]</f>
        <v>chape</v>
      </c>
      <c r="CJ14" s="125" t="str">
        <f>Tableau81[[#This Row],[INTERVENTION À EFFECTUER]]</f>
        <v>finitions</v>
      </c>
      <c r="CK14" s="317"/>
      <c r="CL14" s="317"/>
      <c r="CM14" s="343"/>
      <c r="CN14" s="110" t="str">
        <f>Tableau81[[#This Row],[CLIENTS]]</f>
        <v>DAVE</v>
      </c>
      <c r="CO14" s="110" t="str">
        <f>Tableau81[[#This Row],[LOCALISATION]]</f>
        <v>STRASBOURG</v>
      </c>
      <c r="CP14" s="111" t="str">
        <f>Tableau81[[#This Row],[STADE D''AVANCEMENT]]</f>
        <v>chape</v>
      </c>
      <c r="CQ14" s="111" t="str">
        <f>Tableau81[[#This Row],[INTERVENTION À EFFECTUER]]</f>
        <v>finitions</v>
      </c>
      <c r="CR14" s="317"/>
      <c r="CS14" s="317"/>
      <c r="CT14" s="343"/>
      <c r="CU14" s="110" t="str">
        <f>Tableau81[[#This Row],[CLIENTS]]</f>
        <v>DAVE</v>
      </c>
      <c r="CV14" s="110" t="str">
        <f>Tableau81[[#This Row],[LOCALISATION]]</f>
        <v>STRASBOURG</v>
      </c>
      <c r="CW14" s="335" t="str">
        <f>Tableau81[[#This Row],[STADE D''AVANCEMENT]]</f>
        <v>chape</v>
      </c>
      <c r="CX14" s="111" t="str">
        <f>Tableau81[[#This Row],[INTERVENTION À EFFECTUER]]</f>
        <v>finitions</v>
      </c>
      <c r="CY14" s="317"/>
      <c r="CZ14" s="317"/>
      <c r="DA14" s="343"/>
      <c r="DB14" s="110" t="str">
        <f>Tableau81[[#This Row],[CLIENTS]]</f>
        <v>DAVE</v>
      </c>
      <c r="DC14" s="110" t="str">
        <f>Tableau81[[#This Row],[LOCALISATION]]</f>
        <v>STRASBOURG</v>
      </c>
      <c r="DD14" s="335" t="str">
        <f>Tableau81[[#This Row],[STADE D''AVANCEMENT]]</f>
        <v>chape</v>
      </c>
      <c r="DE14" s="111" t="str">
        <f>Tableau81[[#This Row],[INTERVENTION À EFFECTUER]]</f>
        <v>finitions</v>
      </c>
      <c r="DF14" s="317"/>
      <c r="DG14" s="317"/>
      <c r="DH14" s="343"/>
      <c r="DI14" s="322" t="str">
        <f>Tableau81[[#This Row],[CLIENTS]]</f>
        <v>DAVE</v>
      </c>
      <c r="DJ14" s="322" t="str">
        <f>Tableau81[[#This Row],[LOCALISATION]]</f>
        <v>STRASBOURG</v>
      </c>
      <c r="DK14" s="338" t="str">
        <f>Tableau81[[#This Row],[STADE D''AVANCEMENT]]</f>
        <v>chape</v>
      </c>
      <c r="DL14" s="144" t="str">
        <f>Tableau81[[#This Row],[INTERVENTION À EFFECTUER]]</f>
        <v>finitions</v>
      </c>
      <c r="DM14" s="318"/>
      <c r="DN14" s="318"/>
      <c r="DO14" s="347"/>
      <c r="DP14" s="110" t="str">
        <f>Tableau81[[#This Row],[CLIENTS]]</f>
        <v>DAVE</v>
      </c>
      <c r="DQ14" s="110" t="str">
        <f>Tableau81[[#This Row],[LOCALISATION]]</f>
        <v>STRASBOURG</v>
      </c>
      <c r="DR14" s="335" t="str">
        <f>Tableau81[[#This Row],[STADE D''AVANCEMENT]]</f>
        <v>chape</v>
      </c>
      <c r="DS14" s="111" t="str">
        <f>Tableau81[[#This Row],[INTERVENTION À EFFECTUER]]</f>
        <v>finitions</v>
      </c>
      <c r="DT14" s="317"/>
      <c r="DU14" s="317"/>
      <c r="DV14" s="343"/>
      <c r="DW14" s="110" t="str">
        <f>Tableau81[[#This Row],[CLIENTS]]</f>
        <v>DAVE</v>
      </c>
      <c r="DX14" s="110" t="str">
        <f>Tableau81[[#This Row],[LOCALISATION]]</f>
        <v>STRASBOURG</v>
      </c>
      <c r="DY14" s="335" t="str">
        <f>Tableau81[[#This Row],[STADE D''AVANCEMENT]]</f>
        <v>chape</v>
      </c>
      <c r="DZ14" s="111" t="str">
        <f>Tableau81[[#This Row],[INTERVENTION À EFFECTUER]]</f>
        <v>finitions</v>
      </c>
      <c r="EA14" s="317"/>
      <c r="EB14" s="317"/>
      <c r="EC14" s="343"/>
      <c r="ED14" s="110" t="str">
        <f>Tableau81[[#This Row],[CLIENTS]]</f>
        <v>DAVE</v>
      </c>
      <c r="EE14" s="110" t="str">
        <f>Tableau81[[#This Row],[LOCALISATION]]</f>
        <v>STRASBOURG</v>
      </c>
      <c r="EF14" s="335" t="str">
        <f>Tableau81[[#This Row],[STADE D''AVANCEMENT]]</f>
        <v>chape</v>
      </c>
      <c r="EG14" s="111" t="str">
        <f>Tableau81[[#This Row],[INTERVENTION À EFFECTUER]]</f>
        <v>finitions</v>
      </c>
      <c r="EH14" s="317"/>
      <c r="EI14" s="317"/>
      <c r="EJ14" s="343"/>
      <c r="EK14" s="110" t="str">
        <f>Tableau81[[#This Row],[CLIENTS]]</f>
        <v>DAVE</v>
      </c>
      <c r="EL14" s="110" t="str">
        <f>Tableau81[[#This Row],[LOCALISATION]]</f>
        <v>STRASBOURG</v>
      </c>
      <c r="EM14" s="335" t="str">
        <f>Tableau81[[#This Row],[STADE D''AVANCEMENT]]</f>
        <v>chape</v>
      </c>
      <c r="EN14" s="111" t="str">
        <f>Tableau81[[#This Row],[INTERVENTION À EFFECTUER]]</f>
        <v>finitions</v>
      </c>
      <c r="EO14" s="317"/>
      <c r="EP14" s="317"/>
      <c r="EQ14" s="343"/>
      <c r="ER14" s="110" t="str">
        <f>Tableau81[[#This Row],[CLIENTS]]</f>
        <v>DAVE</v>
      </c>
      <c r="ES14" s="110" t="str">
        <f>Tableau81[[#This Row],[LOCALISATION]]</f>
        <v>STRASBOURG</v>
      </c>
      <c r="ET14" s="335" t="str">
        <f>Tableau81[[#This Row],[STADE D''AVANCEMENT]]</f>
        <v>chape</v>
      </c>
      <c r="EU14" s="111" t="str">
        <f>Tableau81[[#This Row],[INTERVENTION À EFFECTUER]]</f>
        <v>finitions</v>
      </c>
      <c r="EV14" s="317"/>
      <c r="EW14" s="317"/>
      <c r="EX14" s="343"/>
      <c r="EY14" s="110" t="str">
        <f>Tableau81[[#This Row],[CLIENTS]]</f>
        <v>DAVE</v>
      </c>
      <c r="EZ14" s="110" t="str">
        <f>Tableau81[[#This Row],[LOCALISATION]]</f>
        <v>STRASBOURG</v>
      </c>
      <c r="FA14" s="335" t="str">
        <f>Tableau81[[#This Row],[STADE D''AVANCEMENT]]</f>
        <v>chape</v>
      </c>
      <c r="FB14" s="111" t="str">
        <f>Tableau81[[#This Row],[INTERVENTION À EFFECTUER]]</f>
        <v>finitions</v>
      </c>
      <c r="FC14" s="317"/>
      <c r="FD14" s="317"/>
      <c r="FE14" s="343"/>
      <c r="FF14" s="110" t="str">
        <f>Tableau81[[#This Row],[CLIENTS]]</f>
        <v>DAVE</v>
      </c>
      <c r="FG14" s="110" t="str">
        <f>Tableau81[[#This Row],[LOCALISATION]]</f>
        <v>STRASBOURG</v>
      </c>
      <c r="FH14" s="335" t="str">
        <f>Tableau81[[#This Row],[STADE D''AVANCEMENT]]</f>
        <v>chape</v>
      </c>
      <c r="FI14" s="111" t="str">
        <f>Tableau81[[#This Row],[INTERVENTION À EFFECTUER]]</f>
        <v>finitions</v>
      </c>
      <c r="FJ14" s="317"/>
      <c r="FK14" s="317"/>
      <c r="FL14" s="343"/>
      <c r="FM14" s="110" t="str">
        <f>Tableau81[[#This Row],[CLIENTS]]</f>
        <v>DAVE</v>
      </c>
      <c r="FN14" s="110" t="str">
        <f>Tableau81[[#This Row],[LOCALISATION]]</f>
        <v>STRASBOURG</v>
      </c>
      <c r="FO14" s="335" t="str">
        <f>Tableau81[[#This Row],[STADE D''AVANCEMENT]]</f>
        <v>chape</v>
      </c>
      <c r="FP14" s="111" t="str">
        <f>Tableau81[[#This Row],[INTERVENTION À EFFECTUER]]</f>
        <v>finitions</v>
      </c>
      <c r="FQ14" s="317"/>
      <c r="FR14" s="317"/>
      <c r="FS14" s="343"/>
      <c r="FT14" s="110" t="str">
        <f>Tableau81[[#This Row],[CLIENTS]]</f>
        <v>DAVE</v>
      </c>
      <c r="FU14" s="110" t="str">
        <f>Tableau81[[#This Row],[LOCALISATION]]</f>
        <v>STRASBOURG</v>
      </c>
      <c r="FV14" s="335" t="str">
        <f>Tableau81[[#This Row],[STADE D''AVANCEMENT]]</f>
        <v>chape</v>
      </c>
      <c r="FW14" s="111" t="str">
        <f>Tableau81[[#This Row],[INTERVENTION À EFFECTUER]]</f>
        <v>finitions</v>
      </c>
      <c r="FX14" s="317"/>
      <c r="FY14" s="317"/>
      <c r="FZ14" s="343"/>
      <c r="GA14" s="110" t="str">
        <f>Tableau81[[#This Row],[CLIENTS]]</f>
        <v>DAVE</v>
      </c>
      <c r="GB14" s="110" t="str">
        <f>Tableau81[[#This Row],[LOCALISATION]]</f>
        <v>STRASBOURG</v>
      </c>
      <c r="GC14" s="335" t="str">
        <f>Tableau81[[#This Row],[STADE D''AVANCEMENT]]</f>
        <v>chape</v>
      </c>
      <c r="GD14" s="325" t="str">
        <f>Tableau81[[#This Row],[INTERVENTION À EFFECTUER]]</f>
        <v>finitions</v>
      </c>
      <c r="GE14" s="317"/>
      <c r="GF14" s="317"/>
      <c r="GG14" s="343"/>
      <c r="GH14" s="110" t="str">
        <f>Tableau81[[#This Row],[CLIENTS]]</f>
        <v>DAVE</v>
      </c>
      <c r="GI14" s="110" t="str">
        <f>Tableau81[[#This Row],[LOCALISATION]]</f>
        <v>STRASBOURG</v>
      </c>
      <c r="GJ14" s="335" t="str">
        <f>Tableau81[[#This Row],[STADE D''AVANCEMENT]]</f>
        <v>chape</v>
      </c>
      <c r="GK14" s="111" t="str">
        <f>Tableau81[[#This Row],[INTERVENTION À EFFECTUER]]</f>
        <v>finitions</v>
      </c>
      <c r="GL14" s="317"/>
      <c r="GM14" s="317"/>
      <c r="GN14" s="343"/>
      <c r="GO14" s="110" t="str">
        <f>Tableau81[[#This Row],[CLIENTS]]</f>
        <v>DAVE</v>
      </c>
      <c r="GP14" s="110" t="str">
        <f>Tableau81[[#This Row],[LOCALISATION]]</f>
        <v>STRASBOURG</v>
      </c>
      <c r="GQ14" s="335" t="str">
        <f>Tableau81[[#This Row],[STADE D''AVANCEMENT]]</f>
        <v>chape</v>
      </c>
      <c r="GR14" s="325" t="str">
        <f>Tableau81[[#This Row],[INTERVENTION À EFFECTUER]]</f>
        <v>finitions</v>
      </c>
      <c r="GS14" s="317"/>
      <c r="GT14" s="317"/>
      <c r="GU14" s="343"/>
      <c r="GV14" s="110" t="str">
        <f>Tableau81[[#This Row],[CLIENTS]]</f>
        <v>DAVE</v>
      </c>
      <c r="GW14" s="110" t="str">
        <f>Tableau81[[#This Row],[LOCALISATION]]</f>
        <v>STRASBOURG</v>
      </c>
      <c r="GX14" s="335" t="str">
        <f>Tableau81[[#This Row],[STADE D''AVANCEMENT]]</f>
        <v>chape</v>
      </c>
      <c r="GY14" s="325" t="str">
        <f>Tableau81[[#This Row],[INTERVENTION À EFFECTUER]]</f>
        <v>finitions</v>
      </c>
      <c r="GZ14" s="317"/>
      <c r="HA14" s="317"/>
      <c r="HB14" s="343"/>
      <c r="HC14" s="110" t="str">
        <f>Tableau81[[#This Row],[CLIENTS]]</f>
        <v>DAVE</v>
      </c>
      <c r="HD14" s="110" t="str">
        <f>Tableau81[[#This Row],[LOCALISATION]]</f>
        <v>STRASBOURG</v>
      </c>
      <c r="HE14" s="335" t="str">
        <f>Tableau81[[#This Row],[STADE D''AVANCEMENT]]</f>
        <v>chape</v>
      </c>
      <c r="HF14" s="325" t="str">
        <f>Tableau81[[#This Row],[INTERVENTION À EFFECTUER]]</f>
        <v>finitions</v>
      </c>
      <c r="HG14" s="317"/>
      <c r="HH14" s="317"/>
      <c r="HI14" s="343"/>
    </row>
    <row r="15" spans="1:217" s="331" customFormat="1" ht="17.25" customHeight="1" x14ac:dyDescent="0.25">
      <c r="A15" s="124" t="s">
        <v>262</v>
      </c>
      <c r="B15" s="124" t="s">
        <v>270</v>
      </c>
      <c r="C15" s="125" t="s">
        <v>131</v>
      </c>
      <c r="D15" s="125" t="s">
        <v>361</v>
      </c>
      <c r="E15" s="317"/>
      <c r="F15" s="317"/>
      <c r="G15" s="343"/>
      <c r="H15" s="127" t="str">
        <f>Tableau81[[#This Row],[CLIENTS]]</f>
        <v>DUSSART</v>
      </c>
      <c r="I15" s="127" t="str">
        <f>Tableau81[[#This Row],[LOCALISATION]]</f>
        <v>HENGWILLER</v>
      </c>
      <c r="J15" s="321" t="str">
        <f>Tableau81[[#This Row],[STADE D''AVANCEMENT]]</f>
        <v>dalle haute RDC</v>
      </c>
      <c r="K15" s="321" t="str">
        <f>Tableau81[[#This Row],[INTERVENTION À EFFECTUER]]</f>
        <v>maçonnerie pignon</v>
      </c>
      <c r="L15" s="317"/>
      <c r="M15" s="317"/>
      <c r="N15" s="343"/>
      <c r="O15" s="127" t="str">
        <f>Tableau81[[#This Row],[CLIENTS]]</f>
        <v>DUSSART</v>
      </c>
      <c r="P15" s="127" t="str">
        <f>Tableau81[[#This Row],[LOCALISATION]]</f>
        <v>HENGWILLER</v>
      </c>
      <c r="Q15" s="321" t="str">
        <f>Tableau81[[#This Row],[STADE D''AVANCEMENT]]</f>
        <v>dalle haute RDC</v>
      </c>
      <c r="R15" s="321" t="str">
        <f>Tableau81[[#This Row],[INTERVENTION À EFFECTUER]]</f>
        <v>maçonnerie pignon</v>
      </c>
      <c r="S15" s="317"/>
      <c r="T15" s="317"/>
      <c r="U15" s="343"/>
      <c r="V15" s="127" t="str">
        <f>Tableau81[[#This Row],[CLIENTS]]</f>
        <v>DUSSART</v>
      </c>
      <c r="W15" s="127" t="str">
        <f>Tableau81[[#This Row],[LOCALISATION]]</f>
        <v>HENGWILLER</v>
      </c>
      <c r="X15" s="321" t="str">
        <f>Tableau81[[#This Row],[STADE D''AVANCEMENT]]</f>
        <v>dalle haute RDC</v>
      </c>
      <c r="Y15" s="321" t="str">
        <f>Tableau81[[#This Row],[INTERVENTION À EFFECTUER]]</f>
        <v>maçonnerie pignon</v>
      </c>
      <c r="Z15" s="317">
        <v>6</v>
      </c>
      <c r="AA15" s="317"/>
      <c r="AB15" s="343"/>
      <c r="AC15" s="110" t="str">
        <f>Tableau81[[#This Row],[CLIENTS]]</f>
        <v>DUSSART</v>
      </c>
      <c r="AD15" s="110" t="str">
        <f>Tableau81[[#This Row],[LOCALISATION]]</f>
        <v>HENGWILLER</v>
      </c>
      <c r="AE15" s="111" t="str">
        <f>Tableau81[[#This Row],[STADE D''AVANCEMENT]]</f>
        <v>dalle haute RDC</v>
      </c>
      <c r="AF15" s="111" t="str">
        <f>Tableau81[[#This Row],[INTERVENTION À EFFECTUER]]</f>
        <v>maçonnerie pignon</v>
      </c>
      <c r="AG15" s="317">
        <v>5</v>
      </c>
      <c r="AH15" s="317"/>
      <c r="AI15" s="349"/>
      <c r="AJ15" s="124" t="str">
        <f>Tableau81[[#This Row],[CLIENTS]]</f>
        <v>DUSSART</v>
      </c>
      <c r="AK15" s="124" t="str">
        <f>Tableau81[[#This Row],[LOCALISATION]]</f>
        <v>HENGWILLER</v>
      </c>
      <c r="AL15" s="111" t="str">
        <f>Tableau81[[#This Row],[STADE D''AVANCEMENT]]</f>
        <v>dalle haute RDC</v>
      </c>
      <c r="AM15" s="125" t="str">
        <f>Tableau81[[#This Row],[INTERVENTION À EFFECTUER]]</f>
        <v>maçonnerie pignon</v>
      </c>
      <c r="AN15" s="317">
        <v>42</v>
      </c>
      <c r="AO15" s="317"/>
      <c r="AP15" s="343"/>
      <c r="AQ15" s="329" t="str">
        <f>Tableau81[[#This Row],[CLIENTS]]</f>
        <v>DUSSART</v>
      </c>
      <c r="AR15" s="110" t="str">
        <f>Tableau81[[#This Row],[LOCALISATION]]</f>
        <v>HENGWILLER</v>
      </c>
      <c r="AS15" s="111" t="str">
        <f>Tableau81[[#This Row],[STADE D''AVANCEMENT]]</f>
        <v>dalle haute RDC</v>
      </c>
      <c r="AT15" s="111" t="str">
        <f>Tableau81[[#This Row],[INTERVENTION À EFFECTUER]]</f>
        <v>maçonnerie pignon</v>
      </c>
      <c r="AU15" s="317"/>
      <c r="AV15" s="317"/>
      <c r="AW15" s="343"/>
      <c r="AX15" s="110" t="str">
        <f>Tableau81[[#This Row],[CLIENTS]]</f>
        <v>DUSSART</v>
      </c>
      <c r="AY15" s="110" t="str">
        <f>Tableau81[[#This Row],[LOCALISATION]]</f>
        <v>HENGWILLER</v>
      </c>
      <c r="AZ15" s="111" t="str">
        <f>Tableau81[[#This Row],[STADE D''AVANCEMENT]]</f>
        <v>dalle haute RDC</v>
      </c>
      <c r="BA15" s="111" t="str">
        <f>Tableau81[[#This Row],[INTERVENTION À EFFECTUER]]</f>
        <v>maçonnerie pignon</v>
      </c>
      <c r="BB15" s="317"/>
      <c r="BC15" s="317"/>
      <c r="BD15" s="343"/>
      <c r="BE15" s="110" t="str">
        <f>Tableau81[[#This Row],[CLIENTS]]</f>
        <v>DUSSART</v>
      </c>
      <c r="BF15" s="110" t="str">
        <f>Tableau81[[#This Row],[LOCALISATION]]</f>
        <v>HENGWILLER</v>
      </c>
      <c r="BG15" s="111" t="str">
        <f>Tableau81[[#This Row],[STADE D''AVANCEMENT]]</f>
        <v>dalle haute RDC</v>
      </c>
      <c r="BH15" s="111" t="str">
        <f>Tableau81[[#This Row],[INTERVENTION À EFFECTUER]]</f>
        <v>maçonnerie pignon</v>
      </c>
      <c r="BI15" s="317"/>
      <c r="BJ15" s="317"/>
      <c r="BK15" s="343"/>
      <c r="BL15" s="110" t="str">
        <f>Tableau81[[#This Row],[CLIENTS]]</f>
        <v>DUSSART</v>
      </c>
      <c r="BM15" s="110" t="str">
        <f>Tableau81[[#This Row],[LOCALISATION]]</f>
        <v>HENGWILLER</v>
      </c>
      <c r="BN15" s="111" t="str">
        <f>Tableau81[[#This Row],[STADE D''AVANCEMENT]]</f>
        <v>dalle haute RDC</v>
      </c>
      <c r="BO15" s="111" t="str">
        <f>Tableau81[[#This Row],[INTERVENTION À EFFECTUER]]</f>
        <v>maçonnerie pignon</v>
      </c>
      <c r="BP15" s="317"/>
      <c r="BQ15" s="317"/>
      <c r="BR15" s="343"/>
      <c r="BS15" s="136" t="str">
        <f>Tableau81[[#This Row],[CLIENTS]]</f>
        <v>DUSSART</v>
      </c>
      <c r="BT15" s="136" t="str">
        <f>Tableau81[[#This Row],[LOCALISATION]]</f>
        <v>HENGWILLER</v>
      </c>
      <c r="BU15" s="144" t="str">
        <f>Tableau81[[#This Row],[STADE D''AVANCEMENT]]</f>
        <v>dalle haute RDC</v>
      </c>
      <c r="BV15" s="144" t="str">
        <f>Tableau81[[#This Row],[INTERVENTION À EFFECTUER]]</f>
        <v>maçonnerie pignon</v>
      </c>
      <c r="BW15" s="317"/>
      <c r="BX15" s="318"/>
      <c r="BY15" s="347"/>
      <c r="BZ15" s="110" t="str">
        <f>Tableau81[[#This Row],[CLIENTS]]</f>
        <v>DUSSART</v>
      </c>
      <c r="CA15" s="110" t="str">
        <f>Tableau81[[#This Row],[LOCALISATION]]</f>
        <v>HENGWILLER</v>
      </c>
      <c r="CB15" s="111" t="str">
        <f>Tableau81[[#This Row],[STADE D''AVANCEMENT]]</f>
        <v>dalle haute RDC</v>
      </c>
      <c r="CC15" s="111" t="str">
        <f>Tableau81[[#This Row],[INTERVENTION À EFFECTUER]]</f>
        <v>maçonnerie pignon</v>
      </c>
      <c r="CD15" s="317">
        <v>47</v>
      </c>
      <c r="CE15" s="317"/>
      <c r="CF15" s="343"/>
      <c r="CG15" s="127" t="str">
        <f>Tableau81[[#This Row],[CLIENTS]]</f>
        <v>DUSSART</v>
      </c>
      <c r="CH15" s="127" t="str">
        <f>Tableau81[[#This Row],[LOCALISATION]]</f>
        <v>HENGWILLER</v>
      </c>
      <c r="CI15" s="321" t="str">
        <f>Tableau81[[#This Row],[STADE D''AVANCEMENT]]</f>
        <v>dalle haute RDC</v>
      </c>
      <c r="CJ15" s="125" t="str">
        <f>Tableau81[[#This Row],[INTERVENTION À EFFECTUER]]</f>
        <v>maçonnerie pignon</v>
      </c>
      <c r="CK15" s="317"/>
      <c r="CL15" s="317"/>
      <c r="CM15" s="343"/>
      <c r="CN15" s="110" t="str">
        <f>Tableau81[[#This Row],[CLIENTS]]</f>
        <v>DUSSART</v>
      </c>
      <c r="CO15" s="110" t="str">
        <f>Tableau81[[#This Row],[LOCALISATION]]</f>
        <v>HENGWILLER</v>
      </c>
      <c r="CP15" s="111" t="str">
        <f>Tableau81[[#This Row],[STADE D''AVANCEMENT]]</f>
        <v>dalle haute RDC</v>
      </c>
      <c r="CQ15" s="111" t="str">
        <f>Tableau81[[#This Row],[INTERVENTION À EFFECTUER]]</f>
        <v>maçonnerie pignon</v>
      </c>
      <c r="CR15" s="317" t="s">
        <v>7</v>
      </c>
      <c r="CS15" s="317"/>
      <c r="CT15" s="343" t="s">
        <v>299</v>
      </c>
      <c r="CU15" s="110" t="str">
        <f>Tableau81[[#This Row],[CLIENTS]]</f>
        <v>DUSSART</v>
      </c>
      <c r="CV15" s="110" t="str">
        <f>Tableau81[[#This Row],[LOCALISATION]]</f>
        <v>HENGWILLER</v>
      </c>
      <c r="CW15" s="335" t="str">
        <f>Tableau81[[#This Row],[STADE D''AVANCEMENT]]</f>
        <v>dalle haute RDC</v>
      </c>
      <c r="CX15" s="111" t="str">
        <f>Tableau81[[#This Row],[INTERVENTION À EFFECTUER]]</f>
        <v>maçonnerie pignon</v>
      </c>
      <c r="CY15" s="317"/>
      <c r="CZ15" s="317"/>
      <c r="DA15" s="343"/>
      <c r="DB15" s="110" t="str">
        <f>Tableau81[[#This Row],[CLIENTS]]</f>
        <v>DUSSART</v>
      </c>
      <c r="DC15" s="110" t="str">
        <f>Tableau81[[#This Row],[LOCALISATION]]</f>
        <v>HENGWILLER</v>
      </c>
      <c r="DD15" s="335" t="str">
        <f>Tableau81[[#This Row],[STADE D''AVANCEMENT]]</f>
        <v>dalle haute RDC</v>
      </c>
      <c r="DE15" s="111" t="str">
        <f>Tableau81[[#This Row],[INTERVENTION À EFFECTUER]]</f>
        <v>maçonnerie pignon</v>
      </c>
      <c r="DF15" s="317"/>
      <c r="DG15" s="317"/>
      <c r="DH15" s="343"/>
      <c r="DI15" s="322" t="str">
        <f>Tableau81[[#This Row],[CLIENTS]]</f>
        <v>DUSSART</v>
      </c>
      <c r="DJ15" s="322" t="str">
        <f>Tableau81[[#This Row],[LOCALISATION]]</f>
        <v>HENGWILLER</v>
      </c>
      <c r="DK15" s="338" t="str">
        <f>Tableau81[[#This Row],[STADE D''AVANCEMENT]]</f>
        <v>dalle haute RDC</v>
      </c>
      <c r="DL15" s="144" t="str">
        <f>Tableau81[[#This Row],[INTERVENTION À EFFECTUER]]</f>
        <v>maçonnerie pignon</v>
      </c>
      <c r="DM15" s="318"/>
      <c r="DN15" s="318"/>
      <c r="DO15" s="347"/>
      <c r="DP15" s="110" t="str">
        <f>Tableau81[[#This Row],[CLIENTS]]</f>
        <v>DUSSART</v>
      </c>
      <c r="DQ15" s="110" t="str">
        <f>Tableau81[[#This Row],[LOCALISATION]]</f>
        <v>HENGWILLER</v>
      </c>
      <c r="DR15" s="335" t="str">
        <f>Tableau81[[#This Row],[STADE D''AVANCEMENT]]</f>
        <v>dalle haute RDC</v>
      </c>
      <c r="DS15" s="125" t="str">
        <f>Tableau81[[#This Row],[INTERVENTION À EFFECTUER]]</f>
        <v>maçonnerie pignon</v>
      </c>
      <c r="DT15" s="317"/>
      <c r="DU15" s="317"/>
      <c r="DV15" s="343"/>
      <c r="DW15" s="110" t="str">
        <f>Tableau81[[#This Row],[CLIENTS]]</f>
        <v>DUSSART</v>
      </c>
      <c r="DX15" s="110" t="str">
        <f>Tableau81[[#This Row],[LOCALISATION]]</f>
        <v>HENGWILLER</v>
      </c>
      <c r="DY15" s="335" t="str">
        <f>Tableau81[[#This Row],[STADE D''AVANCEMENT]]</f>
        <v>dalle haute RDC</v>
      </c>
      <c r="DZ15" s="111" t="str">
        <f>Tableau81[[#This Row],[INTERVENTION À EFFECTUER]]</f>
        <v>maçonnerie pignon</v>
      </c>
      <c r="EA15" s="317"/>
      <c r="EB15" s="317"/>
      <c r="EC15" s="343"/>
      <c r="ED15" s="110" t="str">
        <f>Tableau81[[#This Row],[CLIENTS]]</f>
        <v>DUSSART</v>
      </c>
      <c r="EE15" s="110" t="str">
        <f>Tableau81[[#This Row],[LOCALISATION]]</f>
        <v>HENGWILLER</v>
      </c>
      <c r="EF15" s="335" t="str">
        <f>Tableau81[[#This Row],[STADE D''AVANCEMENT]]</f>
        <v>dalle haute RDC</v>
      </c>
      <c r="EG15" s="111" t="str">
        <f>Tableau81[[#This Row],[INTERVENTION À EFFECTUER]]</f>
        <v>maçonnerie pignon</v>
      </c>
      <c r="EH15" s="317">
        <v>49</v>
      </c>
      <c r="EI15" s="317"/>
      <c r="EJ15" s="343"/>
      <c r="EK15" s="110" t="str">
        <f>Tableau81[[#This Row],[CLIENTS]]</f>
        <v>DUSSART</v>
      </c>
      <c r="EL15" s="110" t="str">
        <f>Tableau81[[#This Row],[LOCALISATION]]</f>
        <v>HENGWILLER</v>
      </c>
      <c r="EM15" s="335" t="str">
        <f>Tableau81[[#This Row],[STADE D''AVANCEMENT]]</f>
        <v>dalle haute RDC</v>
      </c>
      <c r="EN15" s="111" t="str">
        <f>Tableau81[[#This Row],[INTERVENTION À EFFECTUER]]</f>
        <v>maçonnerie pignon</v>
      </c>
      <c r="EO15" s="317">
        <v>3</v>
      </c>
      <c r="EP15" s="317"/>
      <c r="EQ15" s="343"/>
      <c r="ER15" s="110" t="str">
        <f>Tableau81[[#This Row],[CLIENTS]]</f>
        <v>DUSSART</v>
      </c>
      <c r="ES15" s="110" t="str">
        <f>Tableau81[[#This Row],[LOCALISATION]]</f>
        <v>HENGWILLER</v>
      </c>
      <c r="ET15" s="335" t="str">
        <f>Tableau81[[#This Row],[STADE D''AVANCEMENT]]</f>
        <v>dalle haute RDC</v>
      </c>
      <c r="EU15" s="111" t="str">
        <f>Tableau81[[#This Row],[INTERVENTION À EFFECTUER]]</f>
        <v>maçonnerie pignon</v>
      </c>
      <c r="EV15" s="317"/>
      <c r="EW15" s="317"/>
      <c r="EX15" s="343"/>
      <c r="EY15" s="110" t="str">
        <f>Tableau81[[#This Row],[CLIENTS]]</f>
        <v>DUSSART</v>
      </c>
      <c r="EZ15" s="110" t="str">
        <f>Tableau81[[#This Row],[LOCALISATION]]</f>
        <v>HENGWILLER</v>
      </c>
      <c r="FA15" s="335" t="str">
        <f>Tableau81[[#This Row],[STADE D''AVANCEMENT]]</f>
        <v>dalle haute RDC</v>
      </c>
      <c r="FB15" s="111" t="str">
        <f>Tableau81[[#This Row],[INTERVENTION À EFFECTUER]]</f>
        <v>maçonnerie pignon</v>
      </c>
      <c r="FC15" s="317"/>
      <c r="FD15" s="317"/>
      <c r="FE15" s="343"/>
      <c r="FF15" s="110" t="str">
        <f>Tableau81[[#This Row],[CLIENTS]]</f>
        <v>DUSSART</v>
      </c>
      <c r="FG15" s="110" t="str">
        <f>Tableau81[[#This Row],[LOCALISATION]]</f>
        <v>HENGWILLER</v>
      </c>
      <c r="FH15" s="335" t="str">
        <f>Tableau81[[#This Row],[STADE D''AVANCEMENT]]</f>
        <v>dalle haute RDC</v>
      </c>
      <c r="FI15" s="111" t="str">
        <f>Tableau81[[#This Row],[INTERVENTION À EFFECTUER]]</f>
        <v>maçonnerie pignon</v>
      </c>
      <c r="FJ15" s="317">
        <v>1</v>
      </c>
      <c r="FK15" s="317"/>
      <c r="FL15" s="343"/>
      <c r="FM15" s="110" t="str">
        <f>Tableau81[[#This Row],[CLIENTS]]</f>
        <v>DUSSART</v>
      </c>
      <c r="FN15" s="110" t="str">
        <f>Tableau81[[#This Row],[LOCALISATION]]</f>
        <v>HENGWILLER</v>
      </c>
      <c r="FO15" s="335" t="str">
        <f>Tableau81[[#This Row],[STADE D''AVANCEMENT]]</f>
        <v>dalle haute RDC</v>
      </c>
      <c r="FP15" s="125" t="str">
        <f>Tableau81[[#This Row],[INTERVENTION À EFFECTUER]]</f>
        <v>maçonnerie pignon</v>
      </c>
      <c r="FQ15" s="317">
        <v>46</v>
      </c>
      <c r="FR15" s="317"/>
      <c r="FS15" s="343"/>
      <c r="FT15" s="110" t="str">
        <f>Tableau81[[#This Row],[CLIENTS]]</f>
        <v>DUSSART</v>
      </c>
      <c r="FU15" s="110" t="str">
        <f>Tableau81[[#This Row],[LOCALISATION]]</f>
        <v>HENGWILLER</v>
      </c>
      <c r="FV15" s="335" t="str">
        <f>Tableau81[[#This Row],[STADE D''AVANCEMENT]]</f>
        <v>dalle haute RDC</v>
      </c>
      <c r="FW15" s="111" t="str">
        <f>Tableau81[[#This Row],[INTERVENTION À EFFECTUER]]</f>
        <v>maçonnerie pignon</v>
      </c>
      <c r="FX15" s="317"/>
      <c r="FY15" s="317"/>
      <c r="FZ15" s="343"/>
      <c r="GA15" s="110" t="str">
        <f>Tableau81[[#This Row],[CLIENTS]]</f>
        <v>DUSSART</v>
      </c>
      <c r="GB15" s="110" t="str">
        <f>Tableau81[[#This Row],[LOCALISATION]]</f>
        <v>HENGWILLER</v>
      </c>
      <c r="GC15" s="335" t="str">
        <f>Tableau81[[#This Row],[STADE D''AVANCEMENT]]</f>
        <v>dalle haute RDC</v>
      </c>
      <c r="GD15" s="325" t="str">
        <f>Tableau81[[#This Row],[INTERVENTION À EFFECTUER]]</f>
        <v>maçonnerie pignon</v>
      </c>
      <c r="GE15" s="317">
        <v>6</v>
      </c>
      <c r="GF15" s="317"/>
      <c r="GG15" s="343"/>
      <c r="GH15" s="110" t="str">
        <f>Tableau81[[#This Row],[CLIENTS]]</f>
        <v>DUSSART</v>
      </c>
      <c r="GI15" s="110" t="str">
        <f>Tableau81[[#This Row],[LOCALISATION]]</f>
        <v>HENGWILLER</v>
      </c>
      <c r="GJ15" s="335" t="str">
        <f>Tableau81[[#This Row],[STADE D''AVANCEMENT]]</f>
        <v>dalle haute RDC</v>
      </c>
      <c r="GK15" s="111" t="str">
        <f>Tableau81[[#This Row],[INTERVENTION À EFFECTUER]]</f>
        <v>maçonnerie pignon</v>
      </c>
      <c r="GL15" s="317"/>
      <c r="GM15" s="317"/>
      <c r="GN15" s="343"/>
      <c r="GO15" s="110" t="str">
        <f>Tableau81[[#This Row],[CLIENTS]]</f>
        <v>DUSSART</v>
      </c>
      <c r="GP15" s="110" t="str">
        <f>Tableau81[[#This Row],[LOCALISATION]]</f>
        <v>HENGWILLER</v>
      </c>
      <c r="GQ15" s="335" t="str">
        <f>Tableau81[[#This Row],[STADE D''AVANCEMENT]]</f>
        <v>dalle haute RDC</v>
      </c>
      <c r="GR15" s="325" t="str">
        <f>Tableau81[[#This Row],[INTERVENTION À EFFECTUER]]</f>
        <v>maçonnerie pignon</v>
      </c>
      <c r="GS15" s="317"/>
      <c r="GT15" s="317"/>
      <c r="GU15" s="343"/>
      <c r="GV15" s="110" t="str">
        <f>Tableau81[[#This Row],[CLIENTS]]</f>
        <v>DUSSART</v>
      </c>
      <c r="GW15" s="110" t="str">
        <f>Tableau81[[#This Row],[LOCALISATION]]</f>
        <v>HENGWILLER</v>
      </c>
      <c r="GX15" s="335" t="str">
        <f>Tableau81[[#This Row],[STADE D''AVANCEMENT]]</f>
        <v>dalle haute RDC</v>
      </c>
      <c r="GY15" s="325" t="str">
        <f>Tableau81[[#This Row],[INTERVENTION À EFFECTUER]]</f>
        <v>maçonnerie pignon</v>
      </c>
      <c r="GZ15" s="317"/>
      <c r="HA15" s="317"/>
      <c r="HB15" s="343"/>
      <c r="HC15" s="110" t="str">
        <f>Tableau81[[#This Row],[CLIENTS]]</f>
        <v>DUSSART</v>
      </c>
      <c r="HD15" s="110" t="str">
        <f>Tableau81[[#This Row],[LOCALISATION]]</f>
        <v>HENGWILLER</v>
      </c>
      <c r="HE15" s="335" t="str">
        <f>Tableau81[[#This Row],[STADE D''AVANCEMENT]]</f>
        <v>dalle haute RDC</v>
      </c>
      <c r="HF15" s="325" t="str">
        <f>Tableau81[[#This Row],[INTERVENTION À EFFECTUER]]</f>
        <v>maçonnerie pignon</v>
      </c>
      <c r="HG15" s="317"/>
      <c r="HH15" s="317"/>
      <c r="HI15" s="343"/>
    </row>
    <row r="16" spans="1:217" s="331" customFormat="1" ht="17.25" customHeight="1" x14ac:dyDescent="0.25">
      <c r="A16" s="124" t="s">
        <v>195</v>
      </c>
      <c r="B16" s="124" t="s">
        <v>277</v>
      </c>
      <c r="C16" s="125" t="s">
        <v>355</v>
      </c>
      <c r="D16" s="125" t="s">
        <v>362</v>
      </c>
      <c r="E16" s="317"/>
      <c r="F16" s="317"/>
      <c r="G16" s="343"/>
      <c r="H16" s="127" t="str">
        <f>Tableau81[[#This Row],[CLIENTS]]</f>
        <v>GAEHLER</v>
      </c>
      <c r="I16" s="127" t="str">
        <f>Tableau81[[#This Row],[LOCALISATION]]</f>
        <v>HANGENBIENTEN</v>
      </c>
      <c r="J16" s="321" t="str">
        <f>Tableau81[[#This Row],[STADE D''AVANCEMENT]]</f>
        <v>annulation chez BERAL</v>
      </c>
      <c r="K16" s="321" t="str">
        <f>Tableau81[[#This Row],[INTERVENTION À EFFECTUER]]</f>
        <v>me contacter pour marche à suivre</v>
      </c>
      <c r="L16" s="317"/>
      <c r="M16" s="317"/>
      <c r="N16" s="343"/>
      <c r="O16" s="127" t="str">
        <f>Tableau81[[#This Row],[CLIENTS]]</f>
        <v>GAEHLER</v>
      </c>
      <c r="P16" s="127" t="str">
        <f>Tableau81[[#This Row],[LOCALISATION]]</f>
        <v>HANGENBIENTEN</v>
      </c>
      <c r="Q16" s="321" t="str">
        <f>Tableau81[[#This Row],[STADE D''AVANCEMENT]]</f>
        <v>annulation chez BERAL</v>
      </c>
      <c r="R16" s="321" t="str">
        <f>Tableau81[[#This Row],[INTERVENTION À EFFECTUER]]</f>
        <v>me contacter pour marche à suivre</v>
      </c>
      <c r="S16" s="317"/>
      <c r="T16" s="317"/>
      <c r="U16" s="343"/>
      <c r="V16" s="127" t="str">
        <f>Tableau81[[#This Row],[CLIENTS]]</f>
        <v>GAEHLER</v>
      </c>
      <c r="W16" s="127" t="str">
        <f>Tableau81[[#This Row],[LOCALISATION]]</f>
        <v>HANGENBIENTEN</v>
      </c>
      <c r="X16" s="321" t="str">
        <f>Tableau81[[#This Row],[STADE D''AVANCEMENT]]</f>
        <v>annulation chez BERAL</v>
      </c>
      <c r="Y16" s="321" t="str">
        <f>Tableau81[[#This Row],[INTERVENTION À EFFECTUER]]</f>
        <v>me contacter pour marche à suivre</v>
      </c>
      <c r="Z16" s="317"/>
      <c r="AA16" s="317"/>
      <c r="AB16" s="343"/>
      <c r="AC16" s="110" t="str">
        <f>Tableau81[[#This Row],[CLIENTS]]</f>
        <v>GAEHLER</v>
      </c>
      <c r="AD16" s="110" t="str">
        <f>Tableau81[[#This Row],[LOCALISATION]]</f>
        <v>HANGENBIENTEN</v>
      </c>
      <c r="AE16" s="111" t="str">
        <f>Tableau81[[#This Row],[STADE D''AVANCEMENT]]</f>
        <v>annulation chez BERAL</v>
      </c>
      <c r="AF16" s="111" t="str">
        <f>Tableau81[[#This Row],[INTERVENTION À EFFECTUER]]</f>
        <v>me contacter pour marche à suivre</v>
      </c>
      <c r="AG16" s="317"/>
      <c r="AH16" s="317"/>
      <c r="AI16" s="343"/>
      <c r="AJ16" s="124" t="str">
        <f>Tableau81[[#This Row],[CLIENTS]]</f>
        <v>GAEHLER</v>
      </c>
      <c r="AK16" s="124" t="str">
        <f>Tableau81[[#This Row],[LOCALISATION]]</f>
        <v>HANGENBIENTEN</v>
      </c>
      <c r="AL16" s="111" t="str">
        <f>Tableau81[[#This Row],[STADE D''AVANCEMENT]]</f>
        <v>annulation chez BERAL</v>
      </c>
      <c r="AM16" s="125" t="str">
        <f>Tableau81[[#This Row],[INTERVENTION À EFFECTUER]]</f>
        <v>me contacter pour marche à suivre</v>
      </c>
      <c r="AN16" s="317"/>
      <c r="AO16" s="317"/>
      <c r="AP16" s="343"/>
      <c r="AQ16" s="329" t="str">
        <f>Tableau81[[#This Row],[CLIENTS]]</f>
        <v>GAEHLER</v>
      </c>
      <c r="AR16" s="136" t="str">
        <f>Tableau81[[#This Row],[LOCALISATION]]</f>
        <v>HANGENBIENTEN</v>
      </c>
      <c r="AS16" s="144" t="str">
        <f>Tableau81[[#This Row],[STADE D''AVANCEMENT]]</f>
        <v>annulation chez BERAL</v>
      </c>
      <c r="AT16" s="144" t="str">
        <f>Tableau81[[#This Row],[INTERVENTION À EFFECTUER]]</f>
        <v>me contacter pour marche à suivre</v>
      </c>
      <c r="AU16" s="318">
        <v>48</v>
      </c>
      <c r="AV16" s="318"/>
      <c r="AW16" s="347"/>
      <c r="AX16" s="110" t="str">
        <f>Tableau81[[#This Row],[CLIENTS]]</f>
        <v>GAEHLER</v>
      </c>
      <c r="AY16" s="110" t="str">
        <f>Tableau81[[#This Row],[LOCALISATION]]</f>
        <v>HANGENBIENTEN</v>
      </c>
      <c r="AZ16" s="111" t="str">
        <f>Tableau81[[#This Row],[STADE D''AVANCEMENT]]</f>
        <v>annulation chez BERAL</v>
      </c>
      <c r="BA16" s="111" t="str">
        <f>Tableau81[[#This Row],[INTERVENTION À EFFECTUER]]</f>
        <v>me contacter pour marche à suivre</v>
      </c>
      <c r="BB16" s="317"/>
      <c r="BC16" s="317"/>
      <c r="BD16" s="343"/>
      <c r="BE16" s="136" t="str">
        <f>Tableau81[[#This Row],[CLIENTS]]</f>
        <v>GAEHLER</v>
      </c>
      <c r="BF16" s="136" t="str">
        <f>Tableau81[[#This Row],[LOCALISATION]]</f>
        <v>HANGENBIENTEN</v>
      </c>
      <c r="BG16" s="144" t="str">
        <f>Tableau81[[#This Row],[STADE D''AVANCEMENT]]</f>
        <v>annulation chez BERAL</v>
      </c>
      <c r="BH16" s="144" t="str">
        <f>Tableau81[[#This Row],[INTERVENTION À EFFECTUER]]</f>
        <v>me contacter pour marche à suivre</v>
      </c>
      <c r="BI16" s="317">
        <v>46</v>
      </c>
      <c r="BJ16" s="318"/>
      <c r="BK16" s="347"/>
      <c r="BL16" s="136" t="str">
        <f>Tableau81[[#This Row],[CLIENTS]]</f>
        <v>GAEHLER</v>
      </c>
      <c r="BM16" s="136" t="str">
        <f>Tableau81[[#This Row],[LOCALISATION]]</f>
        <v>HANGENBIENTEN</v>
      </c>
      <c r="BN16" s="144" t="str">
        <f>Tableau81[[#This Row],[STADE D''AVANCEMENT]]</f>
        <v>annulation chez BERAL</v>
      </c>
      <c r="BO16" s="144" t="str">
        <f>Tableau81[[#This Row],[INTERVENTION À EFFECTUER]]</f>
        <v>me contacter pour marche à suivre</v>
      </c>
      <c r="BP16" s="317">
        <v>46</v>
      </c>
      <c r="BQ16" s="318"/>
      <c r="BR16" s="347"/>
      <c r="BS16" s="136" t="str">
        <f>Tableau81[[#This Row],[CLIENTS]]</f>
        <v>GAEHLER</v>
      </c>
      <c r="BT16" s="136" t="str">
        <f>Tableau81[[#This Row],[LOCALISATION]]</f>
        <v>HANGENBIENTEN</v>
      </c>
      <c r="BU16" s="144" t="str">
        <f>Tableau81[[#This Row],[STADE D''AVANCEMENT]]</f>
        <v>annulation chez BERAL</v>
      </c>
      <c r="BV16" s="144" t="str">
        <f>Tableau81[[#This Row],[INTERVENTION À EFFECTUER]]</f>
        <v>me contacter pour marche à suivre</v>
      </c>
      <c r="BW16" s="317">
        <v>43</v>
      </c>
      <c r="BX16" s="318"/>
      <c r="BY16" s="349"/>
      <c r="BZ16" s="110" t="str">
        <f>Tableau81[[#This Row],[CLIENTS]]</f>
        <v>GAEHLER</v>
      </c>
      <c r="CA16" s="110" t="str">
        <f>Tableau81[[#This Row],[LOCALISATION]]</f>
        <v>HANGENBIENTEN</v>
      </c>
      <c r="CB16" s="111" t="str">
        <f>Tableau81[[#This Row],[STADE D''AVANCEMENT]]</f>
        <v>annulation chez BERAL</v>
      </c>
      <c r="CC16" s="111" t="str">
        <f>Tableau81[[#This Row],[INTERVENTION À EFFECTUER]]</f>
        <v>me contacter pour marche à suivre</v>
      </c>
      <c r="CD16" s="317"/>
      <c r="CE16" s="317"/>
      <c r="CF16" s="343"/>
      <c r="CG16" s="127" t="str">
        <f>Tableau81[[#This Row],[CLIENTS]]</f>
        <v>GAEHLER</v>
      </c>
      <c r="CH16" s="127" t="str">
        <f>Tableau81[[#This Row],[LOCALISATION]]</f>
        <v>HANGENBIENTEN</v>
      </c>
      <c r="CI16" s="321" t="str">
        <f>Tableau81[[#This Row],[STADE D''AVANCEMENT]]</f>
        <v>annulation chez BERAL</v>
      </c>
      <c r="CJ16" s="125" t="str">
        <f>Tableau81[[#This Row],[INTERVENTION À EFFECTUER]]</f>
        <v>me contacter pour marche à suivre</v>
      </c>
      <c r="CK16" s="317"/>
      <c r="CL16" s="317"/>
      <c r="CM16" s="343"/>
      <c r="CN16" s="110" t="str">
        <f>Tableau81[[#This Row],[CLIENTS]]</f>
        <v>GAEHLER</v>
      </c>
      <c r="CO16" s="110" t="str">
        <f>Tableau81[[#This Row],[LOCALISATION]]</f>
        <v>HANGENBIENTEN</v>
      </c>
      <c r="CP16" s="111" t="str">
        <f>Tableau81[[#This Row],[STADE D''AVANCEMENT]]</f>
        <v>annulation chez BERAL</v>
      </c>
      <c r="CQ16" s="111" t="str">
        <f>Tableau81[[#This Row],[INTERVENTION À EFFECTUER]]</f>
        <v>me contacter pour marche à suivre</v>
      </c>
      <c r="CR16" s="317"/>
      <c r="CS16" s="317"/>
      <c r="CT16" s="343"/>
      <c r="CU16" s="110" t="str">
        <f>Tableau81[[#This Row],[CLIENTS]]</f>
        <v>GAEHLER</v>
      </c>
      <c r="CV16" s="110" t="str">
        <f>Tableau81[[#This Row],[LOCALISATION]]</f>
        <v>HANGENBIENTEN</v>
      </c>
      <c r="CW16" s="335" t="str">
        <f>Tableau81[[#This Row],[STADE D''AVANCEMENT]]</f>
        <v>annulation chez BERAL</v>
      </c>
      <c r="CX16" s="111" t="str">
        <f>Tableau81[[#This Row],[INTERVENTION À EFFECTUER]]</f>
        <v>me contacter pour marche à suivre</v>
      </c>
      <c r="CY16" s="317"/>
      <c r="CZ16" s="317"/>
      <c r="DA16" s="343"/>
      <c r="DB16" s="110" t="str">
        <f>Tableau81[[#This Row],[CLIENTS]]</f>
        <v>GAEHLER</v>
      </c>
      <c r="DC16" s="110" t="str">
        <f>Tableau81[[#This Row],[LOCALISATION]]</f>
        <v>HANGENBIENTEN</v>
      </c>
      <c r="DD16" s="335" t="str">
        <f>Tableau81[[#This Row],[STADE D''AVANCEMENT]]</f>
        <v>annulation chez BERAL</v>
      </c>
      <c r="DE16" s="111" t="str">
        <f>Tableau81[[#This Row],[INTERVENTION À EFFECTUER]]</f>
        <v>me contacter pour marche à suivre</v>
      </c>
      <c r="DF16" s="317"/>
      <c r="DG16" s="317"/>
      <c r="DH16" s="343"/>
      <c r="DI16" s="322" t="str">
        <f>Tableau81[[#This Row],[CLIENTS]]</f>
        <v>GAEHLER</v>
      </c>
      <c r="DJ16" s="322" t="str">
        <f>Tableau81[[#This Row],[LOCALISATION]]</f>
        <v>HANGENBIENTEN</v>
      </c>
      <c r="DK16" s="338" t="str">
        <f>Tableau81[[#This Row],[STADE D''AVANCEMENT]]</f>
        <v>annulation chez BERAL</v>
      </c>
      <c r="DL16" s="144" t="str">
        <f>Tableau81[[#This Row],[INTERVENTION À EFFECTUER]]</f>
        <v>me contacter pour marche à suivre</v>
      </c>
      <c r="DM16" s="318"/>
      <c r="DN16" s="318"/>
      <c r="DO16" s="350"/>
      <c r="DP16" s="110" t="str">
        <f>Tableau81[[#This Row],[CLIENTS]]</f>
        <v>GAEHLER</v>
      </c>
      <c r="DQ16" s="110" t="str">
        <f>Tableau81[[#This Row],[LOCALISATION]]</f>
        <v>HANGENBIENTEN</v>
      </c>
      <c r="DR16" s="335" t="str">
        <f>Tableau81[[#This Row],[STADE D''AVANCEMENT]]</f>
        <v>annulation chez BERAL</v>
      </c>
      <c r="DS16" s="111" t="str">
        <f>Tableau81[[#This Row],[INTERVENTION À EFFECTUER]]</f>
        <v>me contacter pour marche à suivre</v>
      </c>
      <c r="DT16" s="317"/>
      <c r="DU16" s="317"/>
      <c r="DV16" s="343"/>
      <c r="DW16" s="110" t="str">
        <f>Tableau81[[#This Row],[CLIENTS]]</f>
        <v>GAEHLER</v>
      </c>
      <c r="DX16" s="110" t="str">
        <f>Tableau81[[#This Row],[LOCALISATION]]</f>
        <v>HANGENBIENTEN</v>
      </c>
      <c r="DY16" s="335" t="str">
        <f>Tableau81[[#This Row],[STADE D''AVANCEMENT]]</f>
        <v>annulation chez BERAL</v>
      </c>
      <c r="DZ16" s="111" t="str">
        <f>Tableau81[[#This Row],[INTERVENTION À EFFECTUER]]</f>
        <v>me contacter pour marche à suivre</v>
      </c>
      <c r="EA16" s="317"/>
      <c r="EB16" s="317"/>
      <c r="EC16" s="343"/>
      <c r="ED16" s="110" t="str">
        <f>Tableau81[[#This Row],[CLIENTS]]</f>
        <v>GAEHLER</v>
      </c>
      <c r="EE16" s="110" t="str">
        <f>Tableau81[[#This Row],[LOCALISATION]]</f>
        <v>HANGENBIENTEN</v>
      </c>
      <c r="EF16" s="335" t="str">
        <f>Tableau81[[#This Row],[STADE D''AVANCEMENT]]</f>
        <v>annulation chez BERAL</v>
      </c>
      <c r="EG16" s="111" t="str">
        <f>Tableau81[[#This Row],[INTERVENTION À EFFECTUER]]</f>
        <v>me contacter pour marche à suivre</v>
      </c>
      <c r="EH16" s="317"/>
      <c r="EI16" s="317"/>
      <c r="EJ16" s="343"/>
      <c r="EK16" s="110" t="str">
        <f>Tableau81[[#This Row],[CLIENTS]]</f>
        <v>GAEHLER</v>
      </c>
      <c r="EL16" s="110" t="str">
        <f>Tableau81[[#This Row],[LOCALISATION]]</f>
        <v>HANGENBIENTEN</v>
      </c>
      <c r="EM16" s="335" t="str">
        <f>Tableau81[[#This Row],[STADE D''AVANCEMENT]]</f>
        <v>annulation chez BERAL</v>
      </c>
      <c r="EN16" s="111" t="str">
        <f>Tableau81[[#This Row],[INTERVENTION À EFFECTUER]]</f>
        <v>me contacter pour marche à suivre</v>
      </c>
      <c r="EO16" s="317"/>
      <c r="EP16" s="317"/>
      <c r="EQ16" s="343"/>
      <c r="ER16" s="110" t="str">
        <f>Tableau81[[#This Row],[CLIENTS]]</f>
        <v>GAEHLER</v>
      </c>
      <c r="ES16" s="110" t="str">
        <f>Tableau81[[#This Row],[LOCALISATION]]</f>
        <v>HANGENBIENTEN</v>
      </c>
      <c r="ET16" s="335" t="str">
        <f>Tableau81[[#This Row],[STADE D''AVANCEMENT]]</f>
        <v>annulation chez BERAL</v>
      </c>
      <c r="EU16" s="111" t="str">
        <f>Tableau81[[#This Row],[INTERVENTION À EFFECTUER]]</f>
        <v>me contacter pour marche à suivre</v>
      </c>
      <c r="EV16" s="317"/>
      <c r="EW16" s="317"/>
      <c r="EX16" s="343"/>
      <c r="EY16" s="110" t="str">
        <f>Tableau81[[#This Row],[CLIENTS]]</f>
        <v>GAEHLER</v>
      </c>
      <c r="EZ16" s="110" t="str">
        <f>Tableau81[[#This Row],[LOCALISATION]]</f>
        <v>HANGENBIENTEN</v>
      </c>
      <c r="FA16" s="335" t="str">
        <f>Tableau81[[#This Row],[STADE D''AVANCEMENT]]</f>
        <v>annulation chez BERAL</v>
      </c>
      <c r="FB16" s="111" t="str">
        <f>Tableau81[[#This Row],[INTERVENTION À EFFECTUER]]</f>
        <v>me contacter pour marche à suivre</v>
      </c>
      <c r="FC16" s="317">
        <v>47</v>
      </c>
      <c r="FD16" s="317"/>
      <c r="FE16" s="343"/>
      <c r="FF16" s="110" t="str">
        <f>Tableau81[[#This Row],[CLIENTS]]</f>
        <v>GAEHLER</v>
      </c>
      <c r="FG16" s="110" t="str">
        <f>Tableau81[[#This Row],[LOCALISATION]]</f>
        <v>HANGENBIENTEN</v>
      </c>
      <c r="FH16" s="335" t="str">
        <f>Tableau81[[#This Row],[STADE D''AVANCEMENT]]</f>
        <v>annulation chez BERAL</v>
      </c>
      <c r="FI16" s="111" t="str">
        <f>Tableau81[[#This Row],[INTERVENTION À EFFECTUER]]</f>
        <v>me contacter pour marche à suivre</v>
      </c>
      <c r="FJ16" s="317">
        <v>44</v>
      </c>
      <c r="FK16" s="317"/>
      <c r="FL16" s="343"/>
      <c r="FM16" s="110" t="str">
        <f>Tableau81[[#This Row],[CLIENTS]]</f>
        <v>GAEHLER</v>
      </c>
      <c r="FN16" s="110" t="str">
        <f>Tableau81[[#This Row],[LOCALISATION]]</f>
        <v>HANGENBIENTEN</v>
      </c>
      <c r="FO16" s="335" t="str">
        <f>Tableau81[[#This Row],[STADE D''AVANCEMENT]]</f>
        <v>annulation chez BERAL</v>
      </c>
      <c r="FP16" s="111" t="str">
        <f>Tableau81[[#This Row],[INTERVENTION À EFFECTUER]]</f>
        <v>me contacter pour marche à suivre</v>
      </c>
      <c r="FQ16" s="317"/>
      <c r="FR16" s="317"/>
      <c r="FS16" s="343"/>
      <c r="FT16" s="110" t="str">
        <f>Tableau81[[#This Row],[CLIENTS]]</f>
        <v>GAEHLER</v>
      </c>
      <c r="FU16" s="110" t="str">
        <f>Tableau81[[#This Row],[LOCALISATION]]</f>
        <v>HANGENBIENTEN</v>
      </c>
      <c r="FV16" s="335" t="str">
        <f>Tableau81[[#This Row],[STADE D''AVANCEMENT]]</f>
        <v>annulation chez BERAL</v>
      </c>
      <c r="FW16" s="111" t="str">
        <f>Tableau81[[#This Row],[INTERVENTION À EFFECTUER]]</f>
        <v>me contacter pour marche à suivre</v>
      </c>
      <c r="FX16" s="317"/>
      <c r="FY16" s="317"/>
      <c r="FZ16" s="343"/>
      <c r="GA16" s="110" t="str">
        <f>Tableau81[[#This Row],[CLIENTS]]</f>
        <v>GAEHLER</v>
      </c>
      <c r="GB16" s="110" t="str">
        <f>Tableau81[[#This Row],[LOCALISATION]]</f>
        <v>HANGENBIENTEN</v>
      </c>
      <c r="GC16" s="335" t="str">
        <f>Tableau81[[#This Row],[STADE D''AVANCEMENT]]</f>
        <v>annulation chez BERAL</v>
      </c>
      <c r="GD16" s="325" t="str">
        <f>Tableau81[[#This Row],[INTERVENTION À EFFECTUER]]</f>
        <v>me contacter pour marche à suivre</v>
      </c>
      <c r="GE16" s="317">
        <v>47</v>
      </c>
      <c r="GF16" s="317"/>
      <c r="GG16" s="343"/>
      <c r="GH16" s="110" t="str">
        <f>Tableau81[[#This Row],[CLIENTS]]</f>
        <v>GAEHLER</v>
      </c>
      <c r="GI16" s="110" t="str">
        <f>Tableau81[[#This Row],[LOCALISATION]]</f>
        <v>HANGENBIENTEN</v>
      </c>
      <c r="GJ16" s="335" t="str">
        <f>Tableau81[[#This Row],[STADE D''AVANCEMENT]]</f>
        <v>annulation chez BERAL</v>
      </c>
      <c r="GK16" s="111" t="str">
        <f>Tableau81[[#This Row],[INTERVENTION À EFFECTUER]]</f>
        <v>me contacter pour marche à suivre</v>
      </c>
      <c r="GL16" s="317"/>
      <c r="GM16" s="317"/>
      <c r="GN16" s="343"/>
      <c r="GO16" s="110" t="str">
        <f>Tableau81[[#This Row],[CLIENTS]]</f>
        <v>GAEHLER</v>
      </c>
      <c r="GP16" s="110" t="str">
        <f>Tableau81[[#This Row],[LOCALISATION]]</f>
        <v>HANGENBIENTEN</v>
      </c>
      <c r="GQ16" s="335" t="str">
        <f>Tableau81[[#This Row],[STADE D''AVANCEMENT]]</f>
        <v>annulation chez BERAL</v>
      </c>
      <c r="GR16" s="325" t="str">
        <f>Tableau81[[#This Row],[INTERVENTION À EFFECTUER]]</f>
        <v>me contacter pour marche à suivre</v>
      </c>
      <c r="GS16" s="317">
        <v>48</v>
      </c>
      <c r="GT16" s="317"/>
      <c r="GU16" s="343" t="s">
        <v>304</v>
      </c>
      <c r="GV16" s="110" t="str">
        <f>Tableau81[[#This Row],[CLIENTS]]</f>
        <v>GAEHLER</v>
      </c>
      <c r="GW16" s="110" t="str">
        <f>Tableau81[[#This Row],[LOCALISATION]]</f>
        <v>HANGENBIENTEN</v>
      </c>
      <c r="GX16" s="335" t="str">
        <f>Tableau81[[#This Row],[STADE D''AVANCEMENT]]</f>
        <v>annulation chez BERAL</v>
      </c>
      <c r="GY16" s="325" t="str">
        <f>Tableau81[[#This Row],[INTERVENTION À EFFECTUER]]</f>
        <v>me contacter pour marche à suivre</v>
      </c>
      <c r="GZ16" s="317"/>
      <c r="HA16" s="317"/>
      <c r="HB16" s="343"/>
      <c r="HC16" s="110" t="str">
        <f>Tableau81[[#This Row],[CLIENTS]]</f>
        <v>GAEHLER</v>
      </c>
      <c r="HD16" s="110" t="str">
        <f>Tableau81[[#This Row],[LOCALISATION]]</f>
        <v>HANGENBIENTEN</v>
      </c>
      <c r="HE16" s="335" t="str">
        <f>Tableau81[[#This Row],[STADE D''AVANCEMENT]]</f>
        <v>annulation chez BERAL</v>
      </c>
      <c r="HF16" s="325" t="str">
        <f>Tableau81[[#This Row],[INTERVENTION À EFFECTUER]]</f>
        <v>me contacter pour marche à suivre</v>
      </c>
      <c r="HG16" s="317"/>
      <c r="HH16" s="317"/>
      <c r="HI16" s="343"/>
    </row>
    <row r="17" spans="1:217" s="331" customFormat="1" ht="17.25" customHeight="1" x14ac:dyDescent="0.25">
      <c r="A17" s="124" t="s">
        <v>263</v>
      </c>
      <c r="B17" s="124" t="s">
        <v>278</v>
      </c>
      <c r="C17" s="125" t="s">
        <v>271</v>
      </c>
      <c r="D17" s="125" t="s">
        <v>297</v>
      </c>
      <c r="E17" s="317"/>
      <c r="F17" s="317"/>
      <c r="G17" s="343"/>
      <c r="H17" s="127" t="str">
        <f>Tableau81[[#This Row],[CLIENTS]]</f>
        <v>HACQUIN</v>
      </c>
      <c r="I17" s="127" t="str">
        <f>Tableau81[[#This Row],[LOCALISATION]]</f>
        <v>OBERHOFFEN</v>
      </c>
      <c r="J17" s="321" t="str">
        <f>Tableau81[[#This Row],[STADE D''AVANCEMENT]]</f>
        <v>dalle basse RDC</v>
      </c>
      <c r="K17" s="321" t="str">
        <f>Tableau81[[#This Row],[INTERVENTION À EFFECTUER]]</f>
        <v>maçonnerie RDC</v>
      </c>
      <c r="L17" s="317"/>
      <c r="M17" s="317"/>
      <c r="N17" s="343"/>
      <c r="O17" s="127" t="str">
        <f>Tableau81[[#This Row],[CLIENTS]]</f>
        <v>HACQUIN</v>
      </c>
      <c r="P17" s="127" t="str">
        <f>Tableau81[[#This Row],[LOCALISATION]]</f>
        <v>OBERHOFFEN</v>
      </c>
      <c r="Q17" s="321" t="str">
        <f>Tableau81[[#This Row],[STADE D''AVANCEMENT]]</f>
        <v>dalle basse RDC</v>
      </c>
      <c r="R17" s="321" t="str">
        <f>Tableau81[[#This Row],[INTERVENTION À EFFECTUER]]</f>
        <v>maçonnerie RDC</v>
      </c>
      <c r="S17" s="317"/>
      <c r="T17" s="317"/>
      <c r="U17" s="343"/>
      <c r="V17" s="127" t="str">
        <f>Tableau81[[#This Row],[CLIENTS]]</f>
        <v>HACQUIN</v>
      </c>
      <c r="W17" s="127" t="str">
        <f>Tableau81[[#This Row],[LOCALISATION]]</f>
        <v>OBERHOFFEN</v>
      </c>
      <c r="X17" s="321" t="str">
        <f>Tableau81[[#This Row],[STADE D''AVANCEMENT]]</f>
        <v>dalle basse RDC</v>
      </c>
      <c r="Y17" s="321" t="str">
        <f>Tableau81[[#This Row],[INTERVENTION À EFFECTUER]]</f>
        <v>maçonnerie RDC</v>
      </c>
      <c r="Z17" s="317"/>
      <c r="AA17" s="317"/>
      <c r="AB17" s="346"/>
      <c r="AC17" s="110" t="str">
        <f>Tableau81[[#This Row],[CLIENTS]]</f>
        <v>HACQUIN</v>
      </c>
      <c r="AD17" s="110" t="str">
        <f>Tableau81[[#This Row],[LOCALISATION]]</f>
        <v>OBERHOFFEN</v>
      </c>
      <c r="AE17" s="111" t="str">
        <f>Tableau81[[#This Row],[STADE D''AVANCEMENT]]</f>
        <v>dalle basse RDC</v>
      </c>
      <c r="AF17" s="111" t="str">
        <f>Tableau81[[#This Row],[INTERVENTION À EFFECTUER]]</f>
        <v>maçonnerie RDC</v>
      </c>
      <c r="AG17" s="317"/>
      <c r="AH17" s="317"/>
      <c r="AI17" s="343"/>
      <c r="AJ17" s="124" t="str">
        <f>Tableau81[[#This Row],[CLIENTS]]</f>
        <v>HACQUIN</v>
      </c>
      <c r="AK17" s="124" t="str">
        <f>Tableau81[[#This Row],[LOCALISATION]]</f>
        <v>OBERHOFFEN</v>
      </c>
      <c r="AL17" s="111" t="str">
        <f>Tableau81[[#This Row],[STADE D''AVANCEMENT]]</f>
        <v>dalle basse RDC</v>
      </c>
      <c r="AM17" s="125" t="str">
        <f>Tableau81[[#This Row],[INTERVENTION À EFFECTUER]]</f>
        <v>maçonnerie RDC</v>
      </c>
      <c r="AN17" s="317"/>
      <c r="AO17" s="317"/>
      <c r="AP17" s="343"/>
      <c r="AQ17" s="329" t="str">
        <f>Tableau81[[#This Row],[CLIENTS]]</f>
        <v>HACQUIN</v>
      </c>
      <c r="AR17" s="110" t="str">
        <f>Tableau81[[#This Row],[LOCALISATION]]</f>
        <v>OBERHOFFEN</v>
      </c>
      <c r="AS17" s="111" t="str">
        <f>Tableau81[[#This Row],[STADE D''AVANCEMENT]]</f>
        <v>dalle basse RDC</v>
      </c>
      <c r="AT17" s="111" t="str">
        <f>Tableau81[[#This Row],[INTERVENTION À EFFECTUER]]</f>
        <v>maçonnerie RDC</v>
      </c>
      <c r="AU17" s="318"/>
      <c r="AV17" s="317"/>
      <c r="AW17" s="343"/>
      <c r="AX17" s="110" t="str">
        <f>Tableau81[[#This Row],[CLIENTS]]</f>
        <v>HACQUIN</v>
      </c>
      <c r="AY17" s="110" t="str">
        <f>Tableau81[[#This Row],[LOCALISATION]]</f>
        <v>OBERHOFFEN</v>
      </c>
      <c r="AZ17" s="111" t="str">
        <f>Tableau81[[#This Row],[STADE D''AVANCEMENT]]</f>
        <v>dalle basse RDC</v>
      </c>
      <c r="BA17" s="111" t="str">
        <f>Tableau81[[#This Row],[INTERVENTION À EFFECTUER]]</f>
        <v>maçonnerie RDC</v>
      </c>
      <c r="BB17" s="317"/>
      <c r="BC17" s="317"/>
      <c r="BD17" s="343"/>
      <c r="BE17" s="110" t="str">
        <f>Tableau81[[#This Row],[CLIENTS]]</f>
        <v>HACQUIN</v>
      </c>
      <c r="BF17" s="110" t="str">
        <f>Tableau81[[#This Row],[LOCALISATION]]</f>
        <v>OBERHOFFEN</v>
      </c>
      <c r="BG17" s="111" t="str">
        <f>Tableau81[[#This Row],[STADE D''AVANCEMENT]]</f>
        <v>dalle basse RDC</v>
      </c>
      <c r="BH17" s="111" t="str">
        <f>Tableau81[[#This Row],[INTERVENTION À EFFECTUER]]</f>
        <v>maçonnerie RDC</v>
      </c>
      <c r="BI17" s="317">
        <v>48</v>
      </c>
      <c r="BJ17" s="317"/>
      <c r="BK17" s="343"/>
      <c r="BL17" s="110" t="str">
        <f>Tableau81[[#This Row],[CLIENTS]]</f>
        <v>HACQUIN</v>
      </c>
      <c r="BM17" s="110" t="str">
        <f>Tableau81[[#This Row],[LOCALISATION]]</f>
        <v>OBERHOFFEN</v>
      </c>
      <c r="BN17" s="111" t="str">
        <f>Tableau81[[#This Row],[STADE D''AVANCEMENT]]</f>
        <v>dalle basse RDC</v>
      </c>
      <c r="BO17" s="111" t="str">
        <f>Tableau81[[#This Row],[INTERVENTION À EFFECTUER]]</f>
        <v>maçonnerie RDC</v>
      </c>
      <c r="BP17" s="317">
        <v>45</v>
      </c>
      <c r="BQ17" s="317"/>
      <c r="BR17" s="343"/>
      <c r="BS17" s="110" t="str">
        <f>Tableau81[[#This Row],[CLIENTS]]</f>
        <v>HACQUIN</v>
      </c>
      <c r="BT17" s="110" t="str">
        <f>Tableau81[[#This Row],[LOCALISATION]]</f>
        <v>OBERHOFFEN</v>
      </c>
      <c r="BU17" s="111" t="str">
        <f>Tableau81[[#This Row],[STADE D''AVANCEMENT]]</f>
        <v>dalle basse RDC</v>
      </c>
      <c r="BV17" s="111" t="str">
        <f>Tableau81[[#This Row],[INTERVENTION À EFFECTUER]]</f>
        <v>maçonnerie RDC</v>
      </c>
      <c r="BW17" s="317">
        <v>41</v>
      </c>
      <c r="BX17" s="317"/>
      <c r="BY17" s="343"/>
      <c r="BZ17" s="110" t="str">
        <f>Tableau81[[#This Row],[CLIENTS]]</f>
        <v>HACQUIN</v>
      </c>
      <c r="CA17" s="110" t="str">
        <f>Tableau81[[#This Row],[LOCALISATION]]</f>
        <v>OBERHOFFEN</v>
      </c>
      <c r="CB17" s="111" t="str">
        <f>Tableau81[[#This Row],[STADE D''AVANCEMENT]]</f>
        <v>dalle basse RDC</v>
      </c>
      <c r="CC17" s="114" t="str">
        <f>Tableau81[[#This Row],[INTERVENTION À EFFECTUER]]</f>
        <v>maçonnerie RDC</v>
      </c>
      <c r="CD17" s="317"/>
      <c r="CE17" s="317"/>
      <c r="CF17" s="343"/>
      <c r="CG17" s="127" t="str">
        <f>Tableau81[[#This Row],[CLIENTS]]</f>
        <v>HACQUIN</v>
      </c>
      <c r="CH17" s="127" t="str">
        <f>Tableau81[[#This Row],[LOCALISATION]]</f>
        <v>OBERHOFFEN</v>
      </c>
      <c r="CI17" s="321" t="str">
        <f>Tableau81[[#This Row],[STADE D''AVANCEMENT]]</f>
        <v>dalle basse RDC</v>
      </c>
      <c r="CJ17" s="125" t="str">
        <f>Tableau81[[#This Row],[INTERVENTION À EFFECTUER]]</f>
        <v>maçonnerie RDC</v>
      </c>
      <c r="CK17" s="317"/>
      <c r="CL17" s="317"/>
      <c r="CM17" s="343"/>
      <c r="CN17" s="110" t="str">
        <f>Tableau81[[#This Row],[CLIENTS]]</f>
        <v>HACQUIN</v>
      </c>
      <c r="CO17" s="110" t="str">
        <f>Tableau81[[#This Row],[LOCALISATION]]</f>
        <v>OBERHOFFEN</v>
      </c>
      <c r="CP17" s="111" t="str">
        <f>Tableau81[[#This Row],[STADE D''AVANCEMENT]]</f>
        <v>dalle basse RDC</v>
      </c>
      <c r="CQ17" s="111" t="str">
        <f>Tableau81[[#This Row],[INTERVENTION À EFFECTUER]]</f>
        <v>maçonnerie RDC</v>
      </c>
      <c r="CR17" s="317"/>
      <c r="CS17" s="317"/>
      <c r="CT17" s="343"/>
      <c r="CU17" s="114" t="str">
        <f>Tableau81[[#This Row],[CLIENTS]]</f>
        <v>HACQUIN</v>
      </c>
      <c r="CV17" s="114" t="str">
        <f>Tableau81[[#This Row],[LOCALISATION]]</f>
        <v>OBERHOFFEN</v>
      </c>
      <c r="CW17" s="335" t="str">
        <f>Tableau81[[#This Row],[STADE D''AVANCEMENT]]</f>
        <v>dalle basse RDC</v>
      </c>
      <c r="CX17" s="111" t="str">
        <f>Tableau81[[#This Row],[INTERVENTION À EFFECTUER]]</f>
        <v>maçonnerie RDC</v>
      </c>
      <c r="CY17" s="317"/>
      <c r="CZ17" s="317"/>
      <c r="DA17" s="343"/>
      <c r="DB17" s="110" t="str">
        <f>Tableau81[[#This Row],[CLIENTS]]</f>
        <v>HACQUIN</v>
      </c>
      <c r="DC17" s="110" t="str">
        <f>Tableau81[[#This Row],[LOCALISATION]]</f>
        <v>OBERHOFFEN</v>
      </c>
      <c r="DD17" s="335" t="str">
        <f>Tableau81[[#This Row],[STADE D''AVANCEMENT]]</f>
        <v>dalle basse RDC</v>
      </c>
      <c r="DE17" s="111" t="str">
        <f>Tableau81[[#This Row],[INTERVENTION À EFFECTUER]]</f>
        <v>maçonnerie RDC</v>
      </c>
      <c r="DF17" s="317"/>
      <c r="DG17" s="317"/>
      <c r="DH17" s="343"/>
      <c r="DI17" s="322" t="str">
        <f>Tableau81[[#This Row],[CLIENTS]]</f>
        <v>HACQUIN</v>
      </c>
      <c r="DJ17" s="322" t="str">
        <f>Tableau81[[#This Row],[LOCALISATION]]</f>
        <v>OBERHOFFEN</v>
      </c>
      <c r="DK17" s="338" t="str">
        <f>Tableau81[[#This Row],[STADE D''AVANCEMENT]]</f>
        <v>dalle basse RDC</v>
      </c>
      <c r="DL17" s="144" t="str">
        <f>Tableau81[[#This Row],[INTERVENTION À EFFECTUER]]</f>
        <v>maçonnerie RDC</v>
      </c>
      <c r="DM17" s="318"/>
      <c r="DN17" s="318"/>
      <c r="DO17" s="347"/>
      <c r="DP17" s="110" t="str">
        <f>Tableau81[[#This Row],[CLIENTS]]</f>
        <v>HACQUIN</v>
      </c>
      <c r="DQ17" s="110" t="str">
        <f>Tableau81[[#This Row],[LOCALISATION]]</f>
        <v>OBERHOFFEN</v>
      </c>
      <c r="DR17" s="335" t="str">
        <f>Tableau81[[#This Row],[STADE D''AVANCEMENT]]</f>
        <v>dalle basse RDC</v>
      </c>
      <c r="DS17" s="111" t="str">
        <f>Tableau81[[#This Row],[INTERVENTION À EFFECTUER]]</f>
        <v>maçonnerie RDC</v>
      </c>
      <c r="DT17" s="317"/>
      <c r="DU17" s="317"/>
      <c r="DV17" s="343"/>
      <c r="DW17" s="110" t="str">
        <f>Tableau81[[#This Row],[CLIENTS]]</f>
        <v>HACQUIN</v>
      </c>
      <c r="DX17" s="110" t="str">
        <f>Tableau81[[#This Row],[LOCALISATION]]</f>
        <v>OBERHOFFEN</v>
      </c>
      <c r="DY17" s="335" t="str">
        <f>Tableau81[[#This Row],[STADE D''AVANCEMENT]]</f>
        <v>dalle basse RDC</v>
      </c>
      <c r="DZ17" s="111" t="str">
        <f>Tableau81[[#This Row],[INTERVENTION À EFFECTUER]]</f>
        <v>maçonnerie RDC</v>
      </c>
      <c r="EA17" s="317"/>
      <c r="EB17" s="317"/>
      <c r="EC17" s="343"/>
      <c r="ED17" s="110" t="str">
        <f>Tableau81[[#This Row],[CLIENTS]]</f>
        <v>HACQUIN</v>
      </c>
      <c r="EE17" s="110" t="str">
        <f>Tableau81[[#This Row],[LOCALISATION]]</f>
        <v>OBERHOFFEN</v>
      </c>
      <c r="EF17" s="335" t="str">
        <f>Tableau81[[#This Row],[STADE D''AVANCEMENT]]</f>
        <v>dalle basse RDC</v>
      </c>
      <c r="EG17" s="111" t="str">
        <f>Tableau81[[#This Row],[INTERVENTION À EFFECTUER]]</f>
        <v>maçonnerie RDC</v>
      </c>
      <c r="EH17" s="317"/>
      <c r="EI17" s="317"/>
      <c r="EJ17" s="343"/>
      <c r="EK17" s="110" t="str">
        <f>Tableau81[[#This Row],[CLIENTS]]</f>
        <v>HACQUIN</v>
      </c>
      <c r="EL17" s="110" t="str">
        <f>Tableau81[[#This Row],[LOCALISATION]]</f>
        <v>OBERHOFFEN</v>
      </c>
      <c r="EM17" s="335" t="str">
        <f>Tableau81[[#This Row],[STADE D''AVANCEMENT]]</f>
        <v>dalle basse RDC</v>
      </c>
      <c r="EN17" s="111" t="str">
        <f>Tableau81[[#This Row],[INTERVENTION À EFFECTUER]]</f>
        <v>maçonnerie RDC</v>
      </c>
      <c r="EO17" s="317"/>
      <c r="EP17" s="317"/>
      <c r="EQ17" s="343"/>
      <c r="ER17" s="110" t="str">
        <f>Tableau81[[#This Row],[CLIENTS]]</f>
        <v>HACQUIN</v>
      </c>
      <c r="ES17" s="110" t="str">
        <f>Tableau81[[#This Row],[LOCALISATION]]</f>
        <v>OBERHOFFEN</v>
      </c>
      <c r="ET17" s="335" t="str">
        <f>Tableau81[[#This Row],[STADE D''AVANCEMENT]]</f>
        <v>dalle basse RDC</v>
      </c>
      <c r="EU17" s="111" t="str">
        <f>Tableau81[[#This Row],[INTERVENTION À EFFECTUER]]</f>
        <v>maçonnerie RDC</v>
      </c>
      <c r="EV17" s="317"/>
      <c r="EW17" s="317"/>
      <c r="EX17" s="343"/>
      <c r="EY17" s="110" t="str">
        <f>Tableau81[[#This Row],[CLIENTS]]</f>
        <v>HACQUIN</v>
      </c>
      <c r="EZ17" s="110" t="str">
        <f>Tableau81[[#This Row],[LOCALISATION]]</f>
        <v>OBERHOFFEN</v>
      </c>
      <c r="FA17" s="335" t="str">
        <f>Tableau81[[#This Row],[STADE D''AVANCEMENT]]</f>
        <v>dalle basse RDC</v>
      </c>
      <c r="FB17" s="111" t="str">
        <f>Tableau81[[#This Row],[INTERVENTION À EFFECTUER]]</f>
        <v>maçonnerie RDC</v>
      </c>
      <c r="FC17" s="317">
        <v>49</v>
      </c>
      <c r="FD17" s="317"/>
      <c r="FE17" s="343"/>
      <c r="FF17" s="110" t="str">
        <f>Tableau81[[#This Row],[CLIENTS]]</f>
        <v>HACQUIN</v>
      </c>
      <c r="FG17" s="110" t="str">
        <f>Tableau81[[#This Row],[LOCALISATION]]</f>
        <v>OBERHOFFEN</v>
      </c>
      <c r="FH17" s="335" t="str">
        <f>Tableau81[[#This Row],[STADE D''AVANCEMENT]]</f>
        <v>dalle basse RDC</v>
      </c>
      <c r="FI17" s="111" t="str">
        <f>Tableau81[[#This Row],[INTERVENTION À EFFECTUER]]</f>
        <v>maçonnerie RDC</v>
      </c>
      <c r="FJ17" s="317">
        <v>46</v>
      </c>
      <c r="FK17" s="317"/>
      <c r="FL17" s="345"/>
      <c r="FM17" s="110" t="str">
        <f>Tableau81[[#This Row],[CLIENTS]]</f>
        <v>HACQUIN</v>
      </c>
      <c r="FN17" s="110" t="str">
        <f>Tableau81[[#This Row],[LOCALISATION]]</f>
        <v>OBERHOFFEN</v>
      </c>
      <c r="FO17" s="335" t="str">
        <f>Tableau81[[#This Row],[STADE D''AVANCEMENT]]</f>
        <v>dalle basse RDC</v>
      </c>
      <c r="FP17" s="111" t="str">
        <f>Tableau81[[#This Row],[INTERVENTION À EFFECTUER]]</f>
        <v>maçonnerie RDC</v>
      </c>
      <c r="FQ17" s="317"/>
      <c r="FR17" s="317"/>
      <c r="FS17" s="343"/>
      <c r="FT17" s="110" t="str">
        <f>Tableau81[[#This Row],[CLIENTS]]</f>
        <v>HACQUIN</v>
      </c>
      <c r="FU17" s="110" t="str">
        <f>Tableau81[[#This Row],[LOCALISATION]]</f>
        <v>OBERHOFFEN</v>
      </c>
      <c r="FV17" s="335" t="str">
        <f>Tableau81[[#This Row],[STADE D''AVANCEMENT]]</f>
        <v>dalle basse RDC</v>
      </c>
      <c r="FW17" s="111" t="str">
        <f>Tableau81[[#This Row],[INTERVENTION À EFFECTUER]]</f>
        <v>maçonnerie RDC</v>
      </c>
      <c r="FX17" s="317"/>
      <c r="FY17" s="317"/>
      <c r="FZ17" s="346"/>
      <c r="GA17" s="110" t="str">
        <f>Tableau81[[#This Row],[CLIENTS]]</f>
        <v>HACQUIN</v>
      </c>
      <c r="GB17" s="110" t="str">
        <f>Tableau81[[#This Row],[LOCALISATION]]</f>
        <v>OBERHOFFEN</v>
      </c>
      <c r="GC17" s="335" t="str">
        <f>Tableau81[[#This Row],[STADE D''AVANCEMENT]]</f>
        <v>dalle basse RDC</v>
      </c>
      <c r="GD17" s="325" t="str">
        <f>Tableau81[[#This Row],[INTERVENTION À EFFECTUER]]</f>
        <v>maçonnerie RDC</v>
      </c>
      <c r="GE17" s="317">
        <v>49</v>
      </c>
      <c r="GF17" s="317"/>
      <c r="GG17" s="343"/>
      <c r="GH17" s="110" t="str">
        <f>Tableau81[[#This Row],[CLIENTS]]</f>
        <v>HACQUIN</v>
      </c>
      <c r="GI17" s="110" t="str">
        <f>Tableau81[[#This Row],[LOCALISATION]]</f>
        <v>OBERHOFFEN</v>
      </c>
      <c r="GJ17" s="335" t="str">
        <f>Tableau81[[#This Row],[STADE D''AVANCEMENT]]</f>
        <v>dalle basse RDC</v>
      </c>
      <c r="GK17" s="111" t="str">
        <f>Tableau81[[#This Row],[INTERVENTION À EFFECTUER]]</f>
        <v>maçonnerie RDC</v>
      </c>
      <c r="GL17" s="317"/>
      <c r="GM17" s="317"/>
      <c r="GN17" s="343"/>
      <c r="GO17" s="110" t="str">
        <f>Tableau81[[#This Row],[CLIENTS]]</f>
        <v>HACQUIN</v>
      </c>
      <c r="GP17" s="110" t="str">
        <f>Tableau81[[#This Row],[LOCALISATION]]</f>
        <v>OBERHOFFEN</v>
      </c>
      <c r="GQ17" s="335" t="str">
        <f>Tableau81[[#This Row],[STADE D''AVANCEMENT]]</f>
        <v>dalle basse RDC</v>
      </c>
      <c r="GR17" s="325" t="str">
        <f>Tableau81[[#This Row],[INTERVENTION À EFFECTUER]]</f>
        <v>maçonnerie RDC</v>
      </c>
      <c r="GS17" s="317">
        <v>50</v>
      </c>
      <c r="GT17" s="317"/>
      <c r="GU17" s="343"/>
      <c r="GV17" s="110" t="str">
        <f>Tableau81[[#This Row],[CLIENTS]]</f>
        <v>HACQUIN</v>
      </c>
      <c r="GW17" s="110" t="str">
        <f>Tableau81[[#This Row],[LOCALISATION]]</f>
        <v>OBERHOFFEN</v>
      </c>
      <c r="GX17" s="335" t="str">
        <f>Tableau81[[#This Row],[STADE D''AVANCEMENT]]</f>
        <v>dalle basse RDC</v>
      </c>
      <c r="GY17" s="325" t="str">
        <f>Tableau81[[#This Row],[INTERVENTION À EFFECTUER]]</f>
        <v>maçonnerie RDC</v>
      </c>
      <c r="GZ17" s="317"/>
      <c r="HA17" s="317"/>
      <c r="HB17" s="343"/>
      <c r="HC17" s="110" t="str">
        <f>Tableau81[[#This Row],[CLIENTS]]</f>
        <v>HACQUIN</v>
      </c>
      <c r="HD17" s="110" t="str">
        <f>Tableau81[[#This Row],[LOCALISATION]]</f>
        <v>OBERHOFFEN</v>
      </c>
      <c r="HE17" s="335" t="str">
        <f>Tableau81[[#This Row],[STADE D''AVANCEMENT]]</f>
        <v>dalle basse RDC</v>
      </c>
      <c r="HF17" s="325" t="str">
        <f>Tableau81[[#This Row],[INTERVENTION À EFFECTUER]]</f>
        <v>maçonnerie RDC</v>
      </c>
      <c r="HG17" s="317">
        <v>42</v>
      </c>
      <c r="HH17" s="317"/>
      <c r="HI17" s="343"/>
    </row>
    <row r="18" spans="1:217" s="331" customFormat="1" ht="17.25" customHeight="1" x14ac:dyDescent="0.25">
      <c r="A18" s="124" t="s">
        <v>196</v>
      </c>
      <c r="B18" s="124" t="s">
        <v>184</v>
      </c>
      <c r="C18" s="125" t="s">
        <v>265</v>
      </c>
      <c r="D18" s="125" t="s">
        <v>216</v>
      </c>
      <c r="E18" s="317"/>
      <c r="F18" s="317"/>
      <c r="G18" s="343"/>
      <c r="H18" s="127" t="str">
        <f>Tableau81[[#This Row],[CLIENTS]]</f>
        <v>KEISER</v>
      </c>
      <c r="I18" s="127" t="str">
        <f>Tableau81[[#This Row],[LOCALISATION]]</f>
        <v>EBERSHEIM</v>
      </c>
      <c r="J18" s="321" t="str">
        <f>Tableau81[[#This Row],[STADE D''AVANCEMENT]]</f>
        <v>couvert</v>
      </c>
      <c r="K18" s="321" t="str">
        <f>Tableau81[[#This Row],[INTERVENTION À EFFECTUER]]</f>
        <v>pose</v>
      </c>
      <c r="L18" s="317"/>
      <c r="M18" s="317"/>
      <c r="N18" s="343"/>
      <c r="O18" s="127" t="str">
        <f>Tableau81[[#This Row],[CLIENTS]]</f>
        <v>KEISER</v>
      </c>
      <c r="P18" s="127" t="str">
        <f>Tableau81[[#This Row],[LOCALISATION]]</f>
        <v>EBERSHEIM</v>
      </c>
      <c r="Q18" s="321" t="str">
        <f>Tableau81[[#This Row],[STADE D''AVANCEMENT]]</f>
        <v>couvert</v>
      </c>
      <c r="R18" s="321" t="str">
        <f>Tableau81[[#This Row],[INTERVENTION À EFFECTUER]]</f>
        <v>pose</v>
      </c>
      <c r="S18" s="317"/>
      <c r="T18" s="317"/>
      <c r="U18" s="343"/>
      <c r="V18" s="127" t="str">
        <f>Tableau81[[#This Row],[CLIENTS]]</f>
        <v>KEISER</v>
      </c>
      <c r="W18" s="127" t="str">
        <f>Tableau81[[#This Row],[LOCALISATION]]</f>
        <v>EBERSHEIM</v>
      </c>
      <c r="X18" s="321" t="str">
        <f>Tableau81[[#This Row],[STADE D''AVANCEMENT]]</f>
        <v>couvert</v>
      </c>
      <c r="Y18" s="321" t="str">
        <f>Tableau81[[#This Row],[INTERVENTION À EFFECTUER]]</f>
        <v>pose</v>
      </c>
      <c r="Z18" s="317"/>
      <c r="AA18" s="317"/>
      <c r="AB18" s="343"/>
      <c r="AC18" s="110" t="str">
        <f>Tableau81[[#This Row],[CLIENTS]]</f>
        <v>KEISER</v>
      </c>
      <c r="AD18" s="110" t="str">
        <f>Tableau81[[#This Row],[LOCALISATION]]</f>
        <v>EBERSHEIM</v>
      </c>
      <c r="AE18" s="111" t="str">
        <f>Tableau81[[#This Row],[STADE D''AVANCEMENT]]</f>
        <v>couvert</v>
      </c>
      <c r="AF18" s="111" t="str">
        <f>Tableau81[[#This Row],[INTERVENTION À EFFECTUER]]</f>
        <v>pose</v>
      </c>
      <c r="AG18" s="317"/>
      <c r="AH18" s="317"/>
      <c r="AI18" s="343"/>
      <c r="AJ18" s="124" t="str">
        <f>Tableau81[[#This Row],[CLIENTS]]</f>
        <v>KEISER</v>
      </c>
      <c r="AK18" s="124" t="str">
        <f>Tableau81[[#This Row],[LOCALISATION]]</f>
        <v>EBERSHEIM</v>
      </c>
      <c r="AL18" s="111" t="str">
        <f>Tableau81[[#This Row],[STADE D''AVANCEMENT]]</f>
        <v>couvert</v>
      </c>
      <c r="AM18" s="111" t="str">
        <f>Tableau81[[#This Row],[INTERVENTION À EFFECTUER]]</f>
        <v>pose</v>
      </c>
      <c r="AN18" s="317"/>
      <c r="AO18" s="317"/>
      <c r="AP18" s="343"/>
      <c r="AQ18" s="329" t="str">
        <f>Tableau81[[#This Row],[CLIENTS]]</f>
        <v>KEISER</v>
      </c>
      <c r="AR18" s="110" t="str">
        <f>Tableau81[[#This Row],[LOCALISATION]]</f>
        <v>EBERSHEIM</v>
      </c>
      <c r="AS18" s="111" t="str">
        <f>Tableau81[[#This Row],[STADE D''AVANCEMENT]]</f>
        <v>couvert</v>
      </c>
      <c r="AT18" s="111" t="str">
        <f>Tableau81[[#This Row],[INTERVENTION À EFFECTUER]]</f>
        <v>pose</v>
      </c>
      <c r="AU18" s="318"/>
      <c r="AV18" s="317"/>
      <c r="AW18" s="343"/>
      <c r="AX18" s="110" t="str">
        <f>Tableau81[[#This Row],[CLIENTS]]</f>
        <v>KEISER</v>
      </c>
      <c r="AY18" s="110" t="str">
        <f>Tableau81[[#This Row],[LOCALISATION]]</f>
        <v>EBERSHEIM</v>
      </c>
      <c r="AZ18" s="111" t="str">
        <f>Tableau81[[#This Row],[STADE D''AVANCEMENT]]</f>
        <v>couvert</v>
      </c>
      <c r="BA18" s="111" t="str">
        <f>Tableau81[[#This Row],[INTERVENTION À EFFECTUER]]</f>
        <v>pose</v>
      </c>
      <c r="BB18" s="317"/>
      <c r="BC18" s="317"/>
      <c r="BD18" s="343"/>
      <c r="BE18" s="110" t="str">
        <f>Tableau81[[#This Row],[CLIENTS]]</f>
        <v>KEISER</v>
      </c>
      <c r="BF18" s="110" t="str">
        <f>Tableau81[[#This Row],[LOCALISATION]]</f>
        <v>EBERSHEIM</v>
      </c>
      <c r="BG18" s="111" t="str">
        <f>Tableau81[[#This Row],[STADE D''AVANCEMENT]]</f>
        <v>couvert</v>
      </c>
      <c r="BH18" s="111" t="str">
        <f>Tableau81[[#This Row],[INTERVENTION À EFFECTUER]]</f>
        <v>pose</v>
      </c>
      <c r="BI18" s="317"/>
      <c r="BJ18" s="317"/>
      <c r="BK18" s="343"/>
      <c r="BL18" s="110" t="str">
        <f>Tableau81[[#This Row],[CLIENTS]]</f>
        <v>KEISER</v>
      </c>
      <c r="BM18" s="110" t="str">
        <f>Tableau81[[#This Row],[LOCALISATION]]</f>
        <v>EBERSHEIM</v>
      </c>
      <c r="BN18" s="111" t="str">
        <f>Tableau81[[#This Row],[STADE D''AVANCEMENT]]</f>
        <v>couvert</v>
      </c>
      <c r="BO18" s="144" t="str">
        <f>Tableau81[[#This Row],[INTERVENTION À EFFECTUER]]</f>
        <v>pose</v>
      </c>
      <c r="BP18" s="317" t="s">
        <v>308</v>
      </c>
      <c r="BQ18" s="314" t="s">
        <v>307</v>
      </c>
      <c r="BR18" s="343"/>
      <c r="BS18" s="110" t="str">
        <f>Tableau81[[#This Row],[CLIENTS]]</f>
        <v>KEISER</v>
      </c>
      <c r="BT18" s="110" t="str">
        <f>Tableau81[[#This Row],[LOCALISATION]]</f>
        <v>EBERSHEIM</v>
      </c>
      <c r="BU18" s="111" t="str">
        <f>Tableau81[[#This Row],[STADE D''AVANCEMENT]]</f>
        <v>couvert</v>
      </c>
      <c r="BV18" s="111" t="str">
        <f>Tableau81[[#This Row],[INTERVENTION À EFFECTUER]]</f>
        <v>pose</v>
      </c>
      <c r="BW18" s="317"/>
      <c r="BX18" s="317"/>
      <c r="BY18" s="343"/>
      <c r="BZ18" s="110" t="str">
        <f>Tableau81[[#This Row],[CLIENTS]]</f>
        <v>KEISER</v>
      </c>
      <c r="CA18" s="110" t="str">
        <f>Tableau81[[#This Row],[LOCALISATION]]</f>
        <v>EBERSHEIM</v>
      </c>
      <c r="CB18" s="111" t="str">
        <f>Tableau81[[#This Row],[STADE D''AVANCEMENT]]</f>
        <v>couvert</v>
      </c>
      <c r="CC18" s="111" t="str">
        <f>Tableau81[[#This Row],[INTERVENTION À EFFECTUER]]</f>
        <v>pose</v>
      </c>
      <c r="CD18" s="317"/>
      <c r="CE18" s="317"/>
      <c r="CF18" s="343"/>
      <c r="CG18" s="127" t="str">
        <f>Tableau81[[#This Row],[CLIENTS]]</f>
        <v>KEISER</v>
      </c>
      <c r="CH18" s="127" t="str">
        <f>Tableau81[[#This Row],[LOCALISATION]]</f>
        <v>EBERSHEIM</v>
      </c>
      <c r="CI18" s="321" t="str">
        <f>Tableau81[[#This Row],[STADE D''AVANCEMENT]]</f>
        <v>couvert</v>
      </c>
      <c r="CJ18" s="125" t="str">
        <f>Tableau81[[#This Row],[INTERVENTION À EFFECTUER]]</f>
        <v>pose</v>
      </c>
      <c r="CK18" s="317"/>
      <c r="CL18" s="317"/>
      <c r="CM18" s="343"/>
      <c r="CN18" s="110" t="str">
        <f>Tableau81[[#This Row],[CLIENTS]]</f>
        <v>KEISER</v>
      </c>
      <c r="CO18" s="110" t="str">
        <f>Tableau81[[#This Row],[LOCALISATION]]</f>
        <v>EBERSHEIM</v>
      </c>
      <c r="CP18" s="111" t="str">
        <f>Tableau81[[#This Row],[STADE D''AVANCEMENT]]</f>
        <v>couvert</v>
      </c>
      <c r="CQ18" s="111" t="str">
        <f>Tableau81[[#This Row],[INTERVENTION À EFFECTUER]]</f>
        <v>pose</v>
      </c>
      <c r="CR18" s="317"/>
      <c r="CS18" s="317"/>
      <c r="CT18" s="343"/>
      <c r="CU18" s="110" t="str">
        <f>Tableau81[[#This Row],[CLIENTS]]</f>
        <v>KEISER</v>
      </c>
      <c r="CV18" s="110" t="str">
        <f>Tableau81[[#This Row],[LOCALISATION]]</f>
        <v>EBERSHEIM</v>
      </c>
      <c r="CW18" s="335" t="str">
        <f>Tableau81[[#This Row],[STADE D''AVANCEMENT]]</f>
        <v>couvert</v>
      </c>
      <c r="CX18" s="111" t="str">
        <f>Tableau81[[#This Row],[INTERVENTION À EFFECTUER]]</f>
        <v>pose</v>
      </c>
      <c r="CY18" s="317"/>
      <c r="CZ18" s="317"/>
      <c r="DA18" s="343"/>
      <c r="DB18" s="110" t="str">
        <f>Tableau81[[#This Row],[CLIENTS]]</f>
        <v>KEISER</v>
      </c>
      <c r="DC18" s="110" t="str">
        <f>Tableau81[[#This Row],[LOCALISATION]]</f>
        <v>EBERSHEIM</v>
      </c>
      <c r="DD18" s="335" t="str">
        <f>Tableau81[[#This Row],[STADE D''AVANCEMENT]]</f>
        <v>couvert</v>
      </c>
      <c r="DE18" s="111" t="str">
        <f>Tableau81[[#This Row],[INTERVENTION À EFFECTUER]]</f>
        <v>pose</v>
      </c>
      <c r="DF18" s="317"/>
      <c r="DG18" s="317"/>
      <c r="DH18" s="343"/>
      <c r="DI18" s="322" t="str">
        <f>Tableau81[[#This Row],[CLIENTS]]</f>
        <v>KEISER</v>
      </c>
      <c r="DJ18" s="322" t="str">
        <f>Tableau81[[#This Row],[LOCALISATION]]</f>
        <v>EBERSHEIM</v>
      </c>
      <c r="DK18" s="338" t="str">
        <f>Tableau81[[#This Row],[STADE D''AVANCEMENT]]</f>
        <v>couvert</v>
      </c>
      <c r="DL18" s="144" t="str">
        <f>Tableau81[[#This Row],[INTERVENTION À EFFECTUER]]</f>
        <v>pose</v>
      </c>
      <c r="DM18" s="318"/>
      <c r="DN18" s="318"/>
      <c r="DO18" s="347"/>
      <c r="DP18" s="110" t="str">
        <f>Tableau81[[#This Row],[CLIENTS]]</f>
        <v>KEISER</v>
      </c>
      <c r="DQ18" s="110" t="str">
        <f>Tableau81[[#This Row],[LOCALISATION]]</f>
        <v>EBERSHEIM</v>
      </c>
      <c r="DR18" s="335" t="str">
        <f>Tableau81[[#This Row],[STADE D''AVANCEMENT]]</f>
        <v>couvert</v>
      </c>
      <c r="DS18" s="111" t="str">
        <f>Tableau81[[#This Row],[INTERVENTION À EFFECTUER]]</f>
        <v>pose</v>
      </c>
      <c r="DT18" s="317"/>
      <c r="DU18" s="317"/>
      <c r="DV18" s="343"/>
      <c r="DW18" s="110" t="str">
        <f>Tableau81[[#This Row],[CLIENTS]]</f>
        <v>KEISER</v>
      </c>
      <c r="DX18" s="110" t="str">
        <f>Tableau81[[#This Row],[LOCALISATION]]</f>
        <v>EBERSHEIM</v>
      </c>
      <c r="DY18" s="335" t="str">
        <f>Tableau81[[#This Row],[STADE D''AVANCEMENT]]</f>
        <v>couvert</v>
      </c>
      <c r="DZ18" s="111" t="str">
        <f>Tableau81[[#This Row],[INTERVENTION À EFFECTUER]]</f>
        <v>pose</v>
      </c>
      <c r="EA18" s="317"/>
      <c r="EB18" s="317"/>
      <c r="EC18" s="343"/>
      <c r="ED18" s="110" t="str">
        <f>Tableau81[[#This Row],[CLIENTS]]</f>
        <v>KEISER</v>
      </c>
      <c r="EE18" s="110" t="str">
        <f>Tableau81[[#This Row],[LOCALISATION]]</f>
        <v>EBERSHEIM</v>
      </c>
      <c r="EF18" s="335" t="str">
        <f>Tableau81[[#This Row],[STADE D''AVANCEMENT]]</f>
        <v>couvert</v>
      </c>
      <c r="EG18" s="111" t="str">
        <f>Tableau81[[#This Row],[INTERVENTION À EFFECTUER]]</f>
        <v>pose</v>
      </c>
      <c r="EH18" s="317"/>
      <c r="EI18" s="317"/>
      <c r="EJ18" s="343"/>
      <c r="EK18" s="110" t="str">
        <f>Tableau81[[#This Row],[CLIENTS]]</f>
        <v>KEISER</v>
      </c>
      <c r="EL18" s="110" t="str">
        <f>Tableau81[[#This Row],[LOCALISATION]]</f>
        <v>EBERSHEIM</v>
      </c>
      <c r="EM18" s="335" t="str">
        <f>Tableau81[[#This Row],[STADE D''AVANCEMENT]]</f>
        <v>couvert</v>
      </c>
      <c r="EN18" s="111" t="str">
        <f>Tableau81[[#This Row],[INTERVENTION À EFFECTUER]]</f>
        <v>pose</v>
      </c>
      <c r="EO18" s="317"/>
      <c r="EP18" s="317"/>
      <c r="EQ18" s="343"/>
      <c r="ER18" s="110" t="str">
        <f>Tableau81[[#This Row],[CLIENTS]]</f>
        <v>KEISER</v>
      </c>
      <c r="ES18" s="110" t="str">
        <f>Tableau81[[#This Row],[LOCALISATION]]</f>
        <v>EBERSHEIM</v>
      </c>
      <c r="ET18" s="335" t="str">
        <f>Tableau81[[#This Row],[STADE D''AVANCEMENT]]</f>
        <v>couvert</v>
      </c>
      <c r="EU18" s="111" t="str">
        <f>Tableau81[[#This Row],[INTERVENTION À EFFECTUER]]</f>
        <v>pose</v>
      </c>
      <c r="EV18" s="317"/>
      <c r="EW18" s="317"/>
      <c r="EX18" s="343"/>
      <c r="EY18" s="110" t="str">
        <f>Tableau81[[#This Row],[CLIENTS]]</f>
        <v>KEISER</v>
      </c>
      <c r="EZ18" s="110" t="str">
        <f>Tableau81[[#This Row],[LOCALISATION]]</f>
        <v>EBERSHEIM</v>
      </c>
      <c r="FA18" s="335" t="str">
        <f>Tableau81[[#This Row],[STADE D''AVANCEMENT]]</f>
        <v>couvert</v>
      </c>
      <c r="FB18" s="111" t="str">
        <f>Tableau81[[#This Row],[INTERVENTION À EFFECTUER]]</f>
        <v>pose</v>
      </c>
      <c r="FC18" s="317"/>
      <c r="FD18" s="317"/>
      <c r="FE18" s="343"/>
      <c r="FF18" s="110" t="str">
        <f>Tableau81[[#This Row],[CLIENTS]]</f>
        <v>KEISER</v>
      </c>
      <c r="FG18" s="110" t="str">
        <f>Tableau81[[#This Row],[LOCALISATION]]</f>
        <v>EBERSHEIM</v>
      </c>
      <c r="FH18" s="335" t="str">
        <f>Tableau81[[#This Row],[STADE D''AVANCEMENT]]</f>
        <v>couvert</v>
      </c>
      <c r="FI18" s="111" t="str">
        <f>Tableau81[[#This Row],[INTERVENTION À EFFECTUER]]</f>
        <v>pose</v>
      </c>
      <c r="FJ18" s="317"/>
      <c r="FK18" s="317"/>
      <c r="FL18" s="343"/>
      <c r="FM18" s="110" t="str">
        <f>Tableau81[[#This Row],[CLIENTS]]</f>
        <v>KEISER</v>
      </c>
      <c r="FN18" s="110" t="str">
        <f>Tableau81[[#This Row],[LOCALISATION]]</f>
        <v>EBERSHEIM</v>
      </c>
      <c r="FO18" s="335" t="str">
        <f>Tableau81[[#This Row],[STADE D''AVANCEMENT]]</f>
        <v>couvert</v>
      </c>
      <c r="FP18" s="111" t="str">
        <f>Tableau81[[#This Row],[INTERVENTION À EFFECTUER]]</f>
        <v>pose</v>
      </c>
      <c r="FQ18" s="317"/>
      <c r="FR18" s="317"/>
      <c r="FS18" s="343"/>
      <c r="FT18" s="110" t="str">
        <f>Tableau81[[#This Row],[CLIENTS]]</f>
        <v>KEISER</v>
      </c>
      <c r="FU18" s="110" t="str">
        <f>Tableau81[[#This Row],[LOCALISATION]]</f>
        <v>EBERSHEIM</v>
      </c>
      <c r="FV18" s="335" t="str">
        <f>Tableau81[[#This Row],[STADE D''AVANCEMENT]]</f>
        <v>couvert</v>
      </c>
      <c r="FW18" s="111" t="str">
        <f>Tableau81[[#This Row],[INTERVENTION À EFFECTUER]]</f>
        <v>pose</v>
      </c>
      <c r="FX18" s="317"/>
      <c r="FY18" s="317"/>
      <c r="FZ18" s="343"/>
      <c r="GA18" s="110" t="str">
        <f>Tableau81[[#This Row],[CLIENTS]]</f>
        <v>KEISER</v>
      </c>
      <c r="GB18" s="110" t="str">
        <f>Tableau81[[#This Row],[LOCALISATION]]</f>
        <v>EBERSHEIM</v>
      </c>
      <c r="GC18" s="335" t="str">
        <f>Tableau81[[#This Row],[STADE D''AVANCEMENT]]</f>
        <v>couvert</v>
      </c>
      <c r="GD18" s="325" t="str">
        <f>Tableau81[[#This Row],[INTERVENTION À EFFECTUER]]</f>
        <v>pose</v>
      </c>
      <c r="GE18" s="317">
        <v>48</v>
      </c>
      <c r="GF18" s="317"/>
      <c r="GG18" s="343"/>
      <c r="GH18" s="110" t="str">
        <f>Tableau81[[#This Row],[CLIENTS]]</f>
        <v>KEISER</v>
      </c>
      <c r="GI18" s="110" t="str">
        <f>Tableau81[[#This Row],[LOCALISATION]]</f>
        <v>EBERSHEIM</v>
      </c>
      <c r="GJ18" s="335" t="str">
        <f>Tableau81[[#This Row],[STADE D''AVANCEMENT]]</f>
        <v>couvert</v>
      </c>
      <c r="GK18" s="111" t="str">
        <f>Tableau81[[#This Row],[INTERVENTION À EFFECTUER]]</f>
        <v>pose</v>
      </c>
      <c r="GL18" s="317"/>
      <c r="GM18" s="317"/>
      <c r="GN18" s="343"/>
      <c r="GO18" s="110" t="str">
        <f>Tableau81[[#This Row],[CLIENTS]]</f>
        <v>KEISER</v>
      </c>
      <c r="GP18" s="110" t="str">
        <f>Tableau81[[#This Row],[LOCALISATION]]</f>
        <v>EBERSHEIM</v>
      </c>
      <c r="GQ18" s="335" t="str">
        <f>Tableau81[[#This Row],[STADE D''AVANCEMENT]]</f>
        <v>couvert</v>
      </c>
      <c r="GR18" s="325" t="str">
        <f>Tableau81[[#This Row],[INTERVENTION À EFFECTUER]]</f>
        <v>pose</v>
      </c>
      <c r="GS18" s="317"/>
      <c r="GT18" s="317"/>
      <c r="GU18" s="343"/>
      <c r="GV18" s="110" t="str">
        <f>Tableau81[[#This Row],[CLIENTS]]</f>
        <v>KEISER</v>
      </c>
      <c r="GW18" s="110" t="str">
        <f>Tableau81[[#This Row],[LOCALISATION]]</f>
        <v>EBERSHEIM</v>
      </c>
      <c r="GX18" s="335" t="str">
        <f>Tableau81[[#This Row],[STADE D''AVANCEMENT]]</f>
        <v>couvert</v>
      </c>
      <c r="GY18" s="325" t="str">
        <f>Tableau81[[#This Row],[INTERVENTION À EFFECTUER]]</f>
        <v>pose</v>
      </c>
      <c r="GZ18" s="317"/>
      <c r="HA18" s="317"/>
      <c r="HB18" s="343"/>
      <c r="HC18" s="110" t="str">
        <f>Tableau81[[#This Row],[CLIENTS]]</f>
        <v>KEISER</v>
      </c>
      <c r="HD18" s="110" t="str">
        <f>Tableau81[[#This Row],[LOCALISATION]]</f>
        <v>EBERSHEIM</v>
      </c>
      <c r="HE18" s="335" t="str">
        <f>Tableau81[[#This Row],[STADE D''AVANCEMENT]]</f>
        <v>couvert</v>
      </c>
      <c r="HF18" s="325" t="str">
        <f>Tableau81[[#This Row],[INTERVENTION À EFFECTUER]]</f>
        <v>pose</v>
      </c>
      <c r="HG18" s="317"/>
      <c r="HH18" s="317"/>
      <c r="HI18" s="343"/>
    </row>
    <row r="19" spans="1:217" s="331" customFormat="1" ht="17.25" customHeight="1" x14ac:dyDescent="0.25">
      <c r="A19" s="124" t="s">
        <v>310</v>
      </c>
      <c r="B19" s="124" t="s">
        <v>311</v>
      </c>
      <c r="C19" s="125" t="s">
        <v>319</v>
      </c>
      <c r="D19" s="125"/>
      <c r="E19" s="317"/>
      <c r="F19" s="317"/>
      <c r="G19" s="343"/>
      <c r="H19" s="127" t="str">
        <f>Tableau81[[#This Row],[CLIENTS]]</f>
        <v>LAPORTE</v>
      </c>
      <c r="I19" s="127" t="str">
        <f>Tableau81[[#This Row],[LOCALISATION]]</f>
        <v>MOLSHEIM</v>
      </c>
      <c r="J19" s="321" t="str">
        <f>Tableau81[[#This Row],[STADE D''AVANCEMENT]]</f>
        <v>marchés en cours</v>
      </c>
      <c r="K19" s="321">
        <f>Tableau81[[#This Row],[INTERVENTION À EFFECTUER]]</f>
        <v>0</v>
      </c>
      <c r="L19" s="317"/>
      <c r="M19" s="317"/>
      <c r="N19" s="343"/>
      <c r="O19" s="127" t="str">
        <f>Tableau81[[#This Row],[CLIENTS]]</f>
        <v>LAPORTE</v>
      </c>
      <c r="P19" s="127" t="str">
        <f>Tableau81[[#This Row],[LOCALISATION]]</f>
        <v>MOLSHEIM</v>
      </c>
      <c r="Q19" s="321" t="str">
        <f>Tableau81[[#This Row],[STADE D''AVANCEMENT]]</f>
        <v>marchés en cours</v>
      </c>
      <c r="R19" s="321">
        <f>Tableau81[[#This Row],[INTERVENTION À EFFECTUER]]</f>
        <v>0</v>
      </c>
      <c r="S19" s="317"/>
      <c r="T19" s="317"/>
      <c r="U19" s="343"/>
      <c r="V19" s="127" t="str">
        <f>Tableau81[[#This Row],[CLIENTS]]</f>
        <v>LAPORTE</v>
      </c>
      <c r="W19" s="127" t="str">
        <f>Tableau81[[#This Row],[LOCALISATION]]</f>
        <v>MOLSHEIM</v>
      </c>
      <c r="X19" s="321" t="str">
        <f>Tableau81[[#This Row],[STADE D''AVANCEMENT]]</f>
        <v>marchés en cours</v>
      </c>
      <c r="Y19" s="321">
        <f>Tableau81[[#This Row],[INTERVENTION À EFFECTUER]]</f>
        <v>0</v>
      </c>
      <c r="Z19" s="317"/>
      <c r="AA19" s="317"/>
      <c r="AB19" s="343"/>
      <c r="AC19" s="124" t="str">
        <f>Tableau81[[#This Row],[CLIENTS]]</f>
        <v>LAPORTE</v>
      </c>
      <c r="AD19" s="127" t="str">
        <f>Tableau81[[#This Row],[LOCALISATION]]</f>
        <v>MOLSHEIM</v>
      </c>
      <c r="AE19" s="321" t="str">
        <f>Tableau81[[#This Row],[STADE D''AVANCEMENT]]</f>
        <v>marchés en cours</v>
      </c>
      <c r="AF19" s="125">
        <f>Tableau81[[#This Row],[INTERVENTION À EFFECTUER]]</f>
        <v>0</v>
      </c>
      <c r="AG19" s="317"/>
      <c r="AH19" s="317"/>
      <c r="AI19" s="343"/>
      <c r="AJ19" s="124" t="str">
        <f>Tableau81[[#This Row],[CLIENTS]]</f>
        <v>LAPORTE</v>
      </c>
      <c r="AK19" s="124" t="str">
        <f>Tableau81[[#This Row],[LOCALISATION]]</f>
        <v>MOLSHEIM</v>
      </c>
      <c r="AL19" s="111" t="str">
        <f>Tableau81[[#This Row],[STADE D''AVANCEMENT]]</f>
        <v>marchés en cours</v>
      </c>
      <c r="AM19" s="111">
        <f>Tableau81[[#This Row],[INTERVENTION À EFFECTUER]]</f>
        <v>0</v>
      </c>
      <c r="AN19" s="317"/>
      <c r="AO19" s="317"/>
      <c r="AP19" s="343"/>
      <c r="AQ19" s="329" t="str">
        <f>Tableau81[[#This Row],[CLIENTS]]</f>
        <v>LAPORTE</v>
      </c>
      <c r="AR19" s="110" t="str">
        <f>Tableau81[[#This Row],[LOCALISATION]]</f>
        <v>MOLSHEIM</v>
      </c>
      <c r="AS19" s="111" t="str">
        <f>Tableau81[[#This Row],[STADE D''AVANCEMENT]]</f>
        <v>marchés en cours</v>
      </c>
      <c r="AT19" s="125">
        <f>Tableau81[[#This Row],[INTERVENTION À EFFECTUER]]</f>
        <v>0</v>
      </c>
      <c r="AU19" s="317"/>
      <c r="AV19" s="317"/>
      <c r="AW19" s="343"/>
      <c r="AX19" s="110" t="str">
        <f>Tableau81[[#This Row],[CLIENTS]]</f>
        <v>LAPORTE</v>
      </c>
      <c r="AY19" s="110" t="str">
        <f>Tableau81[[#This Row],[LOCALISATION]]</f>
        <v>MOLSHEIM</v>
      </c>
      <c r="AZ19" s="111" t="str">
        <f>Tableau81[[#This Row],[STADE D''AVANCEMENT]]</f>
        <v>marchés en cours</v>
      </c>
      <c r="BA19" s="111">
        <f>Tableau81[[#This Row],[INTERVENTION À EFFECTUER]]</f>
        <v>0</v>
      </c>
      <c r="BB19" s="317"/>
      <c r="BC19" s="317"/>
      <c r="BD19" s="343"/>
      <c r="BE19" s="110" t="str">
        <f>Tableau81[[#This Row],[CLIENTS]]</f>
        <v>LAPORTE</v>
      </c>
      <c r="BF19" s="110" t="str">
        <f>Tableau81[[#This Row],[LOCALISATION]]</f>
        <v>MOLSHEIM</v>
      </c>
      <c r="BG19" s="111" t="str">
        <f>Tableau81[[#This Row],[STADE D''AVANCEMENT]]</f>
        <v>marchés en cours</v>
      </c>
      <c r="BH19" s="125">
        <f>Tableau81[[#This Row],[INTERVENTION À EFFECTUER]]</f>
        <v>0</v>
      </c>
      <c r="BI19" s="317"/>
      <c r="BJ19" s="317"/>
      <c r="BK19" s="343"/>
      <c r="BL19" s="110" t="str">
        <f>Tableau81[[#This Row],[CLIENTS]]</f>
        <v>LAPORTE</v>
      </c>
      <c r="BM19" s="110" t="str">
        <f>Tableau81[[#This Row],[LOCALISATION]]</f>
        <v>MOLSHEIM</v>
      </c>
      <c r="BN19" s="111" t="str">
        <f>Tableau81[[#This Row],[STADE D''AVANCEMENT]]</f>
        <v>marchés en cours</v>
      </c>
      <c r="BO19" s="111">
        <f>Tableau81[[#This Row],[INTERVENTION À EFFECTUER]]</f>
        <v>0</v>
      </c>
      <c r="BP19" s="317">
        <v>42</v>
      </c>
      <c r="BQ19" s="317"/>
      <c r="BR19" s="343"/>
      <c r="BS19" s="110" t="str">
        <f>Tableau81[[#This Row],[CLIENTS]]</f>
        <v>LAPORTE</v>
      </c>
      <c r="BT19" s="110" t="str">
        <f>Tableau81[[#This Row],[LOCALISATION]]</f>
        <v>MOLSHEIM</v>
      </c>
      <c r="BU19" s="111" t="str">
        <f>Tableau81[[#This Row],[STADE D''AVANCEMENT]]</f>
        <v>marchés en cours</v>
      </c>
      <c r="BV19" s="111">
        <f>Tableau81[[#This Row],[INTERVENTION À EFFECTUER]]</f>
        <v>0</v>
      </c>
      <c r="BW19" s="317">
        <v>45</v>
      </c>
      <c r="BX19" s="317"/>
      <c r="BY19" s="346"/>
      <c r="BZ19" s="110" t="str">
        <f>Tableau81[[#This Row],[CLIENTS]]</f>
        <v>LAPORTE</v>
      </c>
      <c r="CA19" s="110" t="str">
        <f>Tableau81[[#This Row],[LOCALISATION]]</f>
        <v>MOLSHEIM</v>
      </c>
      <c r="CB19" s="111" t="str">
        <f>Tableau81[[#This Row],[STADE D''AVANCEMENT]]</f>
        <v>marchés en cours</v>
      </c>
      <c r="CC19" s="111">
        <f>Tableau81[[#This Row],[INTERVENTION À EFFECTUER]]</f>
        <v>0</v>
      </c>
      <c r="CD19" s="317"/>
      <c r="CE19" s="317"/>
      <c r="CF19" s="343"/>
      <c r="CG19" s="127" t="str">
        <f>Tableau81[[#This Row],[CLIENTS]]</f>
        <v>LAPORTE</v>
      </c>
      <c r="CH19" s="127" t="str">
        <f>Tableau81[[#This Row],[LOCALISATION]]</f>
        <v>MOLSHEIM</v>
      </c>
      <c r="CI19" s="321" t="str">
        <f>Tableau81[[#This Row],[STADE D''AVANCEMENT]]</f>
        <v>marchés en cours</v>
      </c>
      <c r="CJ19" s="125">
        <f>Tableau81[[#This Row],[INTERVENTION À EFFECTUER]]</f>
        <v>0</v>
      </c>
      <c r="CK19" s="317"/>
      <c r="CL19" s="317"/>
      <c r="CM19" s="343"/>
      <c r="CN19" s="110" t="str">
        <f>Tableau81[[#This Row],[CLIENTS]]</f>
        <v>LAPORTE</v>
      </c>
      <c r="CO19" s="110" t="str">
        <f>Tableau81[[#This Row],[LOCALISATION]]</f>
        <v>MOLSHEIM</v>
      </c>
      <c r="CP19" s="111" t="str">
        <f>Tableau81[[#This Row],[STADE D''AVANCEMENT]]</f>
        <v>marchés en cours</v>
      </c>
      <c r="CQ19" s="111">
        <f>Tableau81[[#This Row],[INTERVENTION À EFFECTUER]]</f>
        <v>0</v>
      </c>
      <c r="CR19" s="317"/>
      <c r="CS19" s="317"/>
      <c r="CT19" s="343"/>
      <c r="CU19" s="110" t="str">
        <f>Tableau81[[#This Row],[CLIENTS]]</f>
        <v>LAPORTE</v>
      </c>
      <c r="CV19" s="110" t="str">
        <f>Tableau81[[#This Row],[LOCALISATION]]</f>
        <v>MOLSHEIM</v>
      </c>
      <c r="CW19" s="335" t="str">
        <f>Tableau81[[#This Row],[STADE D''AVANCEMENT]]</f>
        <v>marchés en cours</v>
      </c>
      <c r="CX19" s="111">
        <f>Tableau81[[#This Row],[INTERVENTION À EFFECTUER]]</f>
        <v>0</v>
      </c>
      <c r="CY19" s="317"/>
      <c r="CZ19" s="317"/>
      <c r="DA19" s="343"/>
      <c r="DB19" s="110" t="str">
        <f>Tableau81[[#This Row],[CLIENTS]]</f>
        <v>LAPORTE</v>
      </c>
      <c r="DC19" s="110" t="str">
        <f>Tableau81[[#This Row],[LOCALISATION]]</f>
        <v>MOLSHEIM</v>
      </c>
      <c r="DD19" s="335" t="str">
        <f>Tableau81[[#This Row],[STADE D''AVANCEMENT]]</f>
        <v>marchés en cours</v>
      </c>
      <c r="DE19" s="111">
        <f>Tableau81[[#This Row],[INTERVENTION À EFFECTUER]]</f>
        <v>0</v>
      </c>
      <c r="DF19" s="317"/>
      <c r="DG19" s="317"/>
      <c r="DH19" s="343"/>
      <c r="DI19" s="322" t="str">
        <f>Tableau81[[#This Row],[CLIENTS]]</f>
        <v>LAPORTE</v>
      </c>
      <c r="DJ19" s="322" t="str">
        <f>Tableau81[[#This Row],[LOCALISATION]]</f>
        <v>MOLSHEIM</v>
      </c>
      <c r="DK19" s="338" t="str">
        <f>Tableau81[[#This Row],[STADE D''AVANCEMENT]]</f>
        <v>marchés en cours</v>
      </c>
      <c r="DL19" s="144">
        <f>Tableau81[[#This Row],[INTERVENTION À EFFECTUER]]</f>
        <v>0</v>
      </c>
      <c r="DM19" s="318"/>
      <c r="DN19" s="318"/>
      <c r="DO19" s="347"/>
      <c r="DP19" s="110" t="str">
        <f>Tableau81[[#This Row],[CLIENTS]]</f>
        <v>LAPORTE</v>
      </c>
      <c r="DQ19" s="110" t="str">
        <f>Tableau81[[#This Row],[LOCALISATION]]</f>
        <v>MOLSHEIM</v>
      </c>
      <c r="DR19" s="335" t="str">
        <f>Tableau81[[#This Row],[STADE D''AVANCEMENT]]</f>
        <v>marchés en cours</v>
      </c>
      <c r="DS19" s="111">
        <f>Tableau81[[#This Row],[INTERVENTION À EFFECTUER]]</f>
        <v>0</v>
      </c>
      <c r="DT19" s="317"/>
      <c r="DU19" s="317"/>
      <c r="DV19" s="343"/>
      <c r="DW19" s="110" t="str">
        <f>Tableau81[[#This Row],[CLIENTS]]</f>
        <v>LAPORTE</v>
      </c>
      <c r="DX19" s="110" t="str">
        <f>Tableau81[[#This Row],[LOCALISATION]]</f>
        <v>MOLSHEIM</v>
      </c>
      <c r="DY19" s="335" t="str">
        <f>Tableau81[[#This Row],[STADE D''AVANCEMENT]]</f>
        <v>marchés en cours</v>
      </c>
      <c r="DZ19" s="111">
        <f>Tableau81[[#This Row],[INTERVENTION À EFFECTUER]]</f>
        <v>0</v>
      </c>
      <c r="EA19" s="317"/>
      <c r="EB19" s="317"/>
      <c r="EC19" s="343"/>
      <c r="ED19" s="110" t="str">
        <f>Tableau81[[#This Row],[CLIENTS]]</f>
        <v>LAPORTE</v>
      </c>
      <c r="EE19" s="110" t="str">
        <f>Tableau81[[#This Row],[LOCALISATION]]</f>
        <v>MOLSHEIM</v>
      </c>
      <c r="EF19" s="335" t="str">
        <f>Tableau81[[#This Row],[STADE D''AVANCEMENT]]</f>
        <v>marchés en cours</v>
      </c>
      <c r="EG19" s="111">
        <f>Tableau81[[#This Row],[INTERVENTION À EFFECTUER]]</f>
        <v>0</v>
      </c>
      <c r="EH19" s="317"/>
      <c r="EI19" s="317"/>
      <c r="EJ19" s="343"/>
      <c r="EK19" s="110" t="str">
        <f>Tableau81[[#This Row],[CLIENTS]]</f>
        <v>LAPORTE</v>
      </c>
      <c r="EL19" s="110" t="str">
        <f>Tableau81[[#This Row],[LOCALISATION]]</f>
        <v>MOLSHEIM</v>
      </c>
      <c r="EM19" s="335" t="str">
        <f>Tableau81[[#This Row],[STADE D''AVANCEMENT]]</f>
        <v>marchés en cours</v>
      </c>
      <c r="EN19" s="111">
        <f>Tableau81[[#This Row],[INTERVENTION À EFFECTUER]]</f>
        <v>0</v>
      </c>
      <c r="EO19" s="317"/>
      <c r="EP19" s="317"/>
      <c r="EQ19" s="343"/>
      <c r="ER19" s="110" t="str">
        <f>Tableau81[[#This Row],[CLIENTS]]</f>
        <v>LAPORTE</v>
      </c>
      <c r="ES19" s="110" t="str">
        <f>Tableau81[[#This Row],[LOCALISATION]]</f>
        <v>MOLSHEIM</v>
      </c>
      <c r="ET19" s="335" t="str">
        <f>Tableau81[[#This Row],[STADE D''AVANCEMENT]]</f>
        <v>marchés en cours</v>
      </c>
      <c r="EU19" s="111">
        <f>Tableau81[[#This Row],[INTERVENTION À EFFECTUER]]</f>
        <v>0</v>
      </c>
      <c r="EV19" s="317"/>
      <c r="EW19" s="317"/>
      <c r="EX19" s="343"/>
      <c r="EY19" s="110" t="str">
        <f>Tableau81[[#This Row],[CLIENTS]]</f>
        <v>LAPORTE</v>
      </c>
      <c r="EZ19" s="110" t="str">
        <f>Tableau81[[#This Row],[LOCALISATION]]</f>
        <v>MOLSHEIM</v>
      </c>
      <c r="FA19" s="335" t="str">
        <f>Tableau81[[#This Row],[STADE D''AVANCEMENT]]</f>
        <v>marchés en cours</v>
      </c>
      <c r="FB19" s="111">
        <f>Tableau81[[#This Row],[INTERVENTION À EFFECTUER]]</f>
        <v>0</v>
      </c>
      <c r="FC19" s="317"/>
      <c r="FD19" s="317"/>
      <c r="FE19" s="343"/>
      <c r="FF19" s="110" t="str">
        <f>Tableau81[[#This Row],[CLIENTS]]</f>
        <v>LAPORTE</v>
      </c>
      <c r="FG19" s="110" t="str">
        <f>Tableau81[[#This Row],[LOCALISATION]]</f>
        <v>MOLSHEIM</v>
      </c>
      <c r="FH19" s="335" t="str">
        <f>Tableau81[[#This Row],[STADE D''AVANCEMENT]]</f>
        <v>marchés en cours</v>
      </c>
      <c r="FI19" s="125">
        <f>Tableau81[[#This Row],[INTERVENTION À EFFECTUER]]</f>
        <v>0</v>
      </c>
      <c r="FJ19" s="317"/>
      <c r="FK19" s="317"/>
      <c r="FL19" s="343"/>
      <c r="FM19" s="110" t="str">
        <f>Tableau81[[#This Row],[CLIENTS]]</f>
        <v>LAPORTE</v>
      </c>
      <c r="FN19" s="110" t="str">
        <f>Tableau81[[#This Row],[LOCALISATION]]</f>
        <v>MOLSHEIM</v>
      </c>
      <c r="FO19" s="335" t="str">
        <f>Tableau81[[#This Row],[STADE D''AVANCEMENT]]</f>
        <v>marchés en cours</v>
      </c>
      <c r="FP19" s="111">
        <f>Tableau81[[#This Row],[INTERVENTION À EFFECTUER]]</f>
        <v>0</v>
      </c>
      <c r="FQ19" s="317"/>
      <c r="FR19" s="317"/>
      <c r="FS19" s="343"/>
      <c r="FT19" s="110" t="str">
        <f>Tableau81[[#This Row],[CLIENTS]]</f>
        <v>LAPORTE</v>
      </c>
      <c r="FU19" s="110" t="str">
        <f>Tableau81[[#This Row],[LOCALISATION]]</f>
        <v>MOLSHEIM</v>
      </c>
      <c r="FV19" s="335" t="str">
        <f>Tableau81[[#This Row],[STADE D''AVANCEMENT]]</f>
        <v>marchés en cours</v>
      </c>
      <c r="FW19" s="125">
        <f>Tableau81[[#This Row],[INTERVENTION À EFFECTUER]]</f>
        <v>0</v>
      </c>
      <c r="FX19" s="317"/>
      <c r="FY19" s="317"/>
      <c r="FZ19" s="343"/>
      <c r="GA19" s="110" t="str">
        <f>Tableau81[[#This Row],[CLIENTS]]</f>
        <v>LAPORTE</v>
      </c>
      <c r="GB19" s="110" t="str">
        <f>Tableau81[[#This Row],[LOCALISATION]]</f>
        <v>MOLSHEIM</v>
      </c>
      <c r="GC19" s="335" t="str">
        <f>Tableau81[[#This Row],[STADE D''AVANCEMENT]]</f>
        <v>marchés en cours</v>
      </c>
      <c r="GD19" s="325">
        <f>Tableau81[[#This Row],[INTERVENTION À EFFECTUER]]</f>
        <v>0</v>
      </c>
      <c r="GE19" s="317">
        <v>43</v>
      </c>
      <c r="GF19" s="317"/>
      <c r="GG19" s="343"/>
      <c r="GH19" s="110" t="str">
        <f>Tableau81[[#This Row],[CLIENTS]]</f>
        <v>LAPORTE</v>
      </c>
      <c r="GI19" s="110" t="str">
        <f>Tableau81[[#This Row],[LOCALISATION]]</f>
        <v>MOLSHEIM</v>
      </c>
      <c r="GJ19" s="335" t="str">
        <f>Tableau81[[#This Row],[STADE D''AVANCEMENT]]</f>
        <v>marchés en cours</v>
      </c>
      <c r="GK19" s="111">
        <f>Tableau81[[#This Row],[INTERVENTION À EFFECTUER]]</f>
        <v>0</v>
      </c>
      <c r="GL19" s="317"/>
      <c r="GM19" s="317"/>
      <c r="GN19" s="343"/>
      <c r="GO19" s="110" t="str">
        <f>Tableau81[[#This Row],[CLIENTS]]</f>
        <v>LAPORTE</v>
      </c>
      <c r="GP19" s="110" t="str">
        <f>Tableau81[[#This Row],[LOCALISATION]]</f>
        <v>MOLSHEIM</v>
      </c>
      <c r="GQ19" s="335" t="str">
        <f>Tableau81[[#This Row],[STADE D''AVANCEMENT]]</f>
        <v>marchés en cours</v>
      </c>
      <c r="GR19" s="325">
        <f>Tableau81[[#This Row],[INTERVENTION À EFFECTUER]]</f>
        <v>0</v>
      </c>
      <c r="GS19" s="317">
        <v>40</v>
      </c>
      <c r="GT19" s="317"/>
      <c r="GU19" s="343"/>
      <c r="GV19" s="110" t="str">
        <f>Tableau81[[#This Row],[CLIENTS]]</f>
        <v>LAPORTE</v>
      </c>
      <c r="GW19" s="110" t="str">
        <f>Tableau81[[#This Row],[LOCALISATION]]</f>
        <v>MOLSHEIM</v>
      </c>
      <c r="GX19" s="335" t="str">
        <f>Tableau81[[#This Row],[STADE D''AVANCEMENT]]</f>
        <v>marchés en cours</v>
      </c>
      <c r="GY19" s="325">
        <f>Tableau81[[#This Row],[INTERVENTION À EFFECTUER]]</f>
        <v>0</v>
      </c>
      <c r="GZ19" s="317"/>
      <c r="HA19" s="317"/>
      <c r="HB19" s="343"/>
      <c r="HC19" s="110" t="str">
        <f>Tableau81[[#This Row],[CLIENTS]]</f>
        <v>LAPORTE</v>
      </c>
      <c r="HD19" s="110" t="str">
        <f>Tableau81[[#This Row],[LOCALISATION]]</f>
        <v>MOLSHEIM</v>
      </c>
      <c r="HE19" s="335" t="str">
        <f>Tableau81[[#This Row],[STADE D''AVANCEMENT]]</f>
        <v>marchés en cours</v>
      </c>
      <c r="HF19" s="325">
        <f>Tableau81[[#This Row],[INTERVENTION À EFFECTUER]]</f>
        <v>0</v>
      </c>
      <c r="HG19" s="317"/>
      <c r="HH19" s="317"/>
      <c r="HI19" s="343"/>
    </row>
    <row r="20" spans="1:217" s="331" customFormat="1" ht="17.25" customHeight="1" x14ac:dyDescent="0.25">
      <c r="A20" s="124" t="s">
        <v>245</v>
      </c>
      <c r="B20" s="124" t="s">
        <v>279</v>
      </c>
      <c r="C20" s="125" t="s">
        <v>266</v>
      </c>
      <c r="D20" s="125" t="s">
        <v>322</v>
      </c>
      <c r="E20" s="317"/>
      <c r="F20" s="317"/>
      <c r="G20" s="343"/>
      <c r="H20" s="127" t="str">
        <f>Tableau81[[#This Row],[CLIENTS]]</f>
        <v>LAUTH-ROCH</v>
      </c>
      <c r="I20" s="127" t="str">
        <f>Tableau81[[#This Row],[LOCALISATION]]</f>
        <v>DINSHEIM S/ BRUCHE</v>
      </c>
      <c r="J20" s="321" t="str">
        <f>Tableau81[[#This Row],[STADE D''AVANCEMENT]]</f>
        <v>GO fini</v>
      </c>
      <c r="K20" s="321" t="str">
        <f>Tableau81[[#This Row],[INTERVENTION À EFFECTUER]]</f>
        <v>étanchéité</v>
      </c>
      <c r="L20" s="317"/>
      <c r="M20" s="317"/>
      <c r="N20" s="343"/>
      <c r="O20" s="127" t="str">
        <f>Tableau81[[#This Row],[CLIENTS]]</f>
        <v>LAUTH-ROCH</v>
      </c>
      <c r="P20" s="127" t="str">
        <f>Tableau81[[#This Row],[LOCALISATION]]</f>
        <v>DINSHEIM S/ BRUCHE</v>
      </c>
      <c r="Q20" s="321" t="str">
        <f>Tableau81[[#This Row],[STADE D''AVANCEMENT]]</f>
        <v>GO fini</v>
      </c>
      <c r="R20" s="321" t="str">
        <f>Tableau81[[#This Row],[INTERVENTION À EFFECTUER]]</f>
        <v>étanchéité</v>
      </c>
      <c r="S20" s="317"/>
      <c r="T20" s="317"/>
      <c r="U20" s="343"/>
      <c r="V20" s="127" t="str">
        <f>Tableau81[[#This Row],[CLIENTS]]</f>
        <v>LAUTH-ROCH</v>
      </c>
      <c r="W20" s="127" t="str">
        <f>Tableau81[[#This Row],[LOCALISATION]]</f>
        <v>DINSHEIM S/ BRUCHE</v>
      </c>
      <c r="X20" s="321" t="str">
        <f>Tableau81[[#This Row],[STADE D''AVANCEMENT]]</f>
        <v>GO fini</v>
      </c>
      <c r="Y20" s="321" t="str">
        <f>Tableau81[[#This Row],[INTERVENTION À EFFECTUER]]</f>
        <v>étanchéité</v>
      </c>
      <c r="Z20" s="317">
        <v>41</v>
      </c>
      <c r="AA20" s="317"/>
      <c r="AB20" s="343"/>
      <c r="AC20" s="124" t="str">
        <f>Tableau81[[#This Row],[CLIENTS]]</f>
        <v>LAUTH-ROCH</v>
      </c>
      <c r="AD20" s="127" t="str">
        <f>Tableau81[[#This Row],[LOCALISATION]]</f>
        <v>DINSHEIM S/ BRUCHE</v>
      </c>
      <c r="AE20" s="321" t="str">
        <f>Tableau81[[#This Row],[STADE D''AVANCEMENT]]</f>
        <v>GO fini</v>
      </c>
      <c r="AF20" s="125" t="str">
        <f>Tableau81[[#This Row],[INTERVENTION À EFFECTUER]]</f>
        <v>étanchéité</v>
      </c>
      <c r="AG20" s="317"/>
      <c r="AH20" s="317"/>
      <c r="AI20" s="343"/>
      <c r="AJ20" s="124" t="str">
        <f>Tableau81[[#This Row],[CLIENTS]]</f>
        <v>LAUTH-ROCH</v>
      </c>
      <c r="AK20" s="124" t="str">
        <f>Tableau81[[#This Row],[LOCALISATION]]</f>
        <v>DINSHEIM S/ BRUCHE</v>
      </c>
      <c r="AL20" s="111" t="str">
        <f>Tableau81[[#This Row],[STADE D''AVANCEMENT]]</f>
        <v>GO fini</v>
      </c>
      <c r="AM20" s="125" t="str">
        <f>Tableau81[[#This Row],[INTERVENTION À EFFECTUER]]</f>
        <v>étanchéité</v>
      </c>
      <c r="AN20" s="317"/>
      <c r="AO20" s="317"/>
      <c r="AP20" s="343"/>
      <c r="AQ20" s="329" t="str">
        <f>Tableau81[[#This Row],[CLIENTS]]</f>
        <v>LAUTH-ROCH</v>
      </c>
      <c r="AR20" s="110" t="str">
        <f>Tableau81[[#This Row],[LOCALISATION]]</f>
        <v>DINSHEIM S/ BRUCHE</v>
      </c>
      <c r="AS20" s="111" t="str">
        <f>Tableau81[[#This Row],[STADE D''AVANCEMENT]]</f>
        <v>GO fini</v>
      </c>
      <c r="AT20" s="125" t="str">
        <f>Tableau81[[#This Row],[INTERVENTION À EFFECTUER]]</f>
        <v>étanchéité</v>
      </c>
      <c r="AU20" s="318">
        <v>44</v>
      </c>
      <c r="AV20" s="317"/>
      <c r="AW20" s="343"/>
      <c r="AX20" s="110" t="str">
        <f>Tableau81[[#This Row],[CLIENTS]]</f>
        <v>LAUTH-ROCH</v>
      </c>
      <c r="AY20" s="110" t="str">
        <f>Tableau81[[#This Row],[LOCALISATION]]</f>
        <v>DINSHEIM S/ BRUCHE</v>
      </c>
      <c r="AZ20" s="111" t="str">
        <f>Tableau81[[#This Row],[STADE D''AVANCEMENT]]</f>
        <v>GO fini</v>
      </c>
      <c r="BA20" s="111" t="str">
        <f>Tableau81[[#This Row],[INTERVENTION À EFFECTUER]]</f>
        <v>étanchéité</v>
      </c>
      <c r="BB20" s="317"/>
      <c r="BC20" s="317"/>
      <c r="BD20" s="343"/>
      <c r="BE20" s="110" t="str">
        <f>Tableau81[[#This Row],[CLIENTS]]</f>
        <v>LAUTH-ROCH</v>
      </c>
      <c r="BF20" s="110" t="str">
        <f>Tableau81[[#This Row],[LOCALISATION]]</f>
        <v>DINSHEIM S/ BRUCHE</v>
      </c>
      <c r="BG20" s="111" t="str">
        <f>Tableau81[[#This Row],[STADE D''AVANCEMENT]]</f>
        <v>GO fini</v>
      </c>
      <c r="BH20" s="125" t="str">
        <f>Tableau81[[#This Row],[INTERVENTION À EFFECTUER]]</f>
        <v>étanchéité</v>
      </c>
      <c r="BI20" s="317">
        <v>42</v>
      </c>
      <c r="BJ20" s="317"/>
      <c r="BK20" s="343"/>
      <c r="BL20" s="110" t="str">
        <f>Tableau81[[#This Row],[CLIENTS]]</f>
        <v>LAUTH-ROCH</v>
      </c>
      <c r="BM20" s="110" t="str">
        <f>Tableau81[[#This Row],[LOCALISATION]]</f>
        <v>DINSHEIM S/ BRUCHE</v>
      </c>
      <c r="BN20" s="111" t="str">
        <f>Tableau81[[#This Row],[STADE D''AVANCEMENT]]</f>
        <v>GO fini</v>
      </c>
      <c r="BO20" s="111" t="str">
        <f>Tableau81[[#This Row],[INTERVENTION À EFFECTUER]]</f>
        <v>étanchéité</v>
      </c>
      <c r="BP20" s="317"/>
      <c r="BQ20" s="317"/>
      <c r="BR20" s="343"/>
      <c r="BS20" s="110" t="str">
        <f>Tableau81[[#This Row],[CLIENTS]]</f>
        <v>LAUTH-ROCH</v>
      </c>
      <c r="BT20" s="110" t="str">
        <f>Tableau81[[#This Row],[LOCALISATION]]</f>
        <v>DINSHEIM S/ BRUCHE</v>
      </c>
      <c r="BU20" s="111" t="str">
        <f>Tableau81[[#This Row],[STADE D''AVANCEMENT]]</f>
        <v>GO fini</v>
      </c>
      <c r="BV20" s="111" t="str">
        <f>Tableau81[[#This Row],[INTERVENTION À EFFECTUER]]</f>
        <v>étanchéité</v>
      </c>
      <c r="BW20" s="317"/>
      <c r="BX20" s="317"/>
      <c r="BY20" s="343"/>
      <c r="BZ20" s="110" t="str">
        <f>Tableau81[[#This Row],[CLIENTS]]</f>
        <v>LAUTH-ROCH</v>
      </c>
      <c r="CA20" s="110" t="str">
        <f>Tableau81[[#This Row],[LOCALISATION]]</f>
        <v>DINSHEIM S/ BRUCHE</v>
      </c>
      <c r="CB20" s="111" t="str">
        <f>Tableau81[[#This Row],[STADE D''AVANCEMENT]]</f>
        <v>GO fini</v>
      </c>
      <c r="CC20" s="111" t="str">
        <f>Tableau81[[#This Row],[INTERVENTION À EFFECTUER]]</f>
        <v>étanchéité</v>
      </c>
      <c r="CD20" s="317"/>
      <c r="CE20" s="317"/>
      <c r="CF20" s="343"/>
      <c r="CG20" s="127" t="str">
        <f>Tableau81[[#This Row],[CLIENTS]]</f>
        <v>LAUTH-ROCH</v>
      </c>
      <c r="CH20" s="127" t="str">
        <f>Tableau81[[#This Row],[LOCALISATION]]</f>
        <v>DINSHEIM S/ BRUCHE</v>
      </c>
      <c r="CI20" s="321" t="str">
        <f>Tableau81[[#This Row],[STADE D''AVANCEMENT]]</f>
        <v>GO fini</v>
      </c>
      <c r="CJ20" s="125" t="str">
        <f>Tableau81[[#This Row],[INTERVENTION À EFFECTUER]]</f>
        <v>étanchéité</v>
      </c>
      <c r="CK20" s="317"/>
      <c r="CL20" s="317"/>
      <c r="CM20" s="343"/>
      <c r="CN20" s="110" t="str">
        <f>Tableau81[[#This Row],[CLIENTS]]</f>
        <v>LAUTH-ROCH</v>
      </c>
      <c r="CO20" s="110" t="str">
        <f>Tableau81[[#This Row],[LOCALISATION]]</f>
        <v>DINSHEIM S/ BRUCHE</v>
      </c>
      <c r="CP20" s="111" t="str">
        <f>Tableau81[[#This Row],[STADE D''AVANCEMENT]]</f>
        <v>GO fini</v>
      </c>
      <c r="CQ20" s="111" t="str">
        <f>Tableau81[[#This Row],[INTERVENTION À EFFECTUER]]</f>
        <v>étanchéité</v>
      </c>
      <c r="CR20" s="317"/>
      <c r="CS20" s="317"/>
      <c r="CT20" s="343"/>
      <c r="CU20" s="110" t="str">
        <f>Tableau81[[#This Row],[CLIENTS]]</f>
        <v>LAUTH-ROCH</v>
      </c>
      <c r="CV20" s="110" t="str">
        <f>Tableau81[[#This Row],[LOCALISATION]]</f>
        <v>DINSHEIM S/ BRUCHE</v>
      </c>
      <c r="CW20" s="335" t="str">
        <f>Tableau81[[#This Row],[STADE D''AVANCEMENT]]</f>
        <v>GO fini</v>
      </c>
      <c r="CX20" s="111" t="str">
        <f>Tableau81[[#This Row],[INTERVENTION À EFFECTUER]]</f>
        <v>étanchéité</v>
      </c>
      <c r="CY20" s="317"/>
      <c r="CZ20" s="317"/>
      <c r="DA20" s="343"/>
      <c r="DB20" s="110" t="str">
        <f>Tableau81[[#This Row],[CLIENTS]]</f>
        <v>LAUTH-ROCH</v>
      </c>
      <c r="DC20" s="110" t="str">
        <f>Tableau81[[#This Row],[LOCALISATION]]</f>
        <v>DINSHEIM S/ BRUCHE</v>
      </c>
      <c r="DD20" s="335" t="str">
        <f>Tableau81[[#This Row],[STADE D''AVANCEMENT]]</f>
        <v>GO fini</v>
      </c>
      <c r="DE20" s="111" t="str">
        <f>Tableau81[[#This Row],[INTERVENTION À EFFECTUER]]</f>
        <v>étanchéité</v>
      </c>
      <c r="DF20" s="317"/>
      <c r="DG20" s="317"/>
      <c r="DH20" s="343"/>
      <c r="DI20" s="322" t="str">
        <f>Tableau81[[#This Row],[CLIENTS]]</f>
        <v>LAUTH-ROCH</v>
      </c>
      <c r="DJ20" s="322" t="str">
        <f>Tableau81[[#This Row],[LOCALISATION]]</f>
        <v>DINSHEIM S/ BRUCHE</v>
      </c>
      <c r="DK20" s="338" t="str">
        <f>Tableau81[[#This Row],[STADE D''AVANCEMENT]]</f>
        <v>GO fini</v>
      </c>
      <c r="DL20" s="144" t="str">
        <f>Tableau81[[#This Row],[INTERVENTION À EFFECTUER]]</f>
        <v>étanchéité</v>
      </c>
      <c r="DM20" s="318"/>
      <c r="DN20" s="318"/>
      <c r="DO20" s="350"/>
      <c r="DP20" s="110" t="str">
        <f>Tableau81[[#This Row],[CLIENTS]]</f>
        <v>LAUTH-ROCH</v>
      </c>
      <c r="DQ20" s="110" t="str">
        <f>Tableau81[[#This Row],[LOCALISATION]]</f>
        <v>DINSHEIM S/ BRUCHE</v>
      </c>
      <c r="DR20" s="335" t="str">
        <f>Tableau81[[#This Row],[STADE D''AVANCEMENT]]</f>
        <v>GO fini</v>
      </c>
      <c r="DS20" s="111" t="str">
        <f>Tableau81[[#This Row],[INTERVENTION À EFFECTUER]]</f>
        <v>étanchéité</v>
      </c>
      <c r="DT20" s="317"/>
      <c r="DU20" s="317"/>
      <c r="DV20" s="343"/>
      <c r="DW20" s="110" t="str">
        <f>Tableau81[[#This Row],[CLIENTS]]</f>
        <v>LAUTH-ROCH</v>
      </c>
      <c r="DX20" s="110" t="str">
        <f>Tableau81[[#This Row],[LOCALISATION]]</f>
        <v>DINSHEIM S/ BRUCHE</v>
      </c>
      <c r="DY20" s="335" t="str">
        <f>Tableau81[[#This Row],[STADE D''AVANCEMENT]]</f>
        <v>GO fini</v>
      </c>
      <c r="DZ20" s="125" t="str">
        <f>Tableau81[[#This Row],[INTERVENTION À EFFECTUER]]</f>
        <v>étanchéité</v>
      </c>
      <c r="EA20" s="317"/>
      <c r="EB20" s="317"/>
      <c r="EC20" s="343"/>
      <c r="ED20" s="110" t="str">
        <f>Tableau81[[#This Row],[CLIENTS]]</f>
        <v>LAUTH-ROCH</v>
      </c>
      <c r="EE20" s="110" t="str">
        <f>Tableau81[[#This Row],[LOCALISATION]]</f>
        <v>DINSHEIM S/ BRUCHE</v>
      </c>
      <c r="EF20" s="335" t="str">
        <f>Tableau81[[#This Row],[STADE D''AVANCEMENT]]</f>
        <v>GO fini</v>
      </c>
      <c r="EG20" s="111" t="str">
        <f>Tableau81[[#This Row],[INTERVENTION À EFFECTUER]]</f>
        <v>étanchéité</v>
      </c>
      <c r="EH20" s="317"/>
      <c r="EI20" s="317"/>
      <c r="EJ20" s="343"/>
      <c r="EK20" s="110" t="str">
        <f>Tableau81[[#This Row],[CLIENTS]]</f>
        <v>LAUTH-ROCH</v>
      </c>
      <c r="EL20" s="110" t="str">
        <f>Tableau81[[#This Row],[LOCALISATION]]</f>
        <v>DINSHEIM S/ BRUCHE</v>
      </c>
      <c r="EM20" s="335" t="str">
        <f>Tableau81[[#This Row],[STADE D''AVANCEMENT]]</f>
        <v>GO fini</v>
      </c>
      <c r="EN20" s="111" t="str">
        <f>Tableau81[[#This Row],[INTERVENTION À EFFECTUER]]</f>
        <v>étanchéité</v>
      </c>
      <c r="EO20" s="317">
        <v>45</v>
      </c>
      <c r="EP20" s="317"/>
      <c r="EQ20" s="343"/>
      <c r="ER20" s="110" t="str">
        <f>Tableau81[[#This Row],[CLIENTS]]</f>
        <v>LAUTH-ROCH</v>
      </c>
      <c r="ES20" s="110" t="str">
        <f>Tableau81[[#This Row],[LOCALISATION]]</f>
        <v>DINSHEIM S/ BRUCHE</v>
      </c>
      <c r="ET20" s="335" t="str">
        <f>Tableau81[[#This Row],[STADE D''AVANCEMENT]]</f>
        <v>GO fini</v>
      </c>
      <c r="EU20" s="111" t="str">
        <f>Tableau81[[#This Row],[INTERVENTION À EFFECTUER]]</f>
        <v>étanchéité</v>
      </c>
      <c r="EV20" s="317"/>
      <c r="EW20" s="317"/>
      <c r="EX20" s="343"/>
      <c r="EY20" s="110" t="str">
        <f>Tableau81[[#This Row],[CLIENTS]]</f>
        <v>LAUTH-ROCH</v>
      </c>
      <c r="EZ20" s="110" t="str">
        <f>Tableau81[[#This Row],[LOCALISATION]]</f>
        <v>DINSHEIM S/ BRUCHE</v>
      </c>
      <c r="FA20" s="335" t="str">
        <f>Tableau81[[#This Row],[STADE D''AVANCEMENT]]</f>
        <v>GO fini</v>
      </c>
      <c r="FB20" s="111" t="str">
        <f>Tableau81[[#This Row],[INTERVENTION À EFFECTUER]]</f>
        <v>étanchéité</v>
      </c>
      <c r="FC20" s="317"/>
      <c r="FD20" s="317"/>
      <c r="FE20" s="343"/>
      <c r="FF20" s="110" t="str">
        <f>Tableau81[[#This Row],[CLIENTS]]</f>
        <v>LAUTH-ROCH</v>
      </c>
      <c r="FG20" s="110" t="str">
        <f>Tableau81[[#This Row],[LOCALISATION]]</f>
        <v>DINSHEIM S/ BRUCHE</v>
      </c>
      <c r="FH20" s="335" t="str">
        <f>Tableau81[[#This Row],[STADE D''AVANCEMENT]]</f>
        <v>GO fini</v>
      </c>
      <c r="FI20" s="125" t="str">
        <f>Tableau81[[#This Row],[INTERVENTION À EFFECTUER]]</f>
        <v>étanchéité</v>
      </c>
      <c r="FJ20" s="317">
        <v>41</v>
      </c>
      <c r="FK20" s="317"/>
      <c r="FL20" s="343"/>
      <c r="FM20" s="110" t="str">
        <f>Tableau81[[#This Row],[CLIENTS]]</f>
        <v>LAUTH-ROCH</v>
      </c>
      <c r="FN20" s="110" t="str">
        <f>Tableau81[[#This Row],[LOCALISATION]]</f>
        <v>DINSHEIM S/ BRUCHE</v>
      </c>
      <c r="FO20" s="335" t="str">
        <f>Tableau81[[#This Row],[STADE D''AVANCEMENT]]</f>
        <v>GO fini</v>
      </c>
      <c r="FP20" s="125" t="str">
        <f>Tableau81[[#This Row],[INTERVENTION À EFFECTUER]]</f>
        <v>étanchéité</v>
      </c>
      <c r="FQ20" s="317"/>
      <c r="FR20" s="317"/>
      <c r="FS20" s="343"/>
      <c r="FT20" s="110" t="str">
        <f>Tableau81[[#This Row],[CLIENTS]]</f>
        <v>LAUTH-ROCH</v>
      </c>
      <c r="FU20" s="110" t="str">
        <f>Tableau81[[#This Row],[LOCALISATION]]</f>
        <v>DINSHEIM S/ BRUCHE</v>
      </c>
      <c r="FV20" s="335" t="str">
        <f>Tableau81[[#This Row],[STADE D''AVANCEMENT]]</f>
        <v>GO fini</v>
      </c>
      <c r="FW20" s="125" t="str">
        <f>Tableau81[[#This Row],[INTERVENTION À EFFECTUER]]</f>
        <v>étanchéité</v>
      </c>
      <c r="FX20" s="317">
        <v>42</v>
      </c>
      <c r="FY20" s="317"/>
      <c r="FZ20" s="343" t="s">
        <v>303</v>
      </c>
      <c r="GA20" s="110" t="str">
        <f>Tableau81[[#This Row],[CLIENTS]]</f>
        <v>LAUTH-ROCH</v>
      </c>
      <c r="GB20" s="110" t="str">
        <f>Tableau81[[#This Row],[LOCALISATION]]</f>
        <v>DINSHEIM S/ BRUCHE</v>
      </c>
      <c r="GC20" s="335" t="str">
        <f>Tableau81[[#This Row],[STADE D''AVANCEMENT]]</f>
        <v>GO fini</v>
      </c>
      <c r="GD20" s="325" t="str">
        <f>Tableau81[[#This Row],[INTERVENTION À EFFECTUER]]</f>
        <v>étanchéité</v>
      </c>
      <c r="GE20" s="317">
        <v>48</v>
      </c>
      <c r="GF20" s="317"/>
      <c r="GG20" s="343"/>
      <c r="GH20" s="110" t="str">
        <f>Tableau81[[#This Row],[CLIENTS]]</f>
        <v>LAUTH-ROCH</v>
      </c>
      <c r="GI20" s="110" t="str">
        <f>Tableau81[[#This Row],[LOCALISATION]]</f>
        <v>DINSHEIM S/ BRUCHE</v>
      </c>
      <c r="GJ20" s="335" t="str">
        <f>Tableau81[[#This Row],[STADE D''AVANCEMENT]]</f>
        <v>GO fini</v>
      </c>
      <c r="GK20" s="111" t="str">
        <f>Tableau81[[#This Row],[INTERVENTION À EFFECTUER]]</f>
        <v>étanchéité</v>
      </c>
      <c r="GL20" s="317"/>
      <c r="GM20" s="317"/>
      <c r="GN20" s="343"/>
      <c r="GO20" s="110" t="str">
        <f>Tableau81[[#This Row],[CLIENTS]]</f>
        <v>LAUTH-ROCH</v>
      </c>
      <c r="GP20" s="110" t="str">
        <f>Tableau81[[#This Row],[LOCALISATION]]</f>
        <v>DINSHEIM S/ BRUCHE</v>
      </c>
      <c r="GQ20" s="335" t="str">
        <f>Tableau81[[#This Row],[STADE D''AVANCEMENT]]</f>
        <v>GO fini</v>
      </c>
      <c r="GR20" s="325" t="str">
        <f>Tableau81[[#This Row],[INTERVENTION À EFFECTUER]]</f>
        <v>étanchéité</v>
      </c>
      <c r="GS20" s="317">
        <v>47</v>
      </c>
      <c r="GT20" s="317"/>
      <c r="GU20" s="343" t="s">
        <v>304</v>
      </c>
      <c r="GV20" s="110" t="str">
        <f>Tableau81[[#This Row],[CLIENTS]]</f>
        <v>LAUTH-ROCH</v>
      </c>
      <c r="GW20" s="110" t="str">
        <f>Tableau81[[#This Row],[LOCALISATION]]</f>
        <v>DINSHEIM S/ BRUCHE</v>
      </c>
      <c r="GX20" s="335" t="str">
        <f>Tableau81[[#This Row],[STADE D''AVANCEMENT]]</f>
        <v>GO fini</v>
      </c>
      <c r="GY20" s="325" t="str">
        <f>Tableau81[[#This Row],[INTERVENTION À EFFECTUER]]</f>
        <v>étanchéité</v>
      </c>
      <c r="GZ20" s="317"/>
      <c r="HA20" s="317"/>
      <c r="HB20" s="343"/>
      <c r="HC20" s="110" t="str">
        <f>Tableau81[[#This Row],[CLIENTS]]</f>
        <v>LAUTH-ROCH</v>
      </c>
      <c r="HD20" s="110" t="str">
        <f>Tableau81[[#This Row],[LOCALISATION]]</f>
        <v>DINSHEIM S/ BRUCHE</v>
      </c>
      <c r="HE20" s="335" t="str">
        <f>Tableau81[[#This Row],[STADE D''AVANCEMENT]]</f>
        <v>GO fini</v>
      </c>
      <c r="HF20" s="325" t="str">
        <f>Tableau81[[#This Row],[INTERVENTION À EFFECTUER]]</f>
        <v>étanchéité</v>
      </c>
      <c r="HG20" s="317"/>
      <c r="HH20" s="317"/>
      <c r="HI20" s="343"/>
    </row>
    <row r="21" spans="1:217" s="331" customFormat="1" ht="17.25" customHeight="1" x14ac:dyDescent="0.25">
      <c r="A21" s="124" t="s">
        <v>197</v>
      </c>
      <c r="B21" s="124" t="s">
        <v>227</v>
      </c>
      <c r="C21" s="125" t="s">
        <v>267</v>
      </c>
      <c r="D21" s="125"/>
      <c r="E21" s="317"/>
      <c r="F21" s="317"/>
      <c r="G21" s="343"/>
      <c r="H21" s="127" t="str">
        <f>Tableau81[[#This Row],[CLIENTS]]</f>
        <v>LEHMANN-VIXX</v>
      </c>
      <c r="I21" s="127" t="str">
        <f>Tableau81[[#This Row],[LOCALISATION]]</f>
        <v>KLEINFRANKENHEIM</v>
      </c>
      <c r="J21" s="321" t="str">
        <f>Tableau81[[#This Row],[STADE D''AVANCEMENT]]</f>
        <v>second œuvre en cours charge client</v>
      </c>
      <c r="K21" s="321">
        <f>Tableau81[[#This Row],[INTERVENTION À EFFECTUER]]</f>
        <v>0</v>
      </c>
      <c r="L21" s="317"/>
      <c r="M21" s="317"/>
      <c r="N21" s="343"/>
      <c r="O21" s="127" t="str">
        <f>Tableau81[[#This Row],[CLIENTS]]</f>
        <v>LEHMANN-VIXX</v>
      </c>
      <c r="P21" s="127" t="str">
        <f>Tableau81[[#This Row],[LOCALISATION]]</f>
        <v>KLEINFRANKENHEIM</v>
      </c>
      <c r="Q21" s="321" t="str">
        <f>Tableau81[[#This Row],[STADE D''AVANCEMENT]]</f>
        <v>second œuvre en cours charge client</v>
      </c>
      <c r="R21" s="321">
        <f>Tableau81[[#This Row],[INTERVENTION À EFFECTUER]]</f>
        <v>0</v>
      </c>
      <c r="S21" s="317"/>
      <c r="T21" s="317"/>
      <c r="U21" s="343"/>
      <c r="V21" s="127" t="str">
        <f>Tableau81[[#This Row],[CLIENTS]]</f>
        <v>LEHMANN-VIXX</v>
      </c>
      <c r="W21" s="127" t="str">
        <f>Tableau81[[#This Row],[LOCALISATION]]</f>
        <v>KLEINFRANKENHEIM</v>
      </c>
      <c r="X21" s="321" t="str">
        <f>Tableau81[[#This Row],[STADE D''AVANCEMENT]]</f>
        <v>second œuvre en cours charge client</v>
      </c>
      <c r="Y21" s="321">
        <f>Tableau81[[#This Row],[INTERVENTION À EFFECTUER]]</f>
        <v>0</v>
      </c>
      <c r="Z21" s="317"/>
      <c r="AA21" s="317"/>
      <c r="AB21" s="343"/>
      <c r="AC21" s="124" t="str">
        <f>Tableau81[[#This Row],[CLIENTS]]</f>
        <v>LEHMANN-VIXX</v>
      </c>
      <c r="AD21" s="127" t="str">
        <f>Tableau81[[#This Row],[LOCALISATION]]</f>
        <v>KLEINFRANKENHEIM</v>
      </c>
      <c r="AE21" s="321" t="str">
        <f>Tableau81[[#This Row],[STADE D''AVANCEMENT]]</f>
        <v>second œuvre en cours charge client</v>
      </c>
      <c r="AF21" s="125">
        <f>Tableau81[[#This Row],[INTERVENTION À EFFECTUER]]</f>
        <v>0</v>
      </c>
      <c r="AG21" s="317"/>
      <c r="AH21" s="317"/>
      <c r="AI21" s="343"/>
      <c r="AJ21" s="124" t="str">
        <f>Tableau81[[#This Row],[CLIENTS]]</f>
        <v>LEHMANN-VIXX</v>
      </c>
      <c r="AK21" s="124" t="str">
        <f>Tableau81[[#This Row],[LOCALISATION]]</f>
        <v>KLEINFRANKENHEIM</v>
      </c>
      <c r="AL21" s="111" t="str">
        <f>Tableau81[[#This Row],[STADE D''AVANCEMENT]]</f>
        <v>second œuvre en cours charge client</v>
      </c>
      <c r="AM21" s="125">
        <f>Tableau81[[#This Row],[INTERVENTION À EFFECTUER]]</f>
        <v>0</v>
      </c>
      <c r="AN21" s="317">
        <v>42</v>
      </c>
      <c r="AO21" s="317"/>
      <c r="AP21" s="343"/>
      <c r="AQ21" s="329" t="str">
        <f>Tableau81[[#This Row],[CLIENTS]]</f>
        <v>LEHMANN-VIXX</v>
      </c>
      <c r="AR21" s="110" t="str">
        <f>Tableau81[[#This Row],[LOCALISATION]]</f>
        <v>KLEINFRANKENHEIM</v>
      </c>
      <c r="AS21" s="111" t="str">
        <f>Tableau81[[#This Row],[STADE D''AVANCEMENT]]</f>
        <v>second œuvre en cours charge client</v>
      </c>
      <c r="AT21" s="125">
        <f>Tableau81[[#This Row],[INTERVENTION À EFFECTUER]]</f>
        <v>0</v>
      </c>
      <c r="AU21" s="318">
        <v>47</v>
      </c>
      <c r="AV21" s="317"/>
      <c r="AW21" s="343"/>
      <c r="AX21" s="110" t="str">
        <f>Tableau81[[#This Row],[CLIENTS]]</f>
        <v>LEHMANN-VIXX</v>
      </c>
      <c r="AY21" s="110" t="str">
        <f>Tableau81[[#This Row],[LOCALISATION]]</f>
        <v>KLEINFRANKENHEIM</v>
      </c>
      <c r="AZ21" s="111" t="str">
        <f>Tableau81[[#This Row],[STADE D''AVANCEMENT]]</f>
        <v>second œuvre en cours charge client</v>
      </c>
      <c r="BA21" s="111">
        <f>Tableau81[[#This Row],[INTERVENTION À EFFECTUER]]</f>
        <v>0</v>
      </c>
      <c r="BB21" s="317"/>
      <c r="BC21" s="317"/>
      <c r="BD21" s="343"/>
      <c r="BE21" s="110" t="str">
        <f>Tableau81[[#This Row],[CLIENTS]]</f>
        <v>LEHMANN-VIXX</v>
      </c>
      <c r="BF21" s="110" t="str">
        <f>Tableau81[[#This Row],[LOCALISATION]]</f>
        <v>KLEINFRANKENHEIM</v>
      </c>
      <c r="BG21" s="111" t="str">
        <f>Tableau81[[#This Row],[STADE D''AVANCEMENT]]</f>
        <v>second œuvre en cours charge client</v>
      </c>
      <c r="BH21" s="125">
        <f>Tableau81[[#This Row],[INTERVENTION À EFFECTUER]]</f>
        <v>0</v>
      </c>
      <c r="BI21" s="317"/>
      <c r="BJ21" s="317"/>
      <c r="BK21" s="343"/>
      <c r="BL21" s="110" t="str">
        <f>Tableau81[[#This Row],[CLIENTS]]</f>
        <v>LEHMANN-VIXX</v>
      </c>
      <c r="BM21" s="110" t="str">
        <f>Tableau81[[#This Row],[LOCALISATION]]</f>
        <v>KLEINFRANKENHEIM</v>
      </c>
      <c r="BN21" s="111" t="str">
        <f>Tableau81[[#This Row],[STADE D''AVANCEMENT]]</f>
        <v>second œuvre en cours charge client</v>
      </c>
      <c r="BO21" s="111">
        <f>Tableau81[[#This Row],[INTERVENTION À EFFECTUER]]</f>
        <v>0</v>
      </c>
      <c r="BP21" s="317">
        <v>42</v>
      </c>
      <c r="BQ21" s="317"/>
      <c r="BR21" s="343"/>
      <c r="BS21" s="110" t="str">
        <f>Tableau81[[#This Row],[CLIENTS]]</f>
        <v>LEHMANN-VIXX</v>
      </c>
      <c r="BT21" s="110" t="str">
        <f>Tableau81[[#This Row],[LOCALISATION]]</f>
        <v>KLEINFRANKENHEIM</v>
      </c>
      <c r="BU21" s="111" t="str">
        <f>Tableau81[[#This Row],[STADE D''AVANCEMENT]]</f>
        <v>second œuvre en cours charge client</v>
      </c>
      <c r="BV21" s="111">
        <f>Tableau81[[#This Row],[INTERVENTION À EFFECTUER]]</f>
        <v>0</v>
      </c>
      <c r="BW21" s="317">
        <v>43</v>
      </c>
      <c r="BX21" s="317"/>
      <c r="BY21" s="346"/>
      <c r="BZ21" s="110" t="str">
        <f>Tableau81[[#This Row],[CLIENTS]]</f>
        <v>LEHMANN-VIXX</v>
      </c>
      <c r="CA21" s="110" t="str">
        <f>Tableau81[[#This Row],[LOCALISATION]]</f>
        <v>KLEINFRANKENHEIM</v>
      </c>
      <c r="CB21" s="111" t="str">
        <f>Tableau81[[#This Row],[STADE D''AVANCEMENT]]</f>
        <v>second œuvre en cours charge client</v>
      </c>
      <c r="CC21" s="111">
        <f>Tableau81[[#This Row],[INTERVENTION À EFFECTUER]]</f>
        <v>0</v>
      </c>
      <c r="CD21" s="317"/>
      <c r="CE21" s="317"/>
      <c r="CF21" s="343"/>
      <c r="CG21" s="127" t="str">
        <f>Tableau81[[#This Row],[CLIENTS]]</f>
        <v>LEHMANN-VIXX</v>
      </c>
      <c r="CH21" s="127" t="str">
        <f>Tableau81[[#This Row],[LOCALISATION]]</f>
        <v>KLEINFRANKENHEIM</v>
      </c>
      <c r="CI21" s="321" t="str">
        <f>Tableau81[[#This Row],[STADE D''AVANCEMENT]]</f>
        <v>second œuvre en cours charge client</v>
      </c>
      <c r="CJ21" s="125">
        <f>Tableau81[[#This Row],[INTERVENTION À EFFECTUER]]</f>
        <v>0</v>
      </c>
      <c r="CK21" s="317"/>
      <c r="CL21" s="317"/>
      <c r="CM21" s="343"/>
      <c r="CN21" s="110" t="str">
        <f>Tableau81[[#This Row],[CLIENTS]]</f>
        <v>LEHMANN-VIXX</v>
      </c>
      <c r="CO21" s="110" t="str">
        <f>Tableau81[[#This Row],[LOCALISATION]]</f>
        <v>KLEINFRANKENHEIM</v>
      </c>
      <c r="CP21" s="111" t="str">
        <f>Tableau81[[#This Row],[STADE D''AVANCEMENT]]</f>
        <v>second œuvre en cours charge client</v>
      </c>
      <c r="CQ21" s="111">
        <f>Tableau81[[#This Row],[INTERVENTION À EFFECTUER]]</f>
        <v>0</v>
      </c>
      <c r="CR21" s="317"/>
      <c r="CS21" s="317"/>
      <c r="CT21" s="343"/>
      <c r="CU21" s="110" t="str">
        <f>Tableau81[[#This Row],[CLIENTS]]</f>
        <v>LEHMANN-VIXX</v>
      </c>
      <c r="CV21" s="110" t="str">
        <f>Tableau81[[#This Row],[LOCALISATION]]</f>
        <v>KLEINFRANKENHEIM</v>
      </c>
      <c r="CW21" s="335" t="str">
        <f>Tableau81[[#This Row],[STADE D''AVANCEMENT]]</f>
        <v>second œuvre en cours charge client</v>
      </c>
      <c r="CX21" s="111">
        <f>Tableau81[[#This Row],[INTERVENTION À EFFECTUER]]</f>
        <v>0</v>
      </c>
      <c r="CY21" s="317"/>
      <c r="CZ21" s="317"/>
      <c r="DA21" s="343"/>
      <c r="DB21" s="110" t="str">
        <f>Tableau81[[#This Row],[CLIENTS]]</f>
        <v>LEHMANN-VIXX</v>
      </c>
      <c r="DC21" s="110" t="str">
        <f>Tableau81[[#This Row],[LOCALISATION]]</f>
        <v>KLEINFRANKENHEIM</v>
      </c>
      <c r="DD21" s="335" t="str">
        <f>Tableau81[[#This Row],[STADE D''AVANCEMENT]]</f>
        <v>second œuvre en cours charge client</v>
      </c>
      <c r="DE21" s="111">
        <f>Tableau81[[#This Row],[INTERVENTION À EFFECTUER]]</f>
        <v>0</v>
      </c>
      <c r="DF21" s="317"/>
      <c r="DG21" s="317"/>
      <c r="DH21" s="343"/>
      <c r="DI21" s="322" t="str">
        <f>Tableau81[[#This Row],[CLIENTS]]</f>
        <v>LEHMANN-VIXX</v>
      </c>
      <c r="DJ21" s="322" t="str">
        <f>Tableau81[[#This Row],[LOCALISATION]]</f>
        <v>KLEINFRANKENHEIM</v>
      </c>
      <c r="DK21" s="338" t="str">
        <f>Tableau81[[#This Row],[STADE D''AVANCEMENT]]</f>
        <v>second œuvre en cours charge client</v>
      </c>
      <c r="DL21" s="144">
        <f>Tableau81[[#This Row],[INTERVENTION À EFFECTUER]]</f>
        <v>0</v>
      </c>
      <c r="DM21" s="318"/>
      <c r="DN21" s="318"/>
      <c r="DO21" s="350"/>
      <c r="DP21" s="110" t="str">
        <f>Tableau81[[#This Row],[CLIENTS]]</f>
        <v>LEHMANN-VIXX</v>
      </c>
      <c r="DQ21" s="110" t="str">
        <f>Tableau81[[#This Row],[LOCALISATION]]</f>
        <v>KLEINFRANKENHEIM</v>
      </c>
      <c r="DR21" s="335" t="str">
        <f>Tableau81[[#This Row],[STADE D''AVANCEMENT]]</f>
        <v>second œuvre en cours charge client</v>
      </c>
      <c r="DS21" s="111">
        <f>Tableau81[[#This Row],[INTERVENTION À EFFECTUER]]</f>
        <v>0</v>
      </c>
      <c r="DT21" s="317"/>
      <c r="DU21" s="317"/>
      <c r="DV21" s="343"/>
      <c r="DW21" s="110" t="str">
        <f>Tableau81[[#This Row],[CLIENTS]]</f>
        <v>LEHMANN-VIXX</v>
      </c>
      <c r="DX21" s="110" t="str">
        <f>Tableau81[[#This Row],[LOCALISATION]]</f>
        <v>KLEINFRANKENHEIM</v>
      </c>
      <c r="DY21" s="335" t="str">
        <f>Tableau81[[#This Row],[STADE D''AVANCEMENT]]</f>
        <v>second œuvre en cours charge client</v>
      </c>
      <c r="DZ21" s="111">
        <f>Tableau81[[#This Row],[INTERVENTION À EFFECTUER]]</f>
        <v>0</v>
      </c>
      <c r="EA21" s="317">
        <v>41</v>
      </c>
      <c r="EB21" s="317"/>
      <c r="EC21" s="343"/>
      <c r="ED21" s="110" t="str">
        <f>Tableau81[[#This Row],[CLIENTS]]</f>
        <v>LEHMANN-VIXX</v>
      </c>
      <c r="EE21" s="110" t="str">
        <f>Tableau81[[#This Row],[LOCALISATION]]</f>
        <v>KLEINFRANKENHEIM</v>
      </c>
      <c r="EF21" s="335" t="str">
        <f>Tableau81[[#This Row],[STADE D''AVANCEMENT]]</f>
        <v>second œuvre en cours charge client</v>
      </c>
      <c r="EG21" s="111">
        <f>Tableau81[[#This Row],[INTERVENTION À EFFECTUER]]</f>
        <v>0</v>
      </c>
      <c r="EH21" s="317"/>
      <c r="EI21" s="317"/>
      <c r="EJ21" s="343"/>
      <c r="EK21" s="110" t="str">
        <f>Tableau81[[#This Row],[CLIENTS]]</f>
        <v>LEHMANN-VIXX</v>
      </c>
      <c r="EL21" s="110" t="str">
        <f>Tableau81[[#This Row],[LOCALISATION]]</f>
        <v>KLEINFRANKENHEIM</v>
      </c>
      <c r="EM21" s="335" t="str">
        <f>Tableau81[[#This Row],[STADE D''AVANCEMENT]]</f>
        <v>second œuvre en cours charge client</v>
      </c>
      <c r="EN21" s="111">
        <f>Tableau81[[#This Row],[INTERVENTION À EFFECTUER]]</f>
        <v>0</v>
      </c>
      <c r="EO21" s="317"/>
      <c r="EP21" s="317"/>
      <c r="EQ21" s="343"/>
      <c r="ER21" s="110" t="str">
        <f>Tableau81[[#This Row],[CLIENTS]]</f>
        <v>LEHMANN-VIXX</v>
      </c>
      <c r="ES21" s="110" t="str">
        <f>Tableau81[[#This Row],[LOCALISATION]]</f>
        <v>KLEINFRANKENHEIM</v>
      </c>
      <c r="ET21" s="335" t="str">
        <f>Tableau81[[#This Row],[STADE D''AVANCEMENT]]</f>
        <v>second œuvre en cours charge client</v>
      </c>
      <c r="EU21" s="111">
        <f>Tableau81[[#This Row],[INTERVENTION À EFFECTUER]]</f>
        <v>0</v>
      </c>
      <c r="EV21" s="317"/>
      <c r="EW21" s="317"/>
      <c r="EX21" s="343"/>
      <c r="EY21" s="110" t="str">
        <f>Tableau81[[#This Row],[CLIENTS]]</f>
        <v>LEHMANN-VIXX</v>
      </c>
      <c r="EZ21" s="110" t="str">
        <f>Tableau81[[#This Row],[LOCALISATION]]</f>
        <v>KLEINFRANKENHEIM</v>
      </c>
      <c r="FA21" s="335" t="str">
        <f>Tableau81[[#This Row],[STADE D''AVANCEMENT]]</f>
        <v>second œuvre en cours charge client</v>
      </c>
      <c r="FB21" s="111">
        <f>Tableau81[[#This Row],[INTERVENTION À EFFECTUER]]</f>
        <v>0</v>
      </c>
      <c r="FC21" s="317"/>
      <c r="FD21" s="317"/>
      <c r="FE21" s="343"/>
      <c r="FF21" s="110" t="str">
        <f>Tableau81[[#This Row],[CLIENTS]]</f>
        <v>LEHMANN-VIXX</v>
      </c>
      <c r="FG21" s="110" t="str">
        <f>Tableau81[[#This Row],[LOCALISATION]]</f>
        <v>KLEINFRANKENHEIM</v>
      </c>
      <c r="FH21" s="335" t="str">
        <f>Tableau81[[#This Row],[STADE D''AVANCEMENT]]</f>
        <v>second œuvre en cours charge client</v>
      </c>
      <c r="FI21" s="111">
        <f>Tableau81[[#This Row],[INTERVENTION À EFFECTUER]]</f>
        <v>0</v>
      </c>
      <c r="FJ21" s="317">
        <v>43</v>
      </c>
      <c r="FK21" s="317"/>
      <c r="FL21" s="343"/>
      <c r="FM21" s="110" t="str">
        <f>Tableau81[[#This Row],[CLIENTS]]</f>
        <v>LEHMANN-VIXX</v>
      </c>
      <c r="FN21" s="110" t="str">
        <f>Tableau81[[#This Row],[LOCALISATION]]</f>
        <v>KLEINFRANKENHEIM</v>
      </c>
      <c r="FO21" s="335" t="str">
        <f>Tableau81[[#This Row],[STADE D''AVANCEMENT]]</f>
        <v>second œuvre en cours charge client</v>
      </c>
      <c r="FP21" s="125">
        <f>Tableau81[[#This Row],[INTERVENTION À EFFECTUER]]</f>
        <v>0</v>
      </c>
      <c r="FQ21" s="317">
        <v>42</v>
      </c>
      <c r="FR21" s="317"/>
      <c r="FS21" s="343"/>
      <c r="FT21" s="110" t="str">
        <f>Tableau81[[#This Row],[CLIENTS]]</f>
        <v>LEHMANN-VIXX</v>
      </c>
      <c r="FU21" s="110" t="str">
        <f>Tableau81[[#This Row],[LOCALISATION]]</f>
        <v>KLEINFRANKENHEIM</v>
      </c>
      <c r="FV21" s="335" t="str">
        <f>Tableau81[[#This Row],[STADE D''AVANCEMENT]]</f>
        <v>second œuvre en cours charge client</v>
      </c>
      <c r="FW21" s="111">
        <f>Tableau81[[#This Row],[INTERVENTION À EFFECTUER]]</f>
        <v>0</v>
      </c>
      <c r="FX21" s="317"/>
      <c r="FY21" s="317"/>
      <c r="FZ21" s="343"/>
      <c r="GA21" s="110" t="str">
        <f>Tableau81[[#This Row],[CLIENTS]]</f>
        <v>LEHMANN-VIXX</v>
      </c>
      <c r="GB21" s="110" t="str">
        <f>Tableau81[[#This Row],[LOCALISATION]]</f>
        <v>KLEINFRANKENHEIM</v>
      </c>
      <c r="GC21" s="335" t="str">
        <f>Tableau81[[#This Row],[STADE D''AVANCEMENT]]</f>
        <v>second œuvre en cours charge client</v>
      </c>
      <c r="GD21" s="325">
        <f>Tableau81[[#This Row],[INTERVENTION À EFFECTUER]]</f>
        <v>0</v>
      </c>
      <c r="GE21" s="317">
        <v>45</v>
      </c>
      <c r="GF21" s="317"/>
      <c r="GG21" s="343"/>
      <c r="GH21" s="110" t="str">
        <f>Tableau81[[#This Row],[CLIENTS]]</f>
        <v>LEHMANN-VIXX</v>
      </c>
      <c r="GI21" s="110" t="str">
        <f>Tableau81[[#This Row],[LOCALISATION]]</f>
        <v>KLEINFRANKENHEIM</v>
      </c>
      <c r="GJ21" s="335" t="str">
        <f>Tableau81[[#This Row],[STADE D''AVANCEMENT]]</f>
        <v>second œuvre en cours charge client</v>
      </c>
      <c r="GK21" s="111">
        <f>Tableau81[[#This Row],[INTERVENTION À EFFECTUER]]</f>
        <v>0</v>
      </c>
      <c r="GL21" s="317"/>
      <c r="GM21" s="317"/>
      <c r="GN21" s="343"/>
      <c r="GO21" s="110" t="str">
        <f>Tableau81[[#This Row],[CLIENTS]]</f>
        <v>LEHMANN-VIXX</v>
      </c>
      <c r="GP21" s="110" t="str">
        <f>Tableau81[[#This Row],[LOCALISATION]]</f>
        <v>KLEINFRANKENHEIM</v>
      </c>
      <c r="GQ21" s="335" t="str">
        <f>Tableau81[[#This Row],[STADE D''AVANCEMENT]]</f>
        <v>second œuvre en cours charge client</v>
      </c>
      <c r="GR21" s="325">
        <f>Tableau81[[#This Row],[INTERVENTION À EFFECTUER]]</f>
        <v>0</v>
      </c>
      <c r="GS21" s="317"/>
      <c r="GT21" s="317"/>
      <c r="GU21" s="343"/>
      <c r="GV21" s="110" t="str">
        <f>Tableau81[[#This Row],[CLIENTS]]</f>
        <v>LEHMANN-VIXX</v>
      </c>
      <c r="GW21" s="110" t="str">
        <f>Tableau81[[#This Row],[LOCALISATION]]</f>
        <v>KLEINFRANKENHEIM</v>
      </c>
      <c r="GX21" s="335" t="str">
        <f>Tableau81[[#This Row],[STADE D''AVANCEMENT]]</f>
        <v>second œuvre en cours charge client</v>
      </c>
      <c r="GY21" s="325">
        <f>Tableau81[[#This Row],[INTERVENTION À EFFECTUER]]</f>
        <v>0</v>
      </c>
      <c r="GZ21" s="317"/>
      <c r="HA21" s="317"/>
      <c r="HB21" s="343"/>
      <c r="HC21" s="110" t="str">
        <f>Tableau81[[#This Row],[CLIENTS]]</f>
        <v>LEHMANN-VIXX</v>
      </c>
      <c r="HD21" s="110" t="str">
        <f>Tableau81[[#This Row],[LOCALISATION]]</f>
        <v>KLEINFRANKENHEIM</v>
      </c>
      <c r="HE21" s="335" t="str">
        <f>Tableau81[[#This Row],[STADE D''AVANCEMENT]]</f>
        <v>second œuvre en cours charge client</v>
      </c>
      <c r="HF21" s="325">
        <f>Tableau81[[#This Row],[INTERVENTION À EFFECTUER]]</f>
        <v>0</v>
      </c>
      <c r="HG21" s="317"/>
      <c r="HH21" s="317"/>
      <c r="HI21" s="343"/>
    </row>
    <row r="22" spans="1:217" s="331" customFormat="1" ht="17.25" customHeight="1" x14ac:dyDescent="0.25">
      <c r="A22" s="124" t="s">
        <v>158</v>
      </c>
      <c r="B22" s="124" t="s">
        <v>277</v>
      </c>
      <c r="C22" s="125" t="s">
        <v>217</v>
      </c>
      <c r="D22" s="125" t="s">
        <v>101</v>
      </c>
      <c r="E22" s="317"/>
      <c r="F22" s="317"/>
      <c r="G22" s="343"/>
      <c r="H22" s="127" t="str">
        <f>Tableau81[[#This Row],[CLIENTS]]</f>
        <v>MARTOS</v>
      </c>
      <c r="I22" s="127" t="str">
        <f>Tableau81[[#This Row],[LOCALISATION]]</f>
        <v>HANGENBIENTEN</v>
      </c>
      <c r="J22" s="321" t="str">
        <f>Tableau81[[#This Row],[STADE D''AVANCEMENT]]</f>
        <v>chape</v>
      </c>
      <c r="K22" s="321" t="str">
        <f>Tableau81[[#This Row],[INTERVENTION À EFFECTUER]]</f>
        <v>finitions</v>
      </c>
      <c r="L22" s="317"/>
      <c r="M22" s="317"/>
      <c r="N22" s="343"/>
      <c r="O22" s="127" t="str">
        <f>Tableau81[[#This Row],[CLIENTS]]</f>
        <v>MARTOS</v>
      </c>
      <c r="P22" s="127" t="str">
        <f>Tableau81[[#This Row],[LOCALISATION]]</f>
        <v>HANGENBIENTEN</v>
      </c>
      <c r="Q22" s="321" t="str">
        <f>Tableau81[[#This Row],[STADE D''AVANCEMENT]]</f>
        <v>chape</v>
      </c>
      <c r="R22" s="321" t="str">
        <f>Tableau81[[#This Row],[INTERVENTION À EFFECTUER]]</f>
        <v>finitions</v>
      </c>
      <c r="S22" s="317"/>
      <c r="T22" s="317"/>
      <c r="U22" s="343"/>
      <c r="V22" s="127" t="str">
        <f>Tableau81[[#This Row],[CLIENTS]]</f>
        <v>MARTOS</v>
      </c>
      <c r="W22" s="127" t="str">
        <f>Tableau81[[#This Row],[LOCALISATION]]</f>
        <v>HANGENBIENTEN</v>
      </c>
      <c r="X22" s="321" t="str">
        <f>Tableau81[[#This Row],[STADE D''AVANCEMENT]]</f>
        <v>chape</v>
      </c>
      <c r="Y22" s="321" t="str">
        <f>Tableau81[[#This Row],[INTERVENTION À EFFECTUER]]</f>
        <v>finitions</v>
      </c>
      <c r="Z22" s="317">
        <v>42</v>
      </c>
      <c r="AA22" s="317"/>
      <c r="AB22" s="343" t="s">
        <v>283</v>
      </c>
      <c r="AC22" s="124" t="str">
        <f>Tableau81[[#This Row],[CLIENTS]]</f>
        <v>MARTOS</v>
      </c>
      <c r="AD22" s="127" t="str">
        <f>Tableau81[[#This Row],[LOCALISATION]]</f>
        <v>HANGENBIENTEN</v>
      </c>
      <c r="AE22" s="321" t="str">
        <f>Tableau81[[#This Row],[STADE D''AVANCEMENT]]</f>
        <v>chape</v>
      </c>
      <c r="AF22" s="125" t="str">
        <f>Tableau81[[#This Row],[INTERVENTION À EFFECTUER]]</f>
        <v>finitions</v>
      </c>
      <c r="AG22" s="317"/>
      <c r="AH22" s="317"/>
      <c r="AI22" s="343"/>
      <c r="AJ22" s="124" t="str">
        <f>Tableau81[[#This Row],[CLIENTS]]</f>
        <v>MARTOS</v>
      </c>
      <c r="AK22" s="124" t="str">
        <f>Tableau81[[#This Row],[LOCALISATION]]</f>
        <v>HANGENBIENTEN</v>
      </c>
      <c r="AL22" s="111" t="str">
        <f>Tableau81[[#This Row],[STADE D''AVANCEMENT]]</f>
        <v>chape</v>
      </c>
      <c r="AM22" s="125" t="str">
        <f>Tableau81[[#This Row],[INTERVENTION À EFFECTUER]]</f>
        <v>finitions</v>
      </c>
      <c r="AN22" s="317"/>
      <c r="AO22" s="317"/>
      <c r="AP22" s="343"/>
      <c r="AQ22" s="329" t="str">
        <f>Tableau81[[#This Row],[CLIENTS]]</f>
        <v>MARTOS</v>
      </c>
      <c r="AR22" s="110" t="str">
        <f>Tableau81[[#This Row],[LOCALISATION]]</f>
        <v>HANGENBIENTEN</v>
      </c>
      <c r="AS22" s="111" t="str">
        <f>Tableau81[[#This Row],[STADE D''AVANCEMENT]]</f>
        <v>chape</v>
      </c>
      <c r="AT22" s="125" t="str">
        <f>Tableau81[[#This Row],[INTERVENTION À EFFECTUER]]</f>
        <v>finitions</v>
      </c>
      <c r="AU22" s="318"/>
      <c r="AV22" s="317"/>
      <c r="AW22" s="343"/>
      <c r="AX22" s="110" t="str">
        <f>Tableau81[[#This Row],[CLIENTS]]</f>
        <v>MARTOS</v>
      </c>
      <c r="AY22" s="110" t="str">
        <f>Tableau81[[#This Row],[LOCALISATION]]</f>
        <v>HANGENBIENTEN</v>
      </c>
      <c r="AZ22" s="111" t="str">
        <f>Tableau81[[#This Row],[STADE D''AVANCEMENT]]</f>
        <v>chape</v>
      </c>
      <c r="BA22" s="111" t="str">
        <f>Tableau81[[#This Row],[INTERVENTION À EFFECTUER]]</f>
        <v>finitions</v>
      </c>
      <c r="BB22" s="317"/>
      <c r="BC22" s="317"/>
      <c r="BD22" s="343"/>
      <c r="BE22" s="110" t="str">
        <f>Tableau81[[#This Row],[CLIENTS]]</f>
        <v>MARTOS</v>
      </c>
      <c r="BF22" s="110" t="str">
        <f>Tableau81[[#This Row],[LOCALISATION]]</f>
        <v>HANGENBIENTEN</v>
      </c>
      <c r="BG22" s="111" t="str">
        <f>Tableau81[[#This Row],[STADE D''AVANCEMENT]]</f>
        <v>chape</v>
      </c>
      <c r="BH22" s="111" t="str">
        <f>Tableau81[[#This Row],[INTERVENTION À EFFECTUER]]</f>
        <v>finitions</v>
      </c>
      <c r="BI22" s="317">
        <v>42</v>
      </c>
      <c r="BJ22" s="317"/>
      <c r="BK22" s="343"/>
      <c r="BL22" s="110" t="str">
        <f>Tableau81[[#This Row],[CLIENTS]]</f>
        <v>MARTOS</v>
      </c>
      <c r="BM22" s="110" t="str">
        <f>Tableau81[[#This Row],[LOCALISATION]]</f>
        <v>HANGENBIENTEN</v>
      </c>
      <c r="BN22" s="111" t="str">
        <f>Tableau81[[#This Row],[STADE D''AVANCEMENT]]</f>
        <v>chape</v>
      </c>
      <c r="BO22" s="111" t="str">
        <f>Tableau81[[#This Row],[INTERVENTION À EFFECTUER]]</f>
        <v>finitions</v>
      </c>
      <c r="BP22" s="317"/>
      <c r="BQ22" s="317"/>
      <c r="BR22" s="343"/>
      <c r="BS22" s="110" t="str">
        <f>Tableau81[[#This Row],[CLIENTS]]</f>
        <v>MARTOS</v>
      </c>
      <c r="BT22" s="110" t="str">
        <f>Tableau81[[#This Row],[LOCALISATION]]</f>
        <v>HANGENBIENTEN</v>
      </c>
      <c r="BU22" s="111" t="str">
        <f>Tableau81[[#This Row],[STADE D''AVANCEMENT]]</f>
        <v>chape</v>
      </c>
      <c r="BV22" s="111" t="str">
        <f>Tableau81[[#This Row],[INTERVENTION À EFFECTUER]]</f>
        <v>finitions</v>
      </c>
      <c r="BW22" s="317"/>
      <c r="BX22" s="317"/>
      <c r="BY22" s="343" t="s">
        <v>294</v>
      </c>
      <c r="BZ22" s="110" t="str">
        <f>Tableau81[[#This Row],[CLIENTS]]</f>
        <v>MARTOS</v>
      </c>
      <c r="CA22" s="110" t="str">
        <f>Tableau81[[#This Row],[LOCALISATION]]</f>
        <v>HANGENBIENTEN</v>
      </c>
      <c r="CB22" s="111" t="str">
        <f>Tableau81[[#This Row],[STADE D''AVANCEMENT]]</f>
        <v>chape</v>
      </c>
      <c r="CC22" s="111" t="str">
        <f>Tableau81[[#This Row],[INTERVENTION À EFFECTUER]]</f>
        <v>finitions</v>
      </c>
      <c r="CD22" s="317"/>
      <c r="CE22" s="317"/>
      <c r="CF22" s="343" t="s">
        <v>212</v>
      </c>
      <c r="CG22" s="127" t="str">
        <f>Tableau81[[#This Row],[CLIENTS]]</f>
        <v>MARTOS</v>
      </c>
      <c r="CH22" s="127" t="str">
        <f>Tableau81[[#This Row],[LOCALISATION]]</f>
        <v>HANGENBIENTEN</v>
      </c>
      <c r="CI22" s="321" t="str">
        <f>Tableau81[[#This Row],[STADE D''AVANCEMENT]]</f>
        <v>chape</v>
      </c>
      <c r="CJ22" s="125" t="str">
        <f>Tableau81[[#This Row],[INTERVENTION À EFFECTUER]]</f>
        <v>finitions</v>
      </c>
      <c r="CK22" s="317"/>
      <c r="CL22" s="317"/>
      <c r="CM22" s="343"/>
      <c r="CN22" s="110" t="str">
        <f>Tableau81[[#This Row],[CLIENTS]]</f>
        <v>MARTOS</v>
      </c>
      <c r="CO22" s="110" t="str">
        <f>Tableau81[[#This Row],[LOCALISATION]]</f>
        <v>HANGENBIENTEN</v>
      </c>
      <c r="CP22" s="111" t="str">
        <f>Tableau81[[#This Row],[STADE D''AVANCEMENT]]</f>
        <v>chape</v>
      </c>
      <c r="CQ22" s="111" t="str">
        <f>Tableau81[[#This Row],[INTERVENTION À EFFECTUER]]</f>
        <v>finitions</v>
      </c>
      <c r="CR22" s="317"/>
      <c r="CS22" s="317"/>
      <c r="CT22" s="343"/>
      <c r="CU22" s="110" t="str">
        <f>Tableau81[[#This Row],[CLIENTS]]</f>
        <v>MARTOS</v>
      </c>
      <c r="CV22" s="110" t="str">
        <f>Tableau81[[#This Row],[LOCALISATION]]</f>
        <v>HANGENBIENTEN</v>
      </c>
      <c r="CW22" s="335" t="str">
        <f>Tableau81[[#This Row],[STADE D''AVANCEMENT]]</f>
        <v>chape</v>
      </c>
      <c r="CX22" s="111" t="str">
        <f>Tableau81[[#This Row],[INTERVENTION À EFFECTUER]]</f>
        <v>finitions</v>
      </c>
      <c r="CY22" s="317"/>
      <c r="CZ22" s="317"/>
      <c r="DA22" s="343"/>
      <c r="DB22" s="110" t="str">
        <f>Tableau81[[#This Row],[CLIENTS]]</f>
        <v>MARTOS</v>
      </c>
      <c r="DC22" s="110" t="str">
        <f>Tableau81[[#This Row],[LOCALISATION]]</f>
        <v>HANGENBIENTEN</v>
      </c>
      <c r="DD22" s="335" t="str">
        <f>Tableau81[[#This Row],[STADE D''AVANCEMENT]]</f>
        <v>chape</v>
      </c>
      <c r="DE22" s="111" t="str">
        <f>Tableau81[[#This Row],[INTERVENTION À EFFECTUER]]</f>
        <v>finitions</v>
      </c>
      <c r="DF22" s="317"/>
      <c r="DG22" s="317"/>
      <c r="DH22" s="343"/>
      <c r="DI22" s="322" t="str">
        <f>Tableau81[[#This Row],[CLIENTS]]</f>
        <v>MARTOS</v>
      </c>
      <c r="DJ22" s="322" t="str">
        <f>Tableau81[[#This Row],[LOCALISATION]]</f>
        <v>HANGENBIENTEN</v>
      </c>
      <c r="DK22" s="338" t="str">
        <f>Tableau81[[#This Row],[STADE D''AVANCEMENT]]</f>
        <v>chape</v>
      </c>
      <c r="DL22" s="144" t="str">
        <f>Tableau81[[#This Row],[INTERVENTION À EFFECTUER]]</f>
        <v>finitions</v>
      </c>
      <c r="DM22" s="318"/>
      <c r="DN22" s="318"/>
      <c r="DO22" s="347"/>
      <c r="DP22" s="110" t="str">
        <f>Tableau81[[#This Row],[CLIENTS]]</f>
        <v>MARTOS</v>
      </c>
      <c r="DQ22" s="110" t="str">
        <f>Tableau81[[#This Row],[LOCALISATION]]</f>
        <v>HANGENBIENTEN</v>
      </c>
      <c r="DR22" s="335" t="str">
        <f>Tableau81[[#This Row],[STADE D''AVANCEMENT]]</f>
        <v>chape</v>
      </c>
      <c r="DS22" s="111" t="str">
        <f>Tableau81[[#This Row],[INTERVENTION À EFFECTUER]]</f>
        <v>finitions</v>
      </c>
      <c r="DT22" s="317"/>
      <c r="DU22" s="317"/>
      <c r="DV22" s="343"/>
      <c r="DW22" s="110" t="str">
        <f>Tableau81[[#This Row],[CLIENTS]]</f>
        <v>MARTOS</v>
      </c>
      <c r="DX22" s="110" t="str">
        <f>Tableau81[[#This Row],[LOCALISATION]]</f>
        <v>HANGENBIENTEN</v>
      </c>
      <c r="DY22" s="335" t="str">
        <f>Tableau81[[#This Row],[STADE D''AVANCEMENT]]</f>
        <v>chape</v>
      </c>
      <c r="DZ22" s="111" t="str">
        <f>Tableau81[[#This Row],[INTERVENTION À EFFECTUER]]</f>
        <v>finitions</v>
      </c>
      <c r="EA22" s="317"/>
      <c r="EB22" s="317"/>
      <c r="EC22" s="343"/>
      <c r="ED22" s="110" t="str">
        <f>Tableau81[[#This Row],[CLIENTS]]</f>
        <v>MARTOS</v>
      </c>
      <c r="EE22" s="110" t="str">
        <f>Tableau81[[#This Row],[LOCALISATION]]</f>
        <v>HANGENBIENTEN</v>
      </c>
      <c r="EF22" s="335" t="str">
        <f>Tableau81[[#This Row],[STADE D''AVANCEMENT]]</f>
        <v>chape</v>
      </c>
      <c r="EG22" s="111" t="str">
        <f>Tableau81[[#This Row],[INTERVENTION À EFFECTUER]]</f>
        <v>finitions</v>
      </c>
      <c r="EH22" s="317"/>
      <c r="EI22" s="317"/>
      <c r="EJ22" s="343" t="s">
        <v>212</v>
      </c>
      <c r="EK22" s="110" t="str">
        <f>Tableau81[[#This Row],[CLIENTS]]</f>
        <v>MARTOS</v>
      </c>
      <c r="EL22" s="110" t="str">
        <f>Tableau81[[#This Row],[LOCALISATION]]</f>
        <v>HANGENBIENTEN</v>
      </c>
      <c r="EM22" s="335" t="str">
        <f>Tableau81[[#This Row],[STADE D''AVANCEMENT]]</f>
        <v>chape</v>
      </c>
      <c r="EN22" s="111" t="str">
        <f>Tableau81[[#This Row],[INTERVENTION À EFFECTUER]]</f>
        <v>finitions</v>
      </c>
      <c r="EO22" s="317"/>
      <c r="EP22" s="317"/>
      <c r="EQ22" s="343" t="s">
        <v>212</v>
      </c>
      <c r="ER22" s="110" t="str">
        <f>Tableau81[[#This Row],[CLIENTS]]</f>
        <v>MARTOS</v>
      </c>
      <c r="ES22" s="110" t="str">
        <f>Tableau81[[#This Row],[LOCALISATION]]</f>
        <v>HANGENBIENTEN</v>
      </c>
      <c r="ET22" s="335" t="str">
        <f>Tableau81[[#This Row],[STADE D''AVANCEMENT]]</f>
        <v>chape</v>
      </c>
      <c r="EU22" s="111" t="str">
        <f>Tableau81[[#This Row],[INTERVENTION À EFFECTUER]]</f>
        <v>finitions</v>
      </c>
      <c r="EV22" s="317"/>
      <c r="EW22" s="317"/>
      <c r="EX22" s="343"/>
      <c r="EY22" s="110" t="str">
        <f>Tableau81[[#This Row],[CLIENTS]]</f>
        <v>MARTOS</v>
      </c>
      <c r="EZ22" s="110" t="str">
        <f>Tableau81[[#This Row],[LOCALISATION]]</f>
        <v>HANGENBIENTEN</v>
      </c>
      <c r="FA22" s="335" t="str">
        <f>Tableau81[[#This Row],[STADE D''AVANCEMENT]]</f>
        <v>chape</v>
      </c>
      <c r="FB22" s="111" t="str">
        <f>Tableau81[[#This Row],[INTERVENTION À EFFECTUER]]</f>
        <v>finitions</v>
      </c>
      <c r="FC22" s="317"/>
      <c r="FD22" s="317"/>
      <c r="FE22" s="343"/>
      <c r="FF22" s="110" t="str">
        <f>Tableau81[[#This Row],[CLIENTS]]</f>
        <v>MARTOS</v>
      </c>
      <c r="FG22" s="110" t="str">
        <f>Tableau81[[#This Row],[LOCALISATION]]</f>
        <v>HANGENBIENTEN</v>
      </c>
      <c r="FH22" s="335" t="str">
        <f>Tableau81[[#This Row],[STADE D''AVANCEMENT]]</f>
        <v>chape</v>
      </c>
      <c r="FI22" s="111" t="str">
        <f>Tableau81[[#This Row],[INTERVENTION À EFFECTUER]]</f>
        <v>finitions</v>
      </c>
      <c r="FJ22" s="317"/>
      <c r="FK22" s="317"/>
      <c r="FL22" s="343"/>
      <c r="FM22" s="110" t="str">
        <f>Tableau81[[#This Row],[CLIENTS]]</f>
        <v>MARTOS</v>
      </c>
      <c r="FN22" s="110" t="str">
        <f>Tableau81[[#This Row],[LOCALISATION]]</f>
        <v>HANGENBIENTEN</v>
      </c>
      <c r="FO22" s="335" t="str">
        <f>Tableau81[[#This Row],[STADE D''AVANCEMENT]]</f>
        <v>chape</v>
      </c>
      <c r="FP22" s="111" t="str">
        <f>Tableau81[[#This Row],[INTERVENTION À EFFECTUER]]</f>
        <v>finitions</v>
      </c>
      <c r="FQ22" s="317"/>
      <c r="FR22" s="317"/>
      <c r="FS22" s="343"/>
      <c r="FT22" s="110" t="str">
        <f>Tableau81[[#This Row],[CLIENTS]]</f>
        <v>MARTOS</v>
      </c>
      <c r="FU22" s="110" t="str">
        <f>Tableau81[[#This Row],[LOCALISATION]]</f>
        <v>HANGENBIENTEN</v>
      </c>
      <c r="FV22" s="335" t="str">
        <f>Tableau81[[#This Row],[STADE D''AVANCEMENT]]</f>
        <v>chape</v>
      </c>
      <c r="FW22" s="111" t="str">
        <f>Tableau81[[#This Row],[INTERVENTION À EFFECTUER]]</f>
        <v>finitions</v>
      </c>
      <c r="FX22" s="317"/>
      <c r="FY22" s="317"/>
      <c r="FZ22" s="343"/>
      <c r="GA22" s="110" t="str">
        <f>Tableau81[[#This Row],[CLIENTS]]</f>
        <v>MARTOS</v>
      </c>
      <c r="GB22" s="110" t="str">
        <f>Tableau81[[#This Row],[LOCALISATION]]</f>
        <v>HANGENBIENTEN</v>
      </c>
      <c r="GC22" s="335" t="str">
        <f>Tableau81[[#This Row],[STADE D''AVANCEMENT]]</f>
        <v>chape</v>
      </c>
      <c r="GD22" s="325" t="str">
        <f>Tableau81[[#This Row],[INTERVENTION À EFFECTUER]]</f>
        <v>finitions</v>
      </c>
      <c r="GE22" s="317"/>
      <c r="GF22" s="317"/>
      <c r="GG22" s="343"/>
      <c r="GH22" s="110" t="str">
        <f>Tableau81[[#This Row],[CLIENTS]]</f>
        <v>MARTOS</v>
      </c>
      <c r="GI22" s="110" t="str">
        <f>Tableau81[[#This Row],[LOCALISATION]]</f>
        <v>HANGENBIENTEN</v>
      </c>
      <c r="GJ22" s="335" t="str">
        <f>Tableau81[[#This Row],[STADE D''AVANCEMENT]]</f>
        <v>chape</v>
      </c>
      <c r="GK22" s="111" t="str">
        <f>Tableau81[[#This Row],[INTERVENTION À EFFECTUER]]</f>
        <v>finitions</v>
      </c>
      <c r="GL22" s="317"/>
      <c r="GM22" s="317"/>
      <c r="GN22" s="343"/>
      <c r="GO22" s="110" t="str">
        <f>Tableau81[[#This Row],[CLIENTS]]</f>
        <v>MARTOS</v>
      </c>
      <c r="GP22" s="110" t="str">
        <f>Tableau81[[#This Row],[LOCALISATION]]</f>
        <v>HANGENBIENTEN</v>
      </c>
      <c r="GQ22" s="335" t="str">
        <f>Tableau81[[#This Row],[STADE D''AVANCEMENT]]</f>
        <v>chape</v>
      </c>
      <c r="GR22" s="325" t="str">
        <f>Tableau81[[#This Row],[INTERVENTION À EFFECTUER]]</f>
        <v>finitions</v>
      </c>
      <c r="GS22" s="317"/>
      <c r="GT22" s="317"/>
      <c r="GU22" s="343" t="s">
        <v>212</v>
      </c>
      <c r="GV22" s="110" t="str">
        <f>Tableau81[[#This Row],[CLIENTS]]</f>
        <v>MARTOS</v>
      </c>
      <c r="GW22" s="110" t="str">
        <f>Tableau81[[#This Row],[LOCALISATION]]</f>
        <v>HANGENBIENTEN</v>
      </c>
      <c r="GX22" s="335" t="str">
        <f>Tableau81[[#This Row],[STADE D''AVANCEMENT]]</f>
        <v>chape</v>
      </c>
      <c r="GY22" s="325" t="str">
        <f>Tableau81[[#This Row],[INTERVENTION À EFFECTUER]]</f>
        <v>finitions</v>
      </c>
      <c r="GZ22" s="317"/>
      <c r="HA22" s="317"/>
      <c r="HB22" s="343"/>
      <c r="HC22" s="110" t="str">
        <f>Tableau81[[#This Row],[CLIENTS]]</f>
        <v>MARTOS</v>
      </c>
      <c r="HD22" s="110" t="str">
        <f>Tableau81[[#This Row],[LOCALISATION]]</f>
        <v>HANGENBIENTEN</v>
      </c>
      <c r="HE22" s="335" t="str">
        <f>Tableau81[[#This Row],[STADE D''AVANCEMENT]]</f>
        <v>chape</v>
      </c>
      <c r="HF22" s="325" t="str">
        <f>Tableau81[[#This Row],[INTERVENTION À EFFECTUER]]</f>
        <v>finitions</v>
      </c>
      <c r="HG22" s="317"/>
      <c r="HH22" s="317"/>
      <c r="HI22" s="343"/>
    </row>
    <row r="23" spans="1:217" s="331" customFormat="1" ht="17.25" customHeight="1" x14ac:dyDescent="0.25">
      <c r="A23" s="124" t="s">
        <v>182</v>
      </c>
      <c r="B23" s="124" t="s">
        <v>280</v>
      </c>
      <c r="C23" s="125" t="s">
        <v>273</v>
      </c>
      <c r="D23" s="125" t="s">
        <v>223</v>
      </c>
      <c r="E23" s="317"/>
      <c r="F23" s="317"/>
      <c r="G23" s="343"/>
      <c r="H23" s="127" t="str">
        <f>Tableau81[[#This Row],[CLIENTS]]</f>
        <v>MEUNIER-SCHLEWITZ</v>
      </c>
      <c r="I23" s="127" t="str">
        <f>Tableau81[[#This Row],[LOCALISATION]]</f>
        <v>PETERSBACH</v>
      </c>
      <c r="J23" s="321" t="str">
        <f>Tableau81[[#This Row],[STADE D''AVANCEMENT]]</f>
        <v>clos couvert</v>
      </c>
      <c r="K23" s="321" t="str">
        <f>Tableau81[[#This Row],[INTERVENTION À EFFECTUER]]</f>
        <v>montage plâtrerie</v>
      </c>
      <c r="L23" s="317"/>
      <c r="M23" s="317"/>
      <c r="N23" s="343"/>
      <c r="O23" s="127" t="str">
        <f>Tableau81[[#This Row],[CLIENTS]]</f>
        <v>MEUNIER-SCHLEWITZ</v>
      </c>
      <c r="P23" s="127" t="str">
        <f>Tableau81[[#This Row],[LOCALISATION]]</f>
        <v>PETERSBACH</v>
      </c>
      <c r="Q23" s="321" t="str">
        <f>Tableau81[[#This Row],[STADE D''AVANCEMENT]]</f>
        <v>clos couvert</v>
      </c>
      <c r="R23" s="321" t="str">
        <f>Tableau81[[#This Row],[INTERVENTION À EFFECTUER]]</f>
        <v>montage plâtrerie</v>
      </c>
      <c r="S23" s="317"/>
      <c r="T23" s="317"/>
      <c r="U23" s="343"/>
      <c r="V23" s="127" t="str">
        <f>Tableau81[[#This Row],[CLIENTS]]</f>
        <v>MEUNIER-SCHLEWITZ</v>
      </c>
      <c r="W23" s="127" t="str">
        <f>Tableau81[[#This Row],[LOCALISATION]]</f>
        <v>PETERSBACH</v>
      </c>
      <c r="X23" s="321" t="str">
        <f>Tableau81[[#This Row],[STADE D''AVANCEMENT]]</f>
        <v>clos couvert</v>
      </c>
      <c r="Y23" s="321" t="str">
        <f>Tableau81[[#This Row],[INTERVENTION À EFFECTUER]]</f>
        <v>montage plâtrerie</v>
      </c>
      <c r="Z23" s="317"/>
      <c r="AA23" s="317"/>
      <c r="AB23" s="343" t="s">
        <v>212</v>
      </c>
      <c r="AC23" s="124" t="str">
        <f>Tableau81[[#This Row],[CLIENTS]]</f>
        <v>MEUNIER-SCHLEWITZ</v>
      </c>
      <c r="AD23" s="127" t="str">
        <f>Tableau81[[#This Row],[LOCALISATION]]</f>
        <v>PETERSBACH</v>
      </c>
      <c r="AE23" s="321" t="str">
        <f>Tableau81[[#This Row],[STADE D''AVANCEMENT]]</f>
        <v>clos couvert</v>
      </c>
      <c r="AF23" s="125" t="str">
        <f>Tableau81[[#This Row],[INTERVENTION À EFFECTUER]]</f>
        <v>montage plâtrerie</v>
      </c>
      <c r="AG23" s="317"/>
      <c r="AH23" s="317"/>
      <c r="AI23" s="343"/>
      <c r="AJ23" s="124" t="str">
        <f>Tableau81[[#This Row],[CLIENTS]]</f>
        <v>MEUNIER-SCHLEWITZ</v>
      </c>
      <c r="AK23" s="124" t="str">
        <f>Tableau81[[#This Row],[LOCALISATION]]</f>
        <v>PETERSBACH</v>
      </c>
      <c r="AL23" s="111" t="str">
        <f>Tableau81[[#This Row],[STADE D''AVANCEMENT]]</f>
        <v>clos couvert</v>
      </c>
      <c r="AM23" s="125" t="str">
        <f>Tableau81[[#This Row],[INTERVENTION À EFFECTUER]]</f>
        <v>montage plâtrerie</v>
      </c>
      <c r="AN23" s="317"/>
      <c r="AO23" s="317"/>
      <c r="AP23" s="343" t="s">
        <v>286</v>
      </c>
      <c r="AQ23" s="329" t="str">
        <f>Tableau81[[#This Row],[CLIENTS]]</f>
        <v>MEUNIER-SCHLEWITZ</v>
      </c>
      <c r="AR23" s="110" t="str">
        <f>Tableau81[[#This Row],[LOCALISATION]]</f>
        <v>PETERSBACH</v>
      </c>
      <c r="AS23" s="111" t="str">
        <f>Tableau81[[#This Row],[STADE D''AVANCEMENT]]</f>
        <v>clos couvert</v>
      </c>
      <c r="AT23" s="125" t="str">
        <f>Tableau81[[#This Row],[INTERVENTION À EFFECTUER]]</f>
        <v>montage plâtrerie</v>
      </c>
      <c r="AU23" s="318"/>
      <c r="AV23" s="317"/>
      <c r="AW23" s="343" t="s">
        <v>286</v>
      </c>
      <c r="AX23" s="110" t="str">
        <f>Tableau81[[#This Row],[CLIENTS]]</f>
        <v>MEUNIER-SCHLEWITZ</v>
      </c>
      <c r="AY23" s="110" t="str">
        <f>Tableau81[[#This Row],[LOCALISATION]]</f>
        <v>PETERSBACH</v>
      </c>
      <c r="AZ23" s="111" t="str">
        <f>Tableau81[[#This Row],[STADE D''AVANCEMENT]]</f>
        <v>clos couvert</v>
      </c>
      <c r="BA23" s="125" t="str">
        <f>Tableau81[[#This Row],[INTERVENTION À EFFECTUER]]</f>
        <v>montage plâtrerie</v>
      </c>
      <c r="BB23" s="317"/>
      <c r="BC23" s="317"/>
      <c r="BD23" s="343"/>
      <c r="BE23" s="110" t="str">
        <f>Tableau81[[#This Row],[CLIENTS]]</f>
        <v>MEUNIER-SCHLEWITZ</v>
      </c>
      <c r="BF23" s="110" t="str">
        <f>Tableau81[[#This Row],[LOCALISATION]]</f>
        <v>PETERSBACH</v>
      </c>
      <c r="BG23" s="111" t="str">
        <f>Tableau81[[#This Row],[STADE D''AVANCEMENT]]</f>
        <v>clos couvert</v>
      </c>
      <c r="BH23" s="111" t="str">
        <f>Tableau81[[#This Row],[INTERVENTION À EFFECTUER]]</f>
        <v>montage plâtrerie</v>
      </c>
      <c r="BI23" s="317"/>
      <c r="BJ23" s="317"/>
      <c r="BK23" s="343"/>
      <c r="BL23" s="110" t="str">
        <f>Tableau81[[#This Row],[CLIENTS]]</f>
        <v>MEUNIER-SCHLEWITZ</v>
      </c>
      <c r="BM23" s="110" t="str">
        <f>Tableau81[[#This Row],[LOCALISATION]]</f>
        <v>PETERSBACH</v>
      </c>
      <c r="BN23" s="111" t="str">
        <f>Tableau81[[#This Row],[STADE D''AVANCEMENT]]</f>
        <v>clos couvert</v>
      </c>
      <c r="BO23" s="111" t="str">
        <f>Tableau81[[#This Row],[INTERVENTION À EFFECTUER]]</f>
        <v>montage plâtrerie</v>
      </c>
      <c r="BP23" s="317"/>
      <c r="BQ23" s="317"/>
      <c r="BR23" s="343"/>
      <c r="BS23" s="110" t="str">
        <f>Tableau81[[#This Row],[CLIENTS]]</f>
        <v>MEUNIER-SCHLEWITZ</v>
      </c>
      <c r="BT23" s="110" t="str">
        <f>Tableau81[[#This Row],[LOCALISATION]]</f>
        <v>PETERSBACH</v>
      </c>
      <c r="BU23" s="111" t="str">
        <f>Tableau81[[#This Row],[STADE D''AVANCEMENT]]</f>
        <v>clos couvert</v>
      </c>
      <c r="BV23" s="111" t="str">
        <f>Tableau81[[#This Row],[INTERVENTION À EFFECTUER]]</f>
        <v>montage plâtrerie</v>
      </c>
      <c r="BW23" s="317"/>
      <c r="BX23" s="317"/>
      <c r="BY23" s="343"/>
      <c r="BZ23" s="110" t="str">
        <f>Tableau81[[#This Row],[CLIENTS]]</f>
        <v>MEUNIER-SCHLEWITZ</v>
      </c>
      <c r="CA23" s="110" t="str">
        <f>Tableau81[[#This Row],[LOCALISATION]]</f>
        <v>PETERSBACH</v>
      </c>
      <c r="CB23" s="111" t="str">
        <f>Tableau81[[#This Row],[STADE D''AVANCEMENT]]</f>
        <v>clos couvert</v>
      </c>
      <c r="CC23" s="111" t="str">
        <f>Tableau81[[#This Row],[INTERVENTION À EFFECTUER]]</f>
        <v>montage plâtrerie</v>
      </c>
      <c r="CD23" s="317"/>
      <c r="CE23" s="317"/>
      <c r="CF23" s="343"/>
      <c r="CG23" s="127" t="str">
        <f>Tableau81[[#This Row],[CLIENTS]]</f>
        <v>MEUNIER-SCHLEWITZ</v>
      </c>
      <c r="CH23" s="127" t="str">
        <f>Tableau81[[#This Row],[LOCALISATION]]</f>
        <v>PETERSBACH</v>
      </c>
      <c r="CI23" s="321" t="str">
        <f>Tableau81[[#This Row],[STADE D''AVANCEMENT]]</f>
        <v>clos couvert</v>
      </c>
      <c r="CJ23" s="125" t="str">
        <f>Tableau81[[#This Row],[INTERVENTION À EFFECTUER]]</f>
        <v>montage plâtrerie</v>
      </c>
      <c r="CK23" s="317"/>
      <c r="CL23" s="317"/>
      <c r="CM23" s="346"/>
      <c r="CN23" s="110" t="str">
        <f>Tableau81[[#This Row],[CLIENTS]]</f>
        <v>MEUNIER-SCHLEWITZ</v>
      </c>
      <c r="CO23" s="110" t="str">
        <f>Tableau81[[#This Row],[LOCALISATION]]</f>
        <v>PETERSBACH</v>
      </c>
      <c r="CP23" s="111" t="str">
        <f>Tableau81[[#This Row],[STADE D''AVANCEMENT]]</f>
        <v>clos couvert</v>
      </c>
      <c r="CQ23" s="111" t="str">
        <f>Tableau81[[#This Row],[INTERVENTION À EFFECTUER]]</f>
        <v>montage plâtrerie</v>
      </c>
      <c r="CR23" s="317"/>
      <c r="CS23" s="317"/>
      <c r="CT23" s="343"/>
      <c r="CU23" s="110" t="str">
        <f>Tableau81[[#This Row],[CLIENTS]]</f>
        <v>MEUNIER-SCHLEWITZ</v>
      </c>
      <c r="CV23" s="110" t="str">
        <f>Tableau81[[#This Row],[LOCALISATION]]</f>
        <v>PETERSBACH</v>
      </c>
      <c r="CW23" s="335" t="str">
        <f>Tableau81[[#This Row],[STADE D''AVANCEMENT]]</f>
        <v>clos couvert</v>
      </c>
      <c r="CX23" s="111" t="str">
        <f>Tableau81[[#This Row],[INTERVENTION À EFFECTUER]]</f>
        <v>montage plâtrerie</v>
      </c>
      <c r="CY23" s="317"/>
      <c r="CZ23" s="317"/>
      <c r="DA23" s="343"/>
      <c r="DB23" s="110" t="str">
        <f>Tableau81[[#This Row],[CLIENTS]]</f>
        <v>MEUNIER-SCHLEWITZ</v>
      </c>
      <c r="DC23" s="110" t="str">
        <f>Tableau81[[#This Row],[LOCALISATION]]</f>
        <v>PETERSBACH</v>
      </c>
      <c r="DD23" s="335" t="str">
        <f>Tableau81[[#This Row],[STADE D''AVANCEMENT]]</f>
        <v>clos couvert</v>
      </c>
      <c r="DE23" s="111" t="str">
        <f>Tableau81[[#This Row],[INTERVENTION À EFFECTUER]]</f>
        <v>montage plâtrerie</v>
      </c>
      <c r="DF23" s="317"/>
      <c r="DG23" s="317"/>
      <c r="DH23" s="343"/>
      <c r="DI23" s="322" t="str">
        <f>Tableau81[[#This Row],[CLIENTS]]</f>
        <v>MEUNIER-SCHLEWITZ</v>
      </c>
      <c r="DJ23" s="322" t="str">
        <f>Tableau81[[#This Row],[LOCALISATION]]</f>
        <v>PETERSBACH</v>
      </c>
      <c r="DK23" s="338" t="str">
        <f>Tableau81[[#This Row],[STADE D''AVANCEMENT]]</f>
        <v>clos couvert</v>
      </c>
      <c r="DL23" s="144" t="str">
        <f>Tableau81[[#This Row],[INTERVENTION À EFFECTUER]]</f>
        <v>montage plâtrerie</v>
      </c>
      <c r="DM23" s="318"/>
      <c r="DN23" s="318"/>
      <c r="DO23" s="347"/>
      <c r="DP23" s="110" t="str">
        <f>Tableau81[[#This Row],[CLIENTS]]</f>
        <v>MEUNIER-SCHLEWITZ</v>
      </c>
      <c r="DQ23" s="110" t="str">
        <f>Tableau81[[#This Row],[LOCALISATION]]</f>
        <v>PETERSBACH</v>
      </c>
      <c r="DR23" s="335" t="str">
        <f>Tableau81[[#This Row],[STADE D''AVANCEMENT]]</f>
        <v>clos couvert</v>
      </c>
      <c r="DS23" s="111" t="str">
        <f>Tableau81[[#This Row],[INTERVENTION À EFFECTUER]]</f>
        <v>montage plâtrerie</v>
      </c>
      <c r="DT23" s="317"/>
      <c r="DU23" s="317"/>
      <c r="DV23" s="343"/>
      <c r="DW23" s="110" t="str">
        <f>Tableau81[[#This Row],[CLIENTS]]</f>
        <v>MEUNIER-SCHLEWITZ</v>
      </c>
      <c r="DX23" s="110" t="str">
        <f>Tableau81[[#This Row],[LOCALISATION]]</f>
        <v>PETERSBACH</v>
      </c>
      <c r="DY23" s="335" t="str">
        <f>Tableau81[[#This Row],[STADE D''AVANCEMENT]]</f>
        <v>clos couvert</v>
      </c>
      <c r="DZ23" s="111" t="str">
        <f>Tableau81[[#This Row],[INTERVENTION À EFFECTUER]]</f>
        <v>montage plâtrerie</v>
      </c>
      <c r="EA23" s="317"/>
      <c r="EB23" s="317"/>
      <c r="EC23" s="343"/>
      <c r="ED23" s="110" t="str">
        <f>Tableau81[[#This Row],[CLIENTS]]</f>
        <v>MEUNIER-SCHLEWITZ</v>
      </c>
      <c r="EE23" s="110" t="str">
        <f>Tableau81[[#This Row],[LOCALISATION]]</f>
        <v>PETERSBACH</v>
      </c>
      <c r="EF23" s="335" t="str">
        <f>Tableau81[[#This Row],[STADE D''AVANCEMENT]]</f>
        <v>clos couvert</v>
      </c>
      <c r="EG23" s="111" t="str">
        <f>Tableau81[[#This Row],[INTERVENTION À EFFECTUER]]</f>
        <v>montage plâtrerie</v>
      </c>
      <c r="EH23" s="317"/>
      <c r="EI23" s="317"/>
      <c r="EJ23" s="343"/>
      <c r="EK23" s="110" t="str">
        <f>Tableau81[[#This Row],[CLIENTS]]</f>
        <v>MEUNIER-SCHLEWITZ</v>
      </c>
      <c r="EL23" s="110" t="str">
        <f>Tableau81[[#This Row],[LOCALISATION]]</f>
        <v>PETERSBACH</v>
      </c>
      <c r="EM23" s="335" t="str">
        <f>Tableau81[[#This Row],[STADE D''AVANCEMENT]]</f>
        <v>clos couvert</v>
      </c>
      <c r="EN23" s="111" t="str">
        <f>Tableau81[[#This Row],[INTERVENTION À EFFECTUER]]</f>
        <v>montage plâtrerie</v>
      </c>
      <c r="EO23" s="317">
        <v>47</v>
      </c>
      <c r="EP23" s="317"/>
      <c r="EQ23" s="343"/>
      <c r="ER23" s="110" t="str">
        <f>Tableau81[[#This Row],[CLIENTS]]</f>
        <v>MEUNIER-SCHLEWITZ</v>
      </c>
      <c r="ES23" s="110" t="str">
        <f>Tableau81[[#This Row],[LOCALISATION]]</f>
        <v>PETERSBACH</v>
      </c>
      <c r="ET23" s="335" t="str">
        <f>Tableau81[[#This Row],[STADE D''AVANCEMENT]]</f>
        <v>clos couvert</v>
      </c>
      <c r="EU23" s="111" t="str">
        <f>Tableau81[[#This Row],[INTERVENTION À EFFECTUER]]</f>
        <v>montage plâtrerie</v>
      </c>
      <c r="EV23" s="317"/>
      <c r="EW23" s="317"/>
      <c r="EX23" s="343"/>
      <c r="EY23" s="110" t="str">
        <f>Tableau81[[#This Row],[CLIENTS]]</f>
        <v>MEUNIER-SCHLEWITZ</v>
      </c>
      <c r="EZ23" s="110" t="str">
        <f>Tableau81[[#This Row],[LOCALISATION]]</f>
        <v>PETERSBACH</v>
      </c>
      <c r="FA23" s="335" t="str">
        <f>Tableau81[[#This Row],[STADE D''AVANCEMENT]]</f>
        <v>clos couvert</v>
      </c>
      <c r="FB23" s="111" t="str">
        <f>Tableau81[[#This Row],[INTERVENTION À EFFECTUER]]</f>
        <v>montage plâtrerie</v>
      </c>
      <c r="FC23" s="317">
        <v>48</v>
      </c>
      <c r="FD23" s="317"/>
      <c r="FE23" s="343"/>
      <c r="FF23" s="110" t="str">
        <f>Tableau81[[#This Row],[CLIENTS]]</f>
        <v>MEUNIER-SCHLEWITZ</v>
      </c>
      <c r="FG23" s="110" t="str">
        <f>Tableau81[[#This Row],[LOCALISATION]]</f>
        <v>PETERSBACH</v>
      </c>
      <c r="FH23" s="335" t="str">
        <f>Tableau81[[#This Row],[STADE D''AVANCEMENT]]</f>
        <v>clos couvert</v>
      </c>
      <c r="FI23" s="111" t="str">
        <f>Tableau81[[#This Row],[INTERVENTION À EFFECTUER]]</f>
        <v>montage plâtrerie</v>
      </c>
      <c r="FJ23" s="317">
        <v>45</v>
      </c>
      <c r="FK23" s="317"/>
      <c r="FL23" s="343" t="s">
        <v>212</v>
      </c>
      <c r="FM23" s="110" t="str">
        <f>Tableau81[[#This Row],[CLIENTS]]</f>
        <v>MEUNIER-SCHLEWITZ</v>
      </c>
      <c r="FN23" s="110" t="str">
        <f>Tableau81[[#This Row],[LOCALISATION]]</f>
        <v>PETERSBACH</v>
      </c>
      <c r="FO23" s="335" t="str">
        <f>Tableau81[[#This Row],[STADE D''AVANCEMENT]]</f>
        <v>clos couvert</v>
      </c>
      <c r="FP23" s="111" t="str">
        <f>Tableau81[[#This Row],[INTERVENTION À EFFECTUER]]</f>
        <v>montage plâtrerie</v>
      </c>
      <c r="FQ23" s="317"/>
      <c r="FR23" s="317"/>
      <c r="FS23" s="343"/>
      <c r="FT23" s="110" t="str">
        <f>Tableau81[[#This Row],[CLIENTS]]</f>
        <v>MEUNIER-SCHLEWITZ</v>
      </c>
      <c r="FU23" s="110" t="str">
        <f>Tableau81[[#This Row],[LOCALISATION]]</f>
        <v>PETERSBACH</v>
      </c>
      <c r="FV23" s="335" t="str">
        <f>Tableau81[[#This Row],[STADE D''AVANCEMENT]]</f>
        <v>clos couvert</v>
      </c>
      <c r="FW23" s="111" t="str">
        <f>Tableau81[[#This Row],[INTERVENTION À EFFECTUER]]</f>
        <v>montage plâtrerie</v>
      </c>
      <c r="FX23" s="317"/>
      <c r="FY23" s="317"/>
      <c r="FZ23" s="343"/>
      <c r="GA23" s="110" t="str">
        <f>Tableau81[[#This Row],[CLIENTS]]</f>
        <v>MEUNIER-SCHLEWITZ</v>
      </c>
      <c r="GB23" s="110" t="str">
        <f>Tableau81[[#This Row],[LOCALISATION]]</f>
        <v>PETERSBACH</v>
      </c>
      <c r="GC23" s="335" t="str">
        <f>Tableau81[[#This Row],[STADE D''AVANCEMENT]]</f>
        <v>clos couvert</v>
      </c>
      <c r="GD23" s="325" t="str">
        <f>Tableau81[[#This Row],[INTERVENTION À EFFECTUER]]</f>
        <v>montage plâtrerie</v>
      </c>
      <c r="GE23" s="317">
        <v>2</v>
      </c>
      <c r="GF23" s="317"/>
      <c r="GG23" s="343"/>
      <c r="GH23" s="110" t="str">
        <f>Tableau81[[#This Row],[CLIENTS]]</f>
        <v>MEUNIER-SCHLEWITZ</v>
      </c>
      <c r="GI23" s="110" t="str">
        <f>Tableau81[[#This Row],[LOCALISATION]]</f>
        <v>PETERSBACH</v>
      </c>
      <c r="GJ23" s="335" t="str">
        <f>Tableau81[[#This Row],[STADE D''AVANCEMENT]]</f>
        <v>clos couvert</v>
      </c>
      <c r="GK23" s="111" t="str">
        <f>Tableau81[[#This Row],[INTERVENTION À EFFECTUER]]</f>
        <v>montage plâtrerie</v>
      </c>
      <c r="GL23" s="317"/>
      <c r="GM23" s="317"/>
      <c r="GN23" s="343"/>
      <c r="GO23" s="110" t="str">
        <f>Tableau81[[#This Row],[CLIENTS]]</f>
        <v>MEUNIER-SCHLEWITZ</v>
      </c>
      <c r="GP23" s="110" t="str">
        <f>Tableau81[[#This Row],[LOCALISATION]]</f>
        <v>PETERSBACH</v>
      </c>
      <c r="GQ23" s="335" t="str">
        <f>Tableau81[[#This Row],[STADE D''AVANCEMENT]]</f>
        <v>clos couvert</v>
      </c>
      <c r="GR23" s="325" t="str">
        <f>Tableau81[[#This Row],[INTERVENTION À EFFECTUER]]</f>
        <v>montage plâtrerie</v>
      </c>
      <c r="GS23" s="317"/>
      <c r="GT23" s="317"/>
      <c r="GU23" s="343"/>
      <c r="GV23" s="110" t="str">
        <f>Tableau81[[#This Row],[CLIENTS]]</f>
        <v>MEUNIER-SCHLEWITZ</v>
      </c>
      <c r="GW23" s="110" t="str">
        <f>Tableau81[[#This Row],[LOCALISATION]]</f>
        <v>PETERSBACH</v>
      </c>
      <c r="GX23" s="335" t="str">
        <f>Tableau81[[#This Row],[STADE D''AVANCEMENT]]</f>
        <v>clos couvert</v>
      </c>
      <c r="GY23" s="325" t="str">
        <f>Tableau81[[#This Row],[INTERVENTION À EFFECTUER]]</f>
        <v>montage plâtrerie</v>
      </c>
      <c r="GZ23" s="317"/>
      <c r="HA23" s="317"/>
      <c r="HB23" s="343"/>
      <c r="HC23" s="110" t="str">
        <f>Tableau81[[#This Row],[CLIENTS]]</f>
        <v>MEUNIER-SCHLEWITZ</v>
      </c>
      <c r="HD23" s="110" t="str">
        <f>Tableau81[[#This Row],[LOCALISATION]]</f>
        <v>PETERSBACH</v>
      </c>
      <c r="HE23" s="335" t="str">
        <f>Tableau81[[#This Row],[STADE D''AVANCEMENT]]</f>
        <v>clos couvert</v>
      </c>
      <c r="HF23" s="325" t="str">
        <f>Tableau81[[#This Row],[INTERVENTION À EFFECTUER]]</f>
        <v>montage plâtrerie</v>
      </c>
      <c r="HG23" s="317"/>
      <c r="HH23" s="317"/>
      <c r="HI23" s="343"/>
    </row>
    <row r="24" spans="1:217" s="331" customFormat="1" ht="17.25" customHeight="1" x14ac:dyDescent="0.25">
      <c r="A24" s="124" t="s">
        <v>159</v>
      </c>
      <c r="B24" s="124" t="s">
        <v>156</v>
      </c>
      <c r="C24" s="125" t="s">
        <v>101</v>
      </c>
      <c r="D24" s="125" t="s">
        <v>101</v>
      </c>
      <c r="E24" s="317"/>
      <c r="F24" s="317"/>
      <c r="G24" s="343"/>
      <c r="H24" s="127" t="str">
        <f>Tableau81[[#This Row],[CLIENTS]]</f>
        <v>MICHEL-SCHWARTZ</v>
      </c>
      <c r="I24" s="127" t="str">
        <f>Tableau81[[#This Row],[LOCALISATION]]</f>
        <v>ENTZHEIM</v>
      </c>
      <c r="J24" s="321" t="str">
        <f>Tableau81[[#This Row],[STADE D''AVANCEMENT]]</f>
        <v>finitions</v>
      </c>
      <c r="K24" s="321" t="str">
        <f>Tableau81[[#This Row],[INTERVENTION À EFFECTUER]]</f>
        <v>finitions</v>
      </c>
      <c r="L24" s="317"/>
      <c r="M24" s="317"/>
      <c r="N24" s="343"/>
      <c r="O24" s="127" t="str">
        <f>Tableau81[[#This Row],[CLIENTS]]</f>
        <v>MICHEL-SCHWARTZ</v>
      </c>
      <c r="P24" s="127" t="str">
        <f>Tableau81[[#This Row],[LOCALISATION]]</f>
        <v>ENTZHEIM</v>
      </c>
      <c r="Q24" s="321" t="str">
        <f>Tableau81[[#This Row],[STADE D''AVANCEMENT]]</f>
        <v>finitions</v>
      </c>
      <c r="R24" s="321" t="str">
        <f>Tableau81[[#This Row],[INTERVENTION À EFFECTUER]]</f>
        <v>finitions</v>
      </c>
      <c r="S24" s="317"/>
      <c r="T24" s="317"/>
      <c r="U24" s="343"/>
      <c r="V24" s="127" t="str">
        <f>Tableau81[[#This Row],[CLIENTS]]</f>
        <v>MICHEL-SCHWARTZ</v>
      </c>
      <c r="W24" s="127" t="str">
        <f>Tableau81[[#This Row],[LOCALISATION]]</f>
        <v>ENTZHEIM</v>
      </c>
      <c r="X24" s="321" t="str">
        <f>Tableau81[[#This Row],[STADE D''AVANCEMENT]]</f>
        <v>finitions</v>
      </c>
      <c r="Y24" s="321" t="str">
        <f>Tableau81[[#This Row],[INTERVENTION À EFFECTUER]]</f>
        <v>finitions</v>
      </c>
      <c r="Z24" s="317">
        <v>50</v>
      </c>
      <c r="AA24" s="317"/>
      <c r="AB24" s="343"/>
      <c r="AC24" s="124" t="str">
        <f>Tableau81[[#This Row],[CLIENTS]]</f>
        <v>MICHEL-SCHWARTZ</v>
      </c>
      <c r="AD24" s="127" t="str">
        <f>Tableau81[[#This Row],[LOCALISATION]]</f>
        <v>ENTZHEIM</v>
      </c>
      <c r="AE24" s="321" t="str">
        <f>Tableau81[[#This Row],[STADE D''AVANCEMENT]]</f>
        <v>finitions</v>
      </c>
      <c r="AF24" s="125" t="str">
        <f>Tableau81[[#This Row],[INTERVENTION À EFFECTUER]]</f>
        <v>finitions</v>
      </c>
      <c r="AG24" s="317">
        <v>49</v>
      </c>
      <c r="AH24" s="317"/>
      <c r="AI24" s="343"/>
      <c r="AJ24" s="124" t="str">
        <f>Tableau81[[#This Row],[CLIENTS]]</f>
        <v>MICHEL-SCHWARTZ</v>
      </c>
      <c r="AK24" s="124" t="str">
        <f>Tableau81[[#This Row],[LOCALISATION]]</f>
        <v>ENTZHEIM</v>
      </c>
      <c r="AL24" s="111" t="str">
        <f>Tableau81[[#This Row],[STADE D''AVANCEMENT]]</f>
        <v>finitions</v>
      </c>
      <c r="AM24" s="125" t="str">
        <f>Tableau81[[#This Row],[INTERVENTION À EFFECTUER]]</f>
        <v>finitions</v>
      </c>
      <c r="AN24" s="317">
        <v>44</v>
      </c>
      <c r="AO24" s="317"/>
      <c r="AP24" s="343"/>
      <c r="AQ24" s="329" t="str">
        <f>Tableau81[[#This Row],[CLIENTS]]</f>
        <v>MICHEL-SCHWARTZ</v>
      </c>
      <c r="AR24" s="110" t="str">
        <f>Tableau81[[#This Row],[LOCALISATION]]</f>
        <v>ENTZHEIM</v>
      </c>
      <c r="AS24" s="111" t="str">
        <f>Tableau81[[#This Row],[STADE D''AVANCEMENT]]</f>
        <v>finitions</v>
      </c>
      <c r="AT24" s="125" t="str">
        <f>Tableau81[[#This Row],[INTERVENTION À EFFECTUER]]</f>
        <v>finitions</v>
      </c>
      <c r="AU24" s="318"/>
      <c r="AV24" s="317"/>
      <c r="AW24" s="343"/>
      <c r="AX24" s="110" t="str">
        <f>Tableau81[[#This Row],[CLIENTS]]</f>
        <v>MICHEL-SCHWARTZ</v>
      </c>
      <c r="AY24" s="110" t="str">
        <f>Tableau81[[#This Row],[LOCALISATION]]</f>
        <v>ENTZHEIM</v>
      </c>
      <c r="AZ24" s="111" t="str">
        <f>Tableau81[[#This Row],[STADE D''AVANCEMENT]]</f>
        <v>finitions</v>
      </c>
      <c r="BA24" s="111" t="str">
        <f>Tableau81[[#This Row],[INTERVENTION À EFFECTUER]]</f>
        <v>finitions</v>
      </c>
      <c r="BB24" s="317">
        <v>43</v>
      </c>
      <c r="BC24" s="317"/>
      <c r="BD24" s="343" t="s">
        <v>289</v>
      </c>
      <c r="BE24" s="110" t="str">
        <f>Tableau81[[#This Row],[CLIENTS]]</f>
        <v>MICHEL-SCHWARTZ</v>
      </c>
      <c r="BF24" s="110" t="str">
        <f>Tableau81[[#This Row],[LOCALISATION]]</f>
        <v>ENTZHEIM</v>
      </c>
      <c r="BG24" s="111" t="str">
        <f>Tableau81[[#This Row],[STADE D''AVANCEMENT]]</f>
        <v>finitions</v>
      </c>
      <c r="BH24" s="111" t="str">
        <f>Tableau81[[#This Row],[INTERVENTION À EFFECTUER]]</f>
        <v>finitions</v>
      </c>
      <c r="BI24" s="317"/>
      <c r="BJ24" s="317"/>
      <c r="BK24" s="343"/>
      <c r="BL24" s="110" t="str">
        <f>Tableau81[[#This Row],[CLIENTS]]</f>
        <v>MICHEL-SCHWARTZ</v>
      </c>
      <c r="BM24" s="110" t="str">
        <f>Tableau81[[#This Row],[LOCALISATION]]</f>
        <v>ENTZHEIM</v>
      </c>
      <c r="BN24" s="111" t="str">
        <f>Tableau81[[#This Row],[STADE D''AVANCEMENT]]</f>
        <v>finitions</v>
      </c>
      <c r="BO24" s="111" t="str">
        <f>Tableau81[[#This Row],[INTERVENTION À EFFECTUER]]</f>
        <v>finitions</v>
      </c>
      <c r="BP24" s="317"/>
      <c r="BQ24" s="317"/>
      <c r="BR24" s="343"/>
      <c r="BS24" s="110" t="str">
        <f>Tableau81[[#This Row],[CLIENTS]]</f>
        <v>MICHEL-SCHWARTZ</v>
      </c>
      <c r="BT24" s="110" t="str">
        <f>Tableau81[[#This Row],[LOCALISATION]]</f>
        <v>ENTZHEIM</v>
      </c>
      <c r="BU24" s="111" t="str">
        <f>Tableau81[[#This Row],[STADE D''AVANCEMENT]]</f>
        <v>finitions</v>
      </c>
      <c r="BV24" s="111" t="str">
        <f>Tableau81[[#This Row],[INTERVENTION À EFFECTUER]]</f>
        <v>finitions</v>
      </c>
      <c r="BW24" s="317">
        <v>46</v>
      </c>
      <c r="BX24" s="317"/>
      <c r="BY24" s="343"/>
      <c r="BZ24" s="110" t="str">
        <f>Tableau81[[#This Row],[CLIENTS]]</f>
        <v>MICHEL-SCHWARTZ</v>
      </c>
      <c r="CA24" s="110" t="str">
        <f>Tableau81[[#This Row],[LOCALISATION]]</f>
        <v>ENTZHEIM</v>
      </c>
      <c r="CB24" s="111" t="str">
        <f>Tableau81[[#This Row],[STADE D''AVANCEMENT]]</f>
        <v>finitions</v>
      </c>
      <c r="CC24" s="111" t="str">
        <f>Tableau81[[#This Row],[INTERVENTION À EFFECTUER]]</f>
        <v>finitions</v>
      </c>
      <c r="CD24" s="317"/>
      <c r="CE24" s="317"/>
      <c r="CF24" s="343"/>
      <c r="CG24" s="127" t="str">
        <f>Tableau81[[#This Row],[CLIENTS]]</f>
        <v>MICHEL-SCHWARTZ</v>
      </c>
      <c r="CH24" s="127" t="str">
        <f>Tableau81[[#This Row],[LOCALISATION]]</f>
        <v>ENTZHEIM</v>
      </c>
      <c r="CI24" s="321" t="str">
        <f>Tableau81[[#This Row],[STADE D''AVANCEMENT]]</f>
        <v>finitions</v>
      </c>
      <c r="CJ24" s="125" t="str">
        <f>Tableau81[[#This Row],[INTERVENTION À EFFECTUER]]</f>
        <v>finitions</v>
      </c>
      <c r="CK24" s="317"/>
      <c r="CL24" s="317"/>
      <c r="CM24" s="343"/>
      <c r="CN24" s="110" t="str">
        <f>Tableau81[[#This Row],[CLIENTS]]</f>
        <v>MICHEL-SCHWARTZ</v>
      </c>
      <c r="CO24" s="110" t="str">
        <f>Tableau81[[#This Row],[LOCALISATION]]</f>
        <v>ENTZHEIM</v>
      </c>
      <c r="CP24" s="111" t="str">
        <f>Tableau81[[#This Row],[STADE D''AVANCEMENT]]</f>
        <v>finitions</v>
      </c>
      <c r="CQ24" s="111" t="str">
        <f>Tableau81[[#This Row],[INTERVENTION À EFFECTUER]]</f>
        <v>finitions</v>
      </c>
      <c r="CR24" s="317"/>
      <c r="CS24" s="317"/>
      <c r="CT24" s="343"/>
      <c r="CU24" s="110" t="str">
        <f>Tableau81[[#This Row],[CLIENTS]]</f>
        <v>MICHEL-SCHWARTZ</v>
      </c>
      <c r="CV24" s="110" t="str">
        <f>Tableau81[[#This Row],[LOCALISATION]]</f>
        <v>ENTZHEIM</v>
      </c>
      <c r="CW24" s="335" t="str">
        <f>Tableau81[[#This Row],[STADE D''AVANCEMENT]]</f>
        <v>finitions</v>
      </c>
      <c r="CX24" s="111" t="str">
        <f>Tableau81[[#This Row],[INTERVENTION À EFFECTUER]]</f>
        <v>finitions</v>
      </c>
      <c r="CY24" s="317"/>
      <c r="CZ24" s="317"/>
      <c r="DA24" s="343"/>
      <c r="DB24" s="110" t="str">
        <f>Tableau81[[#This Row],[CLIENTS]]</f>
        <v>MICHEL-SCHWARTZ</v>
      </c>
      <c r="DC24" s="110" t="str">
        <f>Tableau81[[#This Row],[LOCALISATION]]</f>
        <v>ENTZHEIM</v>
      </c>
      <c r="DD24" s="335" t="str">
        <f>Tableau81[[#This Row],[STADE D''AVANCEMENT]]</f>
        <v>finitions</v>
      </c>
      <c r="DE24" s="111" t="str">
        <f>Tableau81[[#This Row],[INTERVENTION À EFFECTUER]]</f>
        <v>finitions</v>
      </c>
      <c r="DF24" s="317"/>
      <c r="DG24" s="317"/>
      <c r="DH24" s="343"/>
      <c r="DI24" s="322" t="str">
        <f>Tableau81[[#This Row],[CLIENTS]]</f>
        <v>MICHEL-SCHWARTZ</v>
      </c>
      <c r="DJ24" s="322" t="str">
        <f>Tableau81[[#This Row],[LOCALISATION]]</f>
        <v>ENTZHEIM</v>
      </c>
      <c r="DK24" s="338" t="str">
        <f>Tableau81[[#This Row],[STADE D''AVANCEMENT]]</f>
        <v>finitions</v>
      </c>
      <c r="DL24" s="144" t="str">
        <f>Tableau81[[#This Row],[INTERVENTION À EFFECTUER]]</f>
        <v>finitions</v>
      </c>
      <c r="DM24" s="318"/>
      <c r="DN24" s="318"/>
      <c r="DO24" s="347"/>
      <c r="DP24" s="110" t="str">
        <f>Tableau81[[#This Row],[CLIENTS]]</f>
        <v>MICHEL-SCHWARTZ</v>
      </c>
      <c r="DQ24" s="110" t="str">
        <f>Tableau81[[#This Row],[LOCALISATION]]</f>
        <v>ENTZHEIM</v>
      </c>
      <c r="DR24" s="335" t="str">
        <f>Tableau81[[#This Row],[STADE D''AVANCEMENT]]</f>
        <v>finitions</v>
      </c>
      <c r="DS24" s="111" t="str">
        <f>Tableau81[[#This Row],[INTERVENTION À EFFECTUER]]</f>
        <v>finitions</v>
      </c>
      <c r="DT24" s="317"/>
      <c r="DU24" s="317"/>
      <c r="DV24" s="343"/>
      <c r="DW24" s="110" t="str">
        <f>Tableau81[[#This Row],[CLIENTS]]</f>
        <v>MICHEL-SCHWARTZ</v>
      </c>
      <c r="DX24" s="110" t="str">
        <f>Tableau81[[#This Row],[LOCALISATION]]</f>
        <v>ENTZHEIM</v>
      </c>
      <c r="DY24" s="335" t="str">
        <f>Tableau81[[#This Row],[STADE D''AVANCEMENT]]</f>
        <v>finitions</v>
      </c>
      <c r="DZ24" s="111" t="str">
        <f>Tableau81[[#This Row],[INTERVENTION À EFFECTUER]]</f>
        <v>finitions</v>
      </c>
      <c r="EA24" s="317"/>
      <c r="EB24" s="317"/>
      <c r="EC24" s="343"/>
      <c r="ED24" s="110" t="str">
        <f>Tableau81[[#This Row],[CLIENTS]]</f>
        <v>MICHEL-SCHWARTZ</v>
      </c>
      <c r="EE24" s="110" t="str">
        <f>Tableau81[[#This Row],[LOCALISATION]]</f>
        <v>ENTZHEIM</v>
      </c>
      <c r="EF24" s="335" t="str">
        <f>Tableau81[[#This Row],[STADE D''AVANCEMENT]]</f>
        <v>finitions</v>
      </c>
      <c r="EG24" s="111" t="str">
        <f>Tableau81[[#This Row],[INTERVENTION À EFFECTUER]]</f>
        <v>finitions</v>
      </c>
      <c r="EH24" s="317">
        <v>38</v>
      </c>
      <c r="EI24" s="317"/>
      <c r="EJ24" s="343"/>
      <c r="EK24" s="110" t="str">
        <f>Tableau81[[#This Row],[CLIENTS]]</f>
        <v>MICHEL-SCHWARTZ</v>
      </c>
      <c r="EL24" s="110" t="str">
        <f>Tableau81[[#This Row],[LOCALISATION]]</f>
        <v>ENTZHEIM</v>
      </c>
      <c r="EM24" s="335" t="str">
        <f>Tableau81[[#This Row],[STADE D''AVANCEMENT]]</f>
        <v>finitions</v>
      </c>
      <c r="EN24" s="111" t="str">
        <f>Tableau81[[#This Row],[INTERVENTION À EFFECTUER]]</f>
        <v>finitions</v>
      </c>
      <c r="EO24" s="317">
        <v>41</v>
      </c>
      <c r="EP24" s="317"/>
      <c r="EQ24" s="343"/>
      <c r="ER24" s="110" t="str">
        <f>Tableau81[[#This Row],[CLIENTS]]</f>
        <v>MICHEL-SCHWARTZ</v>
      </c>
      <c r="ES24" s="110" t="str">
        <f>Tableau81[[#This Row],[LOCALISATION]]</f>
        <v>ENTZHEIM</v>
      </c>
      <c r="ET24" s="335" t="str">
        <f>Tableau81[[#This Row],[STADE D''AVANCEMENT]]</f>
        <v>finitions</v>
      </c>
      <c r="EU24" s="111" t="str">
        <f>Tableau81[[#This Row],[INTERVENTION À EFFECTUER]]</f>
        <v>finitions</v>
      </c>
      <c r="EV24" s="317"/>
      <c r="EW24" s="317"/>
      <c r="EX24" s="343"/>
      <c r="EY24" s="110" t="str">
        <f>Tableau81[[#This Row],[CLIENTS]]</f>
        <v>MICHEL-SCHWARTZ</v>
      </c>
      <c r="EZ24" s="110" t="str">
        <f>Tableau81[[#This Row],[LOCALISATION]]</f>
        <v>ENTZHEIM</v>
      </c>
      <c r="FA24" s="335" t="str">
        <f>Tableau81[[#This Row],[STADE D''AVANCEMENT]]</f>
        <v>finitions</v>
      </c>
      <c r="FB24" s="125" t="str">
        <f>Tableau81[[#This Row],[INTERVENTION À EFFECTUER]]</f>
        <v>finitions</v>
      </c>
      <c r="FC24" s="317"/>
      <c r="FD24" s="317"/>
      <c r="FE24" s="343"/>
      <c r="FF24" s="110" t="str">
        <f>Tableau81[[#This Row],[CLIENTS]]</f>
        <v>MICHEL-SCHWARTZ</v>
      </c>
      <c r="FG24" s="110" t="str">
        <f>Tableau81[[#This Row],[LOCALISATION]]</f>
        <v>ENTZHEIM</v>
      </c>
      <c r="FH24" s="335" t="str">
        <f>Tableau81[[#This Row],[STADE D''AVANCEMENT]]</f>
        <v>finitions</v>
      </c>
      <c r="FI24" s="111" t="str">
        <f>Tableau81[[#This Row],[INTERVENTION À EFFECTUER]]</f>
        <v>finitions</v>
      </c>
      <c r="FJ24" s="317">
        <v>43</v>
      </c>
      <c r="FK24" s="317"/>
      <c r="FL24" s="343"/>
      <c r="FM24" s="110" t="str">
        <f>Tableau81[[#This Row],[CLIENTS]]</f>
        <v>MICHEL-SCHWARTZ</v>
      </c>
      <c r="FN24" s="110" t="str">
        <f>Tableau81[[#This Row],[LOCALISATION]]</f>
        <v>ENTZHEIM</v>
      </c>
      <c r="FO24" s="335" t="str">
        <f>Tableau81[[#This Row],[STADE D''AVANCEMENT]]</f>
        <v>finitions</v>
      </c>
      <c r="FP24" s="111" t="str">
        <f>Tableau81[[#This Row],[INTERVENTION À EFFECTUER]]</f>
        <v>finitions</v>
      </c>
      <c r="FQ24" s="317"/>
      <c r="FR24" s="317"/>
      <c r="FS24" s="343"/>
      <c r="FT24" s="110" t="str">
        <f>Tableau81[[#This Row],[CLIENTS]]</f>
        <v>MICHEL-SCHWARTZ</v>
      </c>
      <c r="FU24" s="110" t="str">
        <f>Tableau81[[#This Row],[LOCALISATION]]</f>
        <v>ENTZHEIM</v>
      </c>
      <c r="FV24" s="335" t="str">
        <f>Tableau81[[#This Row],[STADE D''AVANCEMENT]]</f>
        <v>finitions</v>
      </c>
      <c r="FW24" s="111" t="str">
        <f>Tableau81[[#This Row],[INTERVENTION À EFFECTUER]]</f>
        <v>finitions</v>
      </c>
      <c r="FX24" s="317"/>
      <c r="FY24" s="317"/>
      <c r="FZ24" s="343"/>
      <c r="GA24" s="110" t="str">
        <f>Tableau81[[#This Row],[CLIENTS]]</f>
        <v>MICHEL-SCHWARTZ</v>
      </c>
      <c r="GB24" s="110" t="str">
        <f>Tableau81[[#This Row],[LOCALISATION]]</f>
        <v>ENTZHEIM</v>
      </c>
      <c r="GC24" s="335" t="str">
        <f>Tableau81[[#This Row],[STADE D''AVANCEMENT]]</f>
        <v>finitions</v>
      </c>
      <c r="GD24" s="325" t="str">
        <f>Tableau81[[#This Row],[INTERVENTION À EFFECTUER]]</f>
        <v>finitions</v>
      </c>
      <c r="GE24" s="317">
        <v>47</v>
      </c>
      <c r="GF24" s="317"/>
      <c r="GG24" s="343"/>
      <c r="GH24" s="110" t="str">
        <f>Tableau81[[#This Row],[CLIENTS]]</f>
        <v>MICHEL-SCHWARTZ</v>
      </c>
      <c r="GI24" s="110" t="str">
        <f>Tableau81[[#This Row],[LOCALISATION]]</f>
        <v>ENTZHEIM</v>
      </c>
      <c r="GJ24" s="335" t="str">
        <f>Tableau81[[#This Row],[STADE D''AVANCEMENT]]</f>
        <v>finitions</v>
      </c>
      <c r="GK24" s="111" t="str">
        <f>Tableau81[[#This Row],[INTERVENTION À EFFECTUER]]</f>
        <v>finitions</v>
      </c>
      <c r="GL24" s="317"/>
      <c r="GM24" s="317"/>
      <c r="GN24" s="343"/>
      <c r="GO24" s="110" t="str">
        <f>Tableau81[[#This Row],[CLIENTS]]</f>
        <v>MICHEL-SCHWARTZ</v>
      </c>
      <c r="GP24" s="110" t="str">
        <f>Tableau81[[#This Row],[LOCALISATION]]</f>
        <v>ENTZHEIM</v>
      </c>
      <c r="GQ24" s="335" t="str">
        <f>Tableau81[[#This Row],[STADE D''AVANCEMENT]]</f>
        <v>finitions</v>
      </c>
      <c r="GR24" s="325" t="str">
        <f>Tableau81[[#This Row],[INTERVENTION À EFFECTUER]]</f>
        <v>finitions</v>
      </c>
      <c r="GS24" s="317"/>
      <c r="GT24" s="317"/>
      <c r="GU24" s="343"/>
      <c r="GV24" s="110" t="str">
        <f>Tableau81[[#This Row],[CLIENTS]]</f>
        <v>MICHEL-SCHWARTZ</v>
      </c>
      <c r="GW24" s="110" t="str">
        <f>Tableau81[[#This Row],[LOCALISATION]]</f>
        <v>ENTZHEIM</v>
      </c>
      <c r="GX24" s="335" t="str">
        <f>Tableau81[[#This Row],[STADE D''AVANCEMENT]]</f>
        <v>finitions</v>
      </c>
      <c r="GY24" s="325" t="str">
        <f>Tableau81[[#This Row],[INTERVENTION À EFFECTUER]]</f>
        <v>finitions</v>
      </c>
      <c r="GZ24" s="317"/>
      <c r="HA24" s="317"/>
      <c r="HB24" s="343"/>
      <c r="HC24" s="110" t="str">
        <f>Tableau81[[#This Row],[CLIENTS]]</f>
        <v>MICHEL-SCHWARTZ</v>
      </c>
      <c r="HD24" s="110" t="str">
        <f>Tableau81[[#This Row],[LOCALISATION]]</f>
        <v>ENTZHEIM</v>
      </c>
      <c r="HE24" s="335" t="str">
        <f>Tableau81[[#This Row],[STADE D''AVANCEMENT]]</f>
        <v>finitions</v>
      </c>
      <c r="HF24" s="325" t="str">
        <f>Tableau81[[#This Row],[INTERVENTION À EFFECTUER]]</f>
        <v>finitions</v>
      </c>
      <c r="HG24" s="317"/>
      <c r="HH24" s="317"/>
      <c r="HI24" s="343"/>
    </row>
    <row r="25" spans="1:217" s="331" customFormat="1" ht="17.25" customHeight="1" x14ac:dyDescent="0.25">
      <c r="A25" s="124" t="s">
        <v>149</v>
      </c>
      <c r="B25" s="124" t="s">
        <v>148</v>
      </c>
      <c r="C25" s="125" t="s">
        <v>212</v>
      </c>
      <c r="D25" s="125"/>
      <c r="E25" s="317"/>
      <c r="F25" s="317"/>
      <c r="G25" s="343"/>
      <c r="H25" s="127" t="str">
        <f>Tableau81[[#This Row],[CLIENTS]]</f>
        <v>MOREAU</v>
      </c>
      <c r="I25" s="127" t="str">
        <f>Tableau81[[#This Row],[LOCALISATION]]</f>
        <v>KILSTETT</v>
      </c>
      <c r="J25" s="321" t="str">
        <f>Tableau81[[#This Row],[STADE D''AVANCEMENT]]</f>
        <v>chantier en arrêt</v>
      </c>
      <c r="K25" s="321">
        <f>Tableau81[[#This Row],[INTERVENTION À EFFECTUER]]</f>
        <v>0</v>
      </c>
      <c r="L25" s="317"/>
      <c r="M25" s="317"/>
      <c r="N25" s="343" t="s">
        <v>367</v>
      </c>
      <c r="O25" s="127" t="str">
        <f>Tableau81[[#This Row],[CLIENTS]]</f>
        <v>MOREAU</v>
      </c>
      <c r="P25" s="127" t="str">
        <f>Tableau81[[#This Row],[LOCALISATION]]</f>
        <v>KILSTETT</v>
      </c>
      <c r="Q25" s="321" t="str">
        <f>Tableau81[[#This Row],[STADE D''AVANCEMENT]]</f>
        <v>chantier en arrêt</v>
      </c>
      <c r="R25" s="321">
        <f>Tableau81[[#This Row],[INTERVENTION À EFFECTUER]]</f>
        <v>0</v>
      </c>
      <c r="S25" s="317"/>
      <c r="T25" s="317"/>
      <c r="U25" s="343"/>
      <c r="V25" s="127" t="str">
        <f>Tableau81[[#This Row],[CLIENTS]]</f>
        <v>MOREAU</v>
      </c>
      <c r="W25" s="127" t="str">
        <f>Tableau81[[#This Row],[LOCALISATION]]</f>
        <v>KILSTETT</v>
      </c>
      <c r="X25" s="321" t="str">
        <f>Tableau81[[#This Row],[STADE D''AVANCEMENT]]</f>
        <v>chantier en arrêt</v>
      </c>
      <c r="Y25" s="321">
        <f>Tableau81[[#This Row],[INTERVENTION À EFFECTUER]]</f>
        <v>0</v>
      </c>
      <c r="Z25" s="317">
        <v>43</v>
      </c>
      <c r="AA25" s="317"/>
      <c r="AB25" s="343"/>
      <c r="AC25" s="124" t="str">
        <f>Tableau81[[#This Row],[CLIENTS]]</f>
        <v>MOREAU</v>
      </c>
      <c r="AD25" s="127" t="str">
        <f>Tableau81[[#This Row],[LOCALISATION]]</f>
        <v>KILSTETT</v>
      </c>
      <c r="AE25" s="321" t="str">
        <f>Tableau81[[#This Row],[STADE D''AVANCEMENT]]</f>
        <v>chantier en arrêt</v>
      </c>
      <c r="AF25" s="125">
        <f>Tableau81[[#This Row],[INTERVENTION À EFFECTUER]]</f>
        <v>0</v>
      </c>
      <c r="AG25" s="317">
        <v>42</v>
      </c>
      <c r="AH25" s="317"/>
      <c r="AI25" s="343"/>
      <c r="AJ25" s="124" t="str">
        <f>Tableau81[[#This Row],[CLIENTS]]</f>
        <v>MOREAU</v>
      </c>
      <c r="AK25" s="124" t="str">
        <f>Tableau81[[#This Row],[LOCALISATION]]</f>
        <v>KILSTETT</v>
      </c>
      <c r="AL25" s="111" t="str">
        <f>Tableau81[[#This Row],[STADE D''AVANCEMENT]]</f>
        <v>chantier en arrêt</v>
      </c>
      <c r="AM25" s="125">
        <f>Tableau81[[#This Row],[INTERVENTION À EFFECTUER]]</f>
        <v>0</v>
      </c>
      <c r="AN25" s="317">
        <v>44</v>
      </c>
      <c r="AO25" s="317"/>
      <c r="AP25" s="343"/>
      <c r="AQ25" s="329" t="str">
        <f>Tableau81[[#This Row],[CLIENTS]]</f>
        <v>MOREAU</v>
      </c>
      <c r="AR25" s="110" t="str">
        <f>Tableau81[[#This Row],[LOCALISATION]]</f>
        <v>KILSTETT</v>
      </c>
      <c r="AS25" s="111" t="str">
        <f>Tableau81[[#This Row],[STADE D''AVANCEMENT]]</f>
        <v>chantier en arrêt</v>
      </c>
      <c r="AT25" s="125">
        <f>Tableau81[[#This Row],[INTERVENTION À EFFECTUER]]</f>
        <v>0</v>
      </c>
      <c r="AU25" s="318"/>
      <c r="AV25" s="317"/>
      <c r="AW25" s="343"/>
      <c r="AX25" s="110" t="str">
        <f>Tableau81[[#This Row],[CLIENTS]]</f>
        <v>MOREAU</v>
      </c>
      <c r="AY25" s="110" t="str">
        <f>Tableau81[[#This Row],[LOCALISATION]]</f>
        <v>KILSTETT</v>
      </c>
      <c r="AZ25" s="111" t="str">
        <f>Tableau81[[#This Row],[STADE D''AVANCEMENT]]</f>
        <v>chantier en arrêt</v>
      </c>
      <c r="BA25" s="111">
        <f>Tableau81[[#This Row],[INTERVENTION À EFFECTUER]]</f>
        <v>0</v>
      </c>
      <c r="BB25" s="317"/>
      <c r="BC25" s="317"/>
      <c r="BD25" s="343"/>
      <c r="BE25" s="110" t="str">
        <f>Tableau81[[#This Row],[CLIENTS]]</f>
        <v>MOREAU</v>
      </c>
      <c r="BF25" s="110" t="str">
        <f>Tableau81[[#This Row],[LOCALISATION]]</f>
        <v>KILSTETT</v>
      </c>
      <c r="BG25" s="111" t="str">
        <f>Tableau81[[#This Row],[STADE D''AVANCEMENT]]</f>
        <v>chantier en arrêt</v>
      </c>
      <c r="BH25" s="111">
        <f>Tableau81[[#This Row],[INTERVENTION À EFFECTUER]]</f>
        <v>0</v>
      </c>
      <c r="BI25" s="317"/>
      <c r="BJ25" s="317"/>
      <c r="BK25" s="343"/>
      <c r="BL25" s="110" t="str">
        <f>Tableau81[[#This Row],[CLIENTS]]</f>
        <v>MOREAU</v>
      </c>
      <c r="BM25" s="110" t="str">
        <f>Tableau81[[#This Row],[LOCALISATION]]</f>
        <v>KILSTETT</v>
      </c>
      <c r="BN25" s="111" t="str">
        <f>Tableau81[[#This Row],[STADE D''AVANCEMENT]]</f>
        <v>chantier en arrêt</v>
      </c>
      <c r="BO25" s="111">
        <f>Tableau81[[#This Row],[INTERVENTION À EFFECTUER]]</f>
        <v>0</v>
      </c>
      <c r="BP25" s="317"/>
      <c r="BQ25" s="317"/>
      <c r="BR25" s="343"/>
      <c r="BS25" s="110" t="str">
        <f>Tableau81[[#This Row],[CLIENTS]]</f>
        <v>MOREAU</v>
      </c>
      <c r="BT25" s="110" t="str">
        <f>Tableau81[[#This Row],[LOCALISATION]]</f>
        <v>KILSTETT</v>
      </c>
      <c r="BU25" s="111" t="str">
        <f>Tableau81[[#This Row],[STADE D''AVANCEMENT]]</f>
        <v>chantier en arrêt</v>
      </c>
      <c r="BV25" s="111">
        <f>Tableau81[[#This Row],[INTERVENTION À EFFECTUER]]</f>
        <v>0</v>
      </c>
      <c r="BW25" s="317"/>
      <c r="BX25" s="317"/>
      <c r="BY25" s="343"/>
      <c r="BZ25" s="110" t="str">
        <f>Tableau81[[#This Row],[CLIENTS]]</f>
        <v>MOREAU</v>
      </c>
      <c r="CA25" s="110" t="str">
        <f>Tableau81[[#This Row],[LOCALISATION]]</f>
        <v>KILSTETT</v>
      </c>
      <c r="CB25" s="111" t="str">
        <f>Tableau81[[#This Row],[STADE D''AVANCEMENT]]</f>
        <v>chantier en arrêt</v>
      </c>
      <c r="CC25" s="111">
        <f>Tableau81[[#This Row],[INTERVENTION À EFFECTUER]]</f>
        <v>0</v>
      </c>
      <c r="CD25" s="317"/>
      <c r="CE25" s="317"/>
      <c r="CF25" s="343"/>
      <c r="CG25" s="127" t="str">
        <f>Tableau81[[#This Row],[CLIENTS]]</f>
        <v>MOREAU</v>
      </c>
      <c r="CH25" s="127" t="str">
        <f>Tableau81[[#This Row],[LOCALISATION]]</f>
        <v>KILSTETT</v>
      </c>
      <c r="CI25" s="321" t="str">
        <f>Tableau81[[#This Row],[STADE D''AVANCEMENT]]</f>
        <v>chantier en arrêt</v>
      </c>
      <c r="CJ25" s="125">
        <f>Tableau81[[#This Row],[INTERVENTION À EFFECTUER]]</f>
        <v>0</v>
      </c>
      <c r="CK25" s="317"/>
      <c r="CL25" s="317"/>
      <c r="CM25" s="343"/>
      <c r="CN25" s="110" t="str">
        <f>Tableau81[[#This Row],[CLIENTS]]</f>
        <v>MOREAU</v>
      </c>
      <c r="CO25" s="110" t="str">
        <f>Tableau81[[#This Row],[LOCALISATION]]</f>
        <v>KILSTETT</v>
      </c>
      <c r="CP25" s="111" t="str">
        <f>Tableau81[[#This Row],[STADE D''AVANCEMENT]]</f>
        <v>chantier en arrêt</v>
      </c>
      <c r="CQ25" s="111">
        <f>Tableau81[[#This Row],[INTERVENTION À EFFECTUER]]</f>
        <v>0</v>
      </c>
      <c r="CR25" s="317"/>
      <c r="CS25" s="317"/>
      <c r="CT25" s="343"/>
      <c r="CU25" s="110" t="str">
        <f>Tableau81[[#This Row],[CLIENTS]]</f>
        <v>MOREAU</v>
      </c>
      <c r="CV25" s="110" t="str">
        <f>Tableau81[[#This Row],[LOCALISATION]]</f>
        <v>KILSTETT</v>
      </c>
      <c r="CW25" s="335" t="str">
        <f>Tableau81[[#This Row],[STADE D''AVANCEMENT]]</f>
        <v>chantier en arrêt</v>
      </c>
      <c r="CX25" s="111">
        <f>Tableau81[[#This Row],[INTERVENTION À EFFECTUER]]</f>
        <v>0</v>
      </c>
      <c r="CY25" s="317"/>
      <c r="CZ25" s="317"/>
      <c r="DA25" s="343"/>
      <c r="DB25" s="110" t="str">
        <f>Tableau81[[#This Row],[CLIENTS]]</f>
        <v>MOREAU</v>
      </c>
      <c r="DC25" s="110" t="str">
        <f>Tableau81[[#This Row],[LOCALISATION]]</f>
        <v>KILSTETT</v>
      </c>
      <c r="DD25" s="335" t="str">
        <f>Tableau81[[#This Row],[STADE D''AVANCEMENT]]</f>
        <v>chantier en arrêt</v>
      </c>
      <c r="DE25" s="111">
        <f>Tableau81[[#This Row],[INTERVENTION À EFFECTUER]]</f>
        <v>0</v>
      </c>
      <c r="DF25" s="317"/>
      <c r="DG25" s="317"/>
      <c r="DH25" s="343"/>
      <c r="DI25" s="322" t="str">
        <f>Tableau81[[#This Row],[CLIENTS]]</f>
        <v>MOREAU</v>
      </c>
      <c r="DJ25" s="322" t="str">
        <f>Tableau81[[#This Row],[LOCALISATION]]</f>
        <v>KILSTETT</v>
      </c>
      <c r="DK25" s="338" t="str">
        <f>Tableau81[[#This Row],[STADE D''AVANCEMENT]]</f>
        <v>chantier en arrêt</v>
      </c>
      <c r="DL25" s="144">
        <f>Tableau81[[#This Row],[INTERVENTION À EFFECTUER]]</f>
        <v>0</v>
      </c>
      <c r="DM25" s="318"/>
      <c r="DN25" s="318"/>
      <c r="DO25" s="347"/>
      <c r="DP25" s="110" t="str">
        <f>Tableau81[[#This Row],[CLIENTS]]</f>
        <v>MOREAU</v>
      </c>
      <c r="DQ25" s="110" t="str">
        <f>Tableau81[[#This Row],[LOCALISATION]]</f>
        <v>KILSTETT</v>
      </c>
      <c r="DR25" s="335" t="str">
        <f>Tableau81[[#This Row],[STADE D''AVANCEMENT]]</f>
        <v>chantier en arrêt</v>
      </c>
      <c r="DS25" s="111">
        <f>Tableau81[[#This Row],[INTERVENTION À EFFECTUER]]</f>
        <v>0</v>
      </c>
      <c r="DT25" s="317"/>
      <c r="DU25" s="317"/>
      <c r="DV25" s="343"/>
      <c r="DW25" s="110" t="str">
        <f>Tableau81[[#This Row],[CLIENTS]]</f>
        <v>MOREAU</v>
      </c>
      <c r="DX25" s="110" t="str">
        <f>Tableau81[[#This Row],[LOCALISATION]]</f>
        <v>KILSTETT</v>
      </c>
      <c r="DY25" s="335" t="str">
        <f>Tableau81[[#This Row],[STADE D''AVANCEMENT]]</f>
        <v>chantier en arrêt</v>
      </c>
      <c r="DZ25" s="111">
        <f>Tableau81[[#This Row],[INTERVENTION À EFFECTUER]]</f>
        <v>0</v>
      </c>
      <c r="EA25" s="317"/>
      <c r="EB25" s="317"/>
      <c r="EC25" s="343"/>
      <c r="ED25" s="110" t="str">
        <f>Tableau81[[#This Row],[CLIENTS]]</f>
        <v>MOREAU</v>
      </c>
      <c r="EE25" s="110" t="str">
        <f>Tableau81[[#This Row],[LOCALISATION]]</f>
        <v>KILSTETT</v>
      </c>
      <c r="EF25" s="335" t="str">
        <f>Tableau81[[#This Row],[STADE D''AVANCEMENT]]</f>
        <v>chantier en arrêt</v>
      </c>
      <c r="EG25" s="111">
        <f>Tableau81[[#This Row],[INTERVENTION À EFFECTUER]]</f>
        <v>0</v>
      </c>
      <c r="EH25" s="317"/>
      <c r="EI25" s="317"/>
      <c r="EJ25" s="343"/>
      <c r="EK25" s="110" t="str">
        <f>Tableau81[[#This Row],[CLIENTS]]</f>
        <v>MOREAU</v>
      </c>
      <c r="EL25" s="110" t="str">
        <f>Tableau81[[#This Row],[LOCALISATION]]</f>
        <v>KILSTETT</v>
      </c>
      <c r="EM25" s="335" t="str">
        <f>Tableau81[[#This Row],[STADE D''AVANCEMENT]]</f>
        <v>chantier en arrêt</v>
      </c>
      <c r="EN25" s="111">
        <f>Tableau81[[#This Row],[INTERVENTION À EFFECTUER]]</f>
        <v>0</v>
      </c>
      <c r="EO25" s="317"/>
      <c r="EP25" s="317"/>
      <c r="EQ25" s="343"/>
      <c r="ER25" s="110" t="str">
        <f>Tableau81[[#This Row],[CLIENTS]]</f>
        <v>MOREAU</v>
      </c>
      <c r="ES25" s="110" t="str">
        <f>Tableau81[[#This Row],[LOCALISATION]]</f>
        <v>KILSTETT</v>
      </c>
      <c r="ET25" s="335" t="str">
        <f>Tableau81[[#This Row],[STADE D''AVANCEMENT]]</f>
        <v>chantier en arrêt</v>
      </c>
      <c r="EU25" s="111">
        <f>Tableau81[[#This Row],[INTERVENTION À EFFECTUER]]</f>
        <v>0</v>
      </c>
      <c r="EV25" s="317"/>
      <c r="EW25" s="317"/>
      <c r="EX25" s="343"/>
      <c r="EY25" s="110" t="str">
        <f>Tableau81[[#This Row],[CLIENTS]]</f>
        <v>MOREAU</v>
      </c>
      <c r="EZ25" s="110" t="str">
        <f>Tableau81[[#This Row],[LOCALISATION]]</f>
        <v>KILSTETT</v>
      </c>
      <c r="FA25" s="335" t="str">
        <f>Tableau81[[#This Row],[STADE D''AVANCEMENT]]</f>
        <v>chantier en arrêt</v>
      </c>
      <c r="FB25" s="111">
        <f>Tableau81[[#This Row],[INTERVENTION À EFFECTUER]]</f>
        <v>0</v>
      </c>
      <c r="FC25" s="317"/>
      <c r="FD25" s="317"/>
      <c r="FE25" s="343"/>
      <c r="FF25" s="110" t="str">
        <f>Tableau81[[#This Row],[CLIENTS]]</f>
        <v>MOREAU</v>
      </c>
      <c r="FG25" s="110" t="str">
        <f>Tableau81[[#This Row],[LOCALISATION]]</f>
        <v>KILSTETT</v>
      </c>
      <c r="FH25" s="335" t="str">
        <f>Tableau81[[#This Row],[STADE D''AVANCEMENT]]</f>
        <v>chantier en arrêt</v>
      </c>
      <c r="FI25" s="111">
        <f>Tableau81[[#This Row],[INTERVENTION À EFFECTUER]]</f>
        <v>0</v>
      </c>
      <c r="FJ25" s="317"/>
      <c r="FK25" s="317"/>
      <c r="FL25" s="343"/>
      <c r="FM25" s="110" t="str">
        <f>Tableau81[[#This Row],[CLIENTS]]</f>
        <v>MOREAU</v>
      </c>
      <c r="FN25" s="110" t="str">
        <f>Tableau81[[#This Row],[LOCALISATION]]</f>
        <v>KILSTETT</v>
      </c>
      <c r="FO25" s="335" t="str">
        <f>Tableau81[[#This Row],[STADE D''AVANCEMENT]]</f>
        <v>chantier en arrêt</v>
      </c>
      <c r="FP25" s="111">
        <f>Tableau81[[#This Row],[INTERVENTION À EFFECTUER]]</f>
        <v>0</v>
      </c>
      <c r="FQ25" s="317"/>
      <c r="FR25" s="317"/>
      <c r="FS25" s="343"/>
      <c r="FT25" s="110" t="str">
        <f>Tableau81[[#This Row],[CLIENTS]]</f>
        <v>MOREAU</v>
      </c>
      <c r="FU25" s="110" t="str">
        <f>Tableau81[[#This Row],[LOCALISATION]]</f>
        <v>KILSTETT</v>
      </c>
      <c r="FV25" s="335" t="str">
        <f>Tableau81[[#This Row],[STADE D''AVANCEMENT]]</f>
        <v>chantier en arrêt</v>
      </c>
      <c r="FW25" s="111">
        <f>Tableau81[[#This Row],[INTERVENTION À EFFECTUER]]</f>
        <v>0</v>
      </c>
      <c r="FX25" s="317"/>
      <c r="FY25" s="317"/>
      <c r="FZ25" s="343"/>
      <c r="GA25" s="110" t="str">
        <f>Tableau81[[#This Row],[CLIENTS]]</f>
        <v>MOREAU</v>
      </c>
      <c r="GB25" s="110" t="str">
        <f>Tableau81[[#This Row],[LOCALISATION]]</f>
        <v>KILSTETT</v>
      </c>
      <c r="GC25" s="335" t="str">
        <f>Tableau81[[#This Row],[STADE D''AVANCEMENT]]</f>
        <v>chantier en arrêt</v>
      </c>
      <c r="GD25" s="325">
        <f>Tableau81[[#This Row],[INTERVENTION À EFFECTUER]]</f>
        <v>0</v>
      </c>
      <c r="GE25" s="317"/>
      <c r="GF25" s="317"/>
      <c r="GG25" s="343"/>
      <c r="GH25" s="110" t="str">
        <f>Tableau81[[#This Row],[CLIENTS]]</f>
        <v>MOREAU</v>
      </c>
      <c r="GI25" s="110" t="str">
        <f>Tableau81[[#This Row],[LOCALISATION]]</f>
        <v>KILSTETT</v>
      </c>
      <c r="GJ25" s="335" t="str">
        <f>Tableau81[[#This Row],[STADE D''AVANCEMENT]]</f>
        <v>chantier en arrêt</v>
      </c>
      <c r="GK25" s="111">
        <f>Tableau81[[#This Row],[INTERVENTION À EFFECTUER]]</f>
        <v>0</v>
      </c>
      <c r="GL25" s="317"/>
      <c r="GM25" s="317"/>
      <c r="GN25" s="343"/>
      <c r="GO25" s="110" t="str">
        <f>Tableau81[[#This Row],[CLIENTS]]</f>
        <v>MOREAU</v>
      </c>
      <c r="GP25" s="110" t="str">
        <f>Tableau81[[#This Row],[LOCALISATION]]</f>
        <v>KILSTETT</v>
      </c>
      <c r="GQ25" s="335" t="str">
        <f>Tableau81[[#This Row],[STADE D''AVANCEMENT]]</f>
        <v>chantier en arrêt</v>
      </c>
      <c r="GR25" s="325">
        <f>Tableau81[[#This Row],[INTERVENTION À EFFECTUER]]</f>
        <v>0</v>
      </c>
      <c r="GS25" s="317"/>
      <c r="GT25" s="317"/>
      <c r="GU25" s="343"/>
      <c r="GV25" s="110" t="str">
        <f>Tableau81[[#This Row],[CLIENTS]]</f>
        <v>MOREAU</v>
      </c>
      <c r="GW25" s="110" t="str">
        <f>Tableau81[[#This Row],[LOCALISATION]]</f>
        <v>KILSTETT</v>
      </c>
      <c r="GX25" s="335" t="str">
        <f>Tableau81[[#This Row],[STADE D''AVANCEMENT]]</f>
        <v>chantier en arrêt</v>
      </c>
      <c r="GY25" s="325">
        <f>Tableau81[[#This Row],[INTERVENTION À EFFECTUER]]</f>
        <v>0</v>
      </c>
      <c r="GZ25" s="317"/>
      <c r="HA25" s="317"/>
      <c r="HB25" s="343"/>
      <c r="HC25" s="110" t="str">
        <f>Tableau81[[#This Row],[CLIENTS]]</f>
        <v>MOREAU</v>
      </c>
      <c r="HD25" s="110" t="str">
        <f>Tableau81[[#This Row],[LOCALISATION]]</f>
        <v>KILSTETT</v>
      </c>
      <c r="HE25" s="335" t="str">
        <f>Tableau81[[#This Row],[STADE D''AVANCEMENT]]</f>
        <v>chantier en arrêt</v>
      </c>
      <c r="HF25" s="325">
        <f>Tableau81[[#This Row],[INTERVENTION À EFFECTUER]]</f>
        <v>0</v>
      </c>
      <c r="HG25" s="317"/>
      <c r="HH25" s="317"/>
      <c r="HI25" s="343"/>
    </row>
    <row r="26" spans="1:217" s="331" customFormat="1" ht="17.25" customHeight="1" x14ac:dyDescent="0.25">
      <c r="A26" s="124" t="s">
        <v>215</v>
      </c>
      <c r="B26" s="124" t="s">
        <v>213</v>
      </c>
      <c r="C26" s="125" t="s">
        <v>265</v>
      </c>
      <c r="D26" s="125" t="s">
        <v>216</v>
      </c>
      <c r="E26" s="317"/>
      <c r="F26" s="317"/>
      <c r="G26" s="343"/>
      <c r="H26" s="127" t="str">
        <f>Tableau81[[#This Row],[CLIENTS]]</f>
        <v>NIESS</v>
      </c>
      <c r="I26" s="127" t="str">
        <f>Tableau81[[#This Row],[LOCALISATION]]</f>
        <v>ESCHBACH</v>
      </c>
      <c r="J26" s="321" t="str">
        <f>Tableau81[[#This Row],[STADE D''AVANCEMENT]]</f>
        <v>couvert</v>
      </c>
      <c r="K26" s="321" t="str">
        <f>Tableau81[[#This Row],[INTERVENTION À EFFECTUER]]</f>
        <v>pose</v>
      </c>
      <c r="L26" s="317"/>
      <c r="M26" s="317" t="s">
        <v>368</v>
      </c>
      <c r="N26" s="343"/>
      <c r="O26" s="127" t="str">
        <f>Tableau81[[#This Row],[CLIENTS]]</f>
        <v>NIESS</v>
      </c>
      <c r="P26" s="127" t="str">
        <f>Tableau81[[#This Row],[LOCALISATION]]</f>
        <v>ESCHBACH</v>
      </c>
      <c r="Q26" s="321" t="str">
        <f>Tableau81[[#This Row],[STADE D''AVANCEMENT]]</f>
        <v>couvert</v>
      </c>
      <c r="R26" s="321" t="str">
        <f>Tableau81[[#This Row],[INTERVENTION À EFFECTUER]]</f>
        <v>pose</v>
      </c>
      <c r="S26" s="317"/>
      <c r="T26" s="317"/>
      <c r="U26" s="343"/>
      <c r="V26" s="127" t="str">
        <f>Tableau81[[#This Row],[CLIENTS]]</f>
        <v>NIESS</v>
      </c>
      <c r="W26" s="127" t="str">
        <f>Tableau81[[#This Row],[LOCALISATION]]</f>
        <v>ESCHBACH</v>
      </c>
      <c r="X26" s="321" t="str">
        <f>Tableau81[[#This Row],[STADE D''AVANCEMENT]]</f>
        <v>couvert</v>
      </c>
      <c r="Y26" s="321" t="str">
        <f>Tableau81[[#This Row],[INTERVENTION À EFFECTUER]]</f>
        <v>pose</v>
      </c>
      <c r="Z26" s="317"/>
      <c r="AA26" s="317"/>
      <c r="AB26" s="343"/>
      <c r="AC26" s="124" t="str">
        <f>Tableau81[[#This Row],[CLIENTS]]</f>
        <v>NIESS</v>
      </c>
      <c r="AD26" s="127" t="str">
        <f>Tableau81[[#This Row],[LOCALISATION]]</f>
        <v>ESCHBACH</v>
      </c>
      <c r="AE26" s="321" t="str">
        <f>Tableau81[[#This Row],[STADE D''AVANCEMENT]]</f>
        <v>couvert</v>
      </c>
      <c r="AF26" s="125" t="str">
        <f>Tableau81[[#This Row],[INTERVENTION À EFFECTUER]]</f>
        <v>pose</v>
      </c>
      <c r="AG26" s="317"/>
      <c r="AH26" s="317"/>
      <c r="AI26" s="343"/>
      <c r="AJ26" s="124" t="str">
        <f>Tableau81[[#This Row],[CLIENTS]]</f>
        <v>NIESS</v>
      </c>
      <c r="AK26" s="124" t="str">
        <f>Tableau81[[#This Row],[LOCALISATION]]</f>
        <v>ESCHBACH</v>
      </c>
      <c r="AL26" s="111" t="str">
        <f>Tableau81[[#This Row],[STADE D''AVANCEMENT]]</f>
        <v>couvert</v>
      </c>
      <c r="AM26" s="125" t="str">
        <f>Tableau81[[#This Row],[INTERVENTION À EFFECTUER]]</f>
        <v>pose</v>
      </c>
      <c r="AN26" s="317"/>
      <c r="AO26" s="317"/>
      <c r="AP26" s="343"/>
      <c r="AQ26" s="329" t="str">
        <f>Tableau81[[#This Row],[CLIENTS]]</f>
        <v>NIESS</v>
      </c>
      <c r="AR26" s="110" t="str">
        <f>Tableau81[[#This Row],[LOCALISATION]]</f>
        <v>ESCHBACH</v>
      </c>
      <c r="AS26" s="111" t="str">
        <f>Tableau81[[#This Row],[STADE D''AVANCEMENT]]</f>
        <v>couvert</v>
      </c>
      <c r="AT26" s="125" t="str">
        <f>Tableau81[[#This Row],[INTERVENTION À EFFECTUER]]</f>
        <v>pose</v>
      </c>
      <c r="AU26" s="318"/>
      <c r="AV26" s="317"/>
      <c r="AW26" s="343" t="s">
        <v>287</v>
      </c>
      <c r="AX26" s="110" t="str">
        <f>Tableau81[[#This Row],[CLIENTS]]</f>
        <v>NIESS</v>
      </c>
      <c r="AY26" s="110" t="str">
        <f>Tableau81[[#This Row],[LOCALISATION]]</f>
        <v>ESCHBACH</v>
      </c>
      <c r="AZ26" s="111" t="str">
        <f>Tableau81[[#This Row],[STADE D''AVANCEMENT]]</f>
        <v>couvert</v>
      </c>
      <c r="BA26" s="111" t="str">
        <f>Tableau81[[#This Row],[INTERVENTION À EFFECTUER]]</f>
        <v>pose</v>
      </c>
      <c r="BB26" s="317"/>
      <c r="BC26" s="317"/>
      <c r="BD26" s="343"/>
      <c r="BE26" s="110" t="str">
        <f>Tableau81[[#This Row],[CLIENTS]]</f>
        <v>NIESS</v>
      </c>
      <c r="BF26" s="110" t="str">
        <f>Tableau81[[#This Row],[LOCALISATION]]</f>
        <v>ESCHBACH</v>
      </c>
      <c r="BG26" s="111" t="str">
        <f>Tableau81[[#This Row],[STADE D''AVANCEMENT]]</f>
        <v>couvert</v>
      </c>
      <c r="BH26" s="111" t="str">
        <f>Tableau81[[#This Row],[INTERVENTION À EFFECTUER]]</f>
        <v>pose</v>
      </c>
      <c r="BI26" s="317"/>
      <c r="BJ26" s="317"/>
      <c r="BK26" s="343"/>
      <c r="BL26" s="110" t="str">
        <f>Tableau81[[#This Row],[CLIENTS]]</f>
        <v>NIESS</v>
      </c>
      <c r="BM26" s="110" t="str">
        <f>Tableau81[[#This Row],[LOCALISATION]]</f>
        <v>ESCHBACH</v>
      </c>
      <c r="BN26" s="111" t="str">
        <f>Tableau81[[#This Row],[STADE D''AVANCEMENT]]</f>
        <v>couvert</v>
      </c>
      <c r="BO26" s="111" t="str">
        <f>Tableau81[[#This Row],[INTERVENTION À EFFECTUER]]</f>
        <v>pose</v>
      </c>
      <c r="BP26" s="317"/>
      <c r="BQ26" s="317"/>
      <c r="BR26" s="343"/>
      <c r="BS26" s="110" t="str">
        <f>Tableau81[[#This Row],[CLIENTS]]</f>
        <v>NIESS</v>
      </c>
      <c r="BT26" s="110" t="str">
        <f>Tableau81[[#This Row],[LOCALISATION]]</f>
        <v>ESCHBACH</v>
      </c>
      <c r="BU26" s="111" t="str">
        <f>Tableau81[[#This Row],[STADE D''AVANCEMENT]]</f>
        <v>couvert</v>
      </c>
      <c r="BV26" s="111" t="str">
        <f>Tableau81[[#This Row],[INTERVENTION À EFFECTUER]]</f>
        <v>pose</v>
      </c>
      <c r="BW26" s="317"/>
      <c r="BX26" s="317"/>
      <c r="BY26" s="343"/>
      <c r="BZ26" s="110" t="str">
        <f>Tableau81[[#This Row],[CLIENTS]]</f>
        <v>NIESS</v>
      </c>
      <c r="CA26" s="110" t="str">
        <f>Tableau81[[#This Row],[LOCALISATION]]</f>
        <v>ESCHBACH</v>
      </c>
      <c r="CB26" s="111" t="str">
        <f>Tableau81[[#This Row],[STADE D''AVANCEMENT]]</f>
        <v>couvert</v>
      </c>
      <c r="CC26" s="111" t="str">
        <f>Tableau81[[#This Row],[INTERVENTION À EFFECTUER]]</f>
        <v>pose</v>
      </c>
      <c r="CD26" s="317"/>
      <c r="CE26" s="317"/>
      <c r="CF26" s="343"/>
      <c r="CG26" s="127" t="str">
        <f>Tableau81[[#This Row],[CLIENTS]]</f>
        <v>NIESS</v>
      </c>
      <c r="CH26" s="127" t="str">
        <f>Tableau81[[#This Row],[LOCALISATION]]</f>
        <v>ESCHBACH</v>
      </c>
      <c r="CI26" s="321" t="str">
        <f>Tableau81[[#This Row],[STADE D''AVANCEMENT]]</f>
        <v>couvert</v>
      </c>
      <c r="CJ26" s="125" t="str">
        <f>Tableau81[[#This Row],[INTERVENTION À EFFECTUER]]</f>
        <v>pose</v>
      </c>
      <c r="CK26" s="317"/>
      <c r="CL26" s="317"/>
      <c r="CM26" s="343"/>
      <c r="CN26" s="110" t="str">
        <f>Tableau81[[#This Row],[CLIENTS]]</f>
        <v>NIESS</v>
      </c>
      <c r="CO26" s="110" t="str">
        <f>Tableau81[[#This Row],[LOCALISATION]]</f>
        <v>ESCHBACH</v>
      </c>
      <c r="CP26" s="111" t="str">
        <f>Tableau81[[#This Row],[STADE D''AVANCEMENT]]</f>
        <v>couvert</v>
      </c>
      <c r="CQ26" s="111" t="str">
        <f>Tableau81[[#This Row],[INTERVENTION À EFFECTUER]]</f>
        <v>pose</v>
      </c>
      <c r="CR26" s="317"/>
      <c r="CS26" s="317"/>
      <c r="CT26" s="343"/>
      <c r="CU26" s="110" t="str">
        <f>Tableau81[[#This Row],[CLIENTS]]</f>
        <v>NIESS</v>
      </c>
      <c r="CV26" s="110" t="str">
        <f>Tableau81[[#This Row],[LOCALISATION]]</f>
        <v>ESCHBACH</v>
      </c>
      <c r="CW26" s="335" t="str">
        <f>Tableau81[[#This Row],[STADE D''AVANCEMENT]]</f>
        <v>couvert</v>
      </c>
      <c r="CX26" s="111" t="str">
        <f>Tableau81[[#This Row],[INTERVENTION À EFFECTUER]]</f>
        <v>pose</v>
      </c>
      <c r="CY26" s="317"/>
      <c r="CZ26" s="317"/>
      <c r="DA26" s="343"/>
      <c r="DB26" s="110" t="str">
        <f>Tableau81[[#This Row],[CLIENTS]]</f>
        <v>NIESS</v>
      </c>
      <c r="DC26" s="110" t="str">
        <f>Tableau81[[#This Row],[LOCALISATION]]</f>
        <v>ESCHBACH</v>
      </c>
      <c r="DD26" s="335" t="str">
        <f>Tableau81[[#This Row],[STADE D''AVANCEMENT]]</f>
        <v>couvert</v>
      </c>
      <c r="DE26" s="111" t="str">
        <f>Tableau81[[#This Row],[INTERVENTION À EFFECTUER]]</f>
        <v>pose</v>
      </c>
      <c r="DF26" s="317"/>
      <c r="DG26" s="317"/>
      <c r="DH26" s="343"/>
      <c r="DI26" s="322" t="str">
        <f>Tableau81[[#This Row],[CLIENTS]]</f>
        <v>NIESS</v>
      </c>
      <c r="DJ26" s="322" t="str">
        <f>Tableau81[[#This Row],[LOCALISATION]]</f>
        <v>ESCHBACH</v>
      </c>
      <c r="DK26" s="338" t="str">
        <f>Tableau81[[#This Row],[STADE D''AVANCEMENT]]</f>
        <v>couvert</v>
      </c>
      <c r="DL26" s="144" t="str">
        <f>Tableau81[[#This Row],[INTERVENTION À EFFECTUER]]</f>
        <v>pose</v>
      </c>
      <c r="DM26" s="318"/>
      <c r="DN26" s="318"/>
      <c r="DO26" s="350"/>
      <c r="DP26" s="110" t="str">
        <f>Tableau81[[#This Row],[CLIENTS]]</f>
        <v>NIESS</v>
      </c>
      <c r="DQ26" s="110" t="str">
        <f>Tableau81[[#This Row],[LOCALISATION]]</f>
        <v>ESCHBACH</v>
      </c>
      <c r="DR26" s="335" t="str">
        <f>Tableau81[[#This Row],[STADE D''AVANCEMENT]]</f>
        <v>couvert</v>
      </c>
      <c r="DS26" s="111" t="str">
        <f>Tableau81[[#This Row],[INTERVENTION À EFFECTUER]]</f>
        <v>pose</v>
      </c>
      <c r="DT26" s="317"/>
      <c r="DU26" s="317"/>
      <c r="DV26" s="343"/>
      <c r="DW26" s="110" t="str">
        <f>Tableau81[[#This Row],[CLIENTS]]</f>
        <v>NIESS</v>
      </c>
      <c r="DX26" s="110" t="str">
        <f>Tableau81[[#This Row],[LOCALISATION]]</f>
        <v>ESCHBACH</v>
      </c>
      <c r="DY26" s="335" t="str">
        <f>Tableau81[[#This Row],[STADE D''AVANCEMENT]]</f>
        <v>couvert</v>
      </c>
      <c r="DZ26" s="111" t="str">
        <f>Tableau81[[#This Row],[INTERVENTION À EFFECTUER]]</f>
        <v>pose</v>
      </c>
      <c r="EA26" s="317"/>
      <c r="EB26" s="317"/>
      <c r="EC26" s="343"/>
      <c r="ED26" s="110" t="str">
        <f>Tableau81[[#This Row],[CLIENTS]]</f>
        <v>NIESS</v>
      </c>
      <c r="EE26" s="110" t="str">
        <f>Tableau81[[#This Row],[LOCALISATION]]</f>
        <v>ESCHBACH</v>
      </c>
      <c r="EF26" s="335" t="str">
        <f>Tableau81[[#This Row],[STADE D''AVANCEMENT]]</f>
        <v>couvert</v>
      </c>
      <c r="EG26" s="111" t="str">
        <f>Tableau81[[#This Row],[INTERVENTION À EFFECTUER]]</f>
        <v>pose</v>
      </c>
      <c r="EH26" s="317"/>
      <c r="EI26" s="317"/>
      <c r="EJ26" s="343"/>
      <c r="EK26" s="110" t="str">
        <f>Tableau81[[#This Row],[CLIENTS]]</f>
        <v>NIESS</v>
      </c>
      <c r="EL26" s="110" t="str">
        <f>Tableau81[[#This Row],[LOCALISATION]]</f>
        <v>ESCHBACH</v>
      </c>
      <c r="EM26" s="335" t="str">
        <f>Tableau81[[#This Row],[STADE D''AVANCEMENT]]</f>
        <v>couvert</v>
      </c>
      <c r="EN26" s="111" t="str">
        <f>Tableau81[[#This Row],[INTERVENTION À EFFECTUER]]</f>
        <v>pose</v>
      </c>
      <c r="EO26" s="317">
        <v>44</v>
      </c>
      <c r="EP26" s="317"/>
      <c r="EQ26" s="343"/>
      <c r="ER26" s="110" t="str">
        <f>Tableau81[[#This Row],[CLIENTS]]</f>
        <v>NIESS</v>
      </c>
      <c r="ES26" s="110" t="str">
        <f>Tableau81[[#This Row],[LOCALISATION]]</f>
        <v>ESCHBACH</v>
      </c>
      <c r="ET26" s="335" t="str">
        <f>Tableau81[[#This Row],[STADE D''AVANCEMENT]]</f>
        <v>couvert</v>
      </c>
      <c r="EU26" s="111" t="str">
        <f>Tableau81[[#This Row],[INTERVENTION À EFFECTUER]]</f>
        <v>pose</v>
      </c>
      <c r="EV26" s="317"/>
      <c r="EW26" s="317"/>
      <c r="EX26" s="343"/>
      <c r="EY26" s="110" t="str">
        <f>Tableau81[[#This Row],[CLIENTS]]</f>
        <v>NIESS</v>
      </c>
      <c r="EZ26" s="110" t="str">
        <f>Tableau81[[#This Row],[LOCALISATION]]</f>
        <v>ESCHBACH</v>
      </c>
      <c r="FA26" s="335" t="str">
        <f>Tableau81[[#This Row],[STADE D''AVANCEMENT]]</f>
        <v>couvert</v>
      </c>
      <c r="FB26" s="111" t="str">
        <f>Tableau81[[#This Row],[INTERVENTION À EFFECTUER]]</f>
        <v>pose</v>
      </c>
      <c r="FC26" s="317"/>
      <c r="FD26" s="317"/>
      <c r="FE26" s="343"/>
      <c r="FF26" s="110" t="str">
        <f>Tableau81[[#This Row],[CLIENTS]]</f>
        <v>NIESS</v>
      </c>
      <c r="FG26" s="110" t="str">
        <f>Tableau81[[#This Row],[LOCALISATION]]</f>
        <v>ESCHBACH</v>
      </c>
      <c r="FH26" s="335" t="str">
        <f>Tableau81[[#This Row],[STADE D''AVANCEMENT]]</f>
        <v>couvert</v>
      </c>
      <c r="FI26" s="111" t="str">
        <f>Tableau81[[#This Row],[INTERVENTION À EFFECTUER]]</f>
        <v>pose</v>
      </c>
      <c r="FJ26" s="317">
        <v>42</v>
      </c>
      <c r="FK26" s="317"/>
      <c r="FL26" s="343"/>
      <c r="FM26" s="110" t="str">
        <f>Tableau81[[#This Row],[CLIENTS]]</f>
        <v>NIESS</v>
      </c>
      <c r="FN26" s="110" t="str">
        <f>Tableau81[[#This Row],[LOCALISATION]]</f>
        <v>ESCHBACH</v>
      </c>
      <c r="FO26" s="335" t="str">
        <f>Tableau81[[#This Row],[STADE D''AVANCEMENT]]</f>
        <v>couvert</v>
      </c>
      <c r="FP26" s="111" t="str">
        <f>Tableau81[[#This Row],[INTERVENTION À EFFECTUER]]</f>
        <v>pose</v>
      </c>
      <c r="FQ26" s="317"/>
      <c r="FR26" s="317"/>
      <c r="FS26" s="343"/>
      <c r="FT26" s="110" t="str">
        <f>Tableau81[[#This Row],[CLIENTS]]</f>
        <v>NIESS</v>
      </c>
      <c r="FU26" s="110" t="str">
        <f>Tableau81[[#This Row],[LOCALISATION]]</f>
        <v>ESCHBACH</v>
      </c>
      <c r="FV26" s="335" t="str">
        <f>Tableau81[[#This Row],[STADE D''AVANCEMENT]]</f>
        <v>couvert</v>
      </c>
      <c r="FW26" s="111" t="str">
        <f>Tableau81[[#This Row],[INTERVENTION À EFFECTUER]]</f>
        <v>pose</v>
      </c>
      <c r="FX26" s="317"/>
      <c r="FY26" s="317"/>
      <c r="FZ26" s="343"/>
      <c r="GA26" s="110" t="str">
        <f>Tableau81[[#This Row],[CLIENTS]]</f>
        <v>NIESS</v>
      </c>
      <c r="GB26" s="110" t="str">
        <f>Tableau81[[#This Row],[LOCALISATION]]</f>
        <v>ESCHBACH</v>
      </c>
      <c r="GC26" s="335" t="str">
        <f>Tableau81[[#This Row],[STADE D''AVANCEMENT]]</f>
        <v>couvert</v>
      </c>
      <c r="GD26" s="325" t="str">
        <f>Tableau81[[#This Row],[INTERVENTION À EFFECTUER]]</f>
        <v>pose</v>
      </c>
      <c r="GE26" s="317">
        <v>48</v>
      </c>
      <c r="GF26" s="317"/>
      <c r="GG26" s="343"/>
      <c r="GH26" s="110" t="str">
        <f>Tableau81[[#This Row],[CLIENTS]]</f>
        <v>NIESS</v>
      </c>
      <c r="GI26" s="110" t="str">
        <f>Tableau81[[#This Row],[LOCALISATION]]</f>
        <v>ESCHBACH</v>
      </c>
      <c r="GJ26" s="335" t="str">
        <f>Tableau81[[#This Row],[STADE D''AVANCEMENT]]</f>
        <v>couvert</v>
      </c>
      <c r="GK26" s="111" t="str">
        <f>Tableau81[[#This Row],[INTERVENTION À EFFECTUER]]</f>
        <v>pose</v>
      </c>
      <c r="GL26" s="317"/>
      <c r="GM26" s="317"/>
      <c r="GN26" s="343"/>
      <c r="GO26" s="124" t="str">
        <f>Tableau81[[#This Row],[CLIENTS]]</f>
        <v>NIESS</v>
      </c>
      <c r="GP26" s="124" t="str">
        <f>Tableau81[[#This Row],[LOCALISATION]]</f>
        <v>ESCHBACH</v>
      </c>
      <c r="GQ26" s="335" t="str">
        <f>Tableau81[[#This Row],[STADE D''AVANCEMENT]]</f>
        <v>couvert</v>
      </c>
      <c r="GR26" s="325" t="str">
        <f>Tableau81[[#This Row],[INTERVENTION À EFFECTUER]]</f>
        <v>pose</v>
      </c>
      <c r="GS26" s="317">
        <v>46</v>
      </c>
      <c r="GT26" s="317"/>
      <c r="GU26" s="343" t="s">
        <v>304</v>
      </c>
      <c r="GV26" s="124" t="str">
        <f>Tableau81[[#This Row],[CLIENTS]]</f>
        <v>NIESS</v>
      </c>
      <c r="GW26" s="124" t="str">
        <f>Tableau81[[#This Row],[LOCALISATION]]</f>
        <v>ESCHBACH</v>
      </c>
      <c r="GX26" s="335" t="str">
        <f>Tableau81[[#This Row],[STADE D''AVANCEMENT]]</f>
        <v>couvert</v>
      </c>
      <c r="GY26" s="325" t="str">
        <f>Tableau81[[#This Row],[INTERVENTION À EFFECTUER]]</f>
        <v>pose</v>
      </c>
      <c r="GZ26" s="317"/>
      <c r="HA26" s="317"/>
      <c r="HB26" s="343"/>
      <c r="HC26" s="124" t="str">
        <f>Tableau81[[#This Row],[CLIENTS]]</f>
        <v>NIESS</v>
      </c>
      <c r="HD26" s="124" t="str">
        <f>Tableau81[[#This Row],[LOCALISATION]]</f>
        <v>ESCHBACH</v>
      </c>
      <c r="HE26" s="335" t="str">
        <f>Tableau81[[#This Row],[STADE D''AVANCEMENT]]</f>
        <v>couvert</v>
      </c>
      <c r="HF26" s="325" t="str">
        <f>Tableau81[[#This Row],[INTERVENTION À EFFECTUER]]</f>
        <v>pose</v>
      </c>
      <c r="HG26" s="317"/>
      <c r="HH26" s="317"/>
      <c r="HI26" s="343"/>
    </row>
    <row r="27" spans="1:217" s="331" customFormat="1" ht="17.25" customHeight="1" x14ac:dyDescent="0.25">
      <c r="A27" s="124" t="s">
        <v>160</v>
      </c>
      <c r="B27" s="124" t="s">
        <v>154</v>
      </c>
      <c r="C27" s="125" t="s">
        <v>217</v>
      </c>
      <c r="D27" s="125" t="s">
        <v>101</v>
      </c>
      <c r="E27" s="317"/>
      <c r="F27" s="317"/>
      <c r="G27" s="343"/>
      <c r="H27" s="127" t="str">
        <f>Tableau81[[#This Row],[CLIENTS]]</f>
        <v>OSTERTAG-RICHERT</v>
      </c>
      <c r="I27" s="127" t="str">
        <f>Tableau81[[#This Row],[LOCALISATION]]</f>
        <v>BISCHWILLER</v>
      </c>
      <c r="J27" s="321" t="str">
        <f>Tableau81[[#This Row],[STADE D''AVANCEMENT]]</f>
        <v>chape</v>
      </c>
      <c r="K27" s="321" t="str">
        <f>Tableau81[[#This Row],[INTERVENTION À EFFECTUER]]</f>
        <v>finitions</v>
      </c>
      <c r="L27" s="317"/>
      <c r="M27" s="317"/>
      <c r="N27" s="343"/>
      <c r="O27" s="127" t="str">
        <f>Tableau81[[#This Row],[CLIENTS]]</f>
        <v>OSTERTAG-RICHERT</v>
      </c>
      <c r="P27" s="127" t="str">
        <f>Tableau81[[#This Row],[LOCALISATION]]</f>
        <v>BISCHWILLER</v>
      </c>
      <c r="Q27" s="321" t="str">
        <f>Tableau81[[#This Row],[STADE D''AVANCEMENT]]</f>
        <v>chape</v>
      </c>
      <c r="R27" s="321" t="str">
        <f>Tableau81[[#This Row],[INTERVENTION À EFFECTUER]]</f>
        <v>finitions</v>
      </c>
      <c r="S27" s="317"/>
      <c r="T27" s="317"/>
      <c r="U27" s="343"/>
      <c r="V27" s="127" t="str">
        <f>Tableau81[[#This Row],[CLIENTS]]</f>
        <v>OSTERTAG-RICHERT</v>
      </c>
      <c r="W27" s="127" t="str">
        <f>Tableau81[[#This Row],[LOCALISATION]]</f>
        <v>BISCHWILLER</v>
      </c>
      <c r="X27" s="321" t="str">
        <f>Tableau81[[#This Row],[STADE D''AVANCEMENT]]</f>
        <v>chape</v>
      </c>
      <c r="Y27" s="321" t="str">
        <f>Tableau81[[#This Row],[INTERVENTION À EFFECTUER]]</f>
        <v>finitions</v>
      </c>
      <c r="Z27" s="317">
        <v>47</v>
      </c>
      <c r="AA27" s="317"/>
      <c r="AB27" s="343"/>
      <c r="AC27" s="124" t="str">
        <f>Tableau81[[#This Row],[CLIENTS]]</f>
        <v>OSTERTAG-RICHERT</v>
      </c>
      <c r="AD27" s="127" t="str">
        <f>Tableau81[[#This Row],[LOCALISATION]]</f>
        <v>BISCHWILLER</v>
      </c>
      <c r="AE27" s="321" t="str">
        <f>Tableau81[[#This Row],[STADE D''AVANCEMENT]]</f>
        <v>chape</v>
      </c>
      <c r="AF27" s="125" t="str">
        <f>Tableau81[[#This Row],[INTERVENTION À EFFECTUER]]</f>
        <v>finitions</v>
      </c>
      <c r="AG27" s="317"/>
      <c r="AH27" s="317"/>
      <c r="AI27" s="343"/>
      <c r="AJ27" s="124" t="str">
        <f>Tableau81[[#This Row],[CLIENTS]]</f>
        <v>OSTERTAG-RICHERT</v>
      </c>
      <c r="AK27" s="124" t="str">
        <f>Tableau81[[#This Row],[LOCALISATION]]</f>
        <v>BISCHWILLER</v>
      </c>
      <c r="AL27" s="111" t="str">
        <f>Tableau81[[#This Row],[STADE D''AVANCEMENT]]</f>
        <v>chape</v>
      </c>
      <c r="AM27" s="125" t="str">
        <f>Tableau81[[#This Row],[INTERVENTION À EFFECTUER]]</f>
        <v>finitions</v>
      </c>
      <c r="AN27" s="317">
        <v>42</v>
      </c>
      <c r="AO27" s="317"/>
      <c r="AP27" s="343"/>
      <c r="AQ27" s="329" t="str">
        <f>Tableau81[[#This Row],[CLIENTS]]</f>
        <v>OSTERTAG-RICHERT</v>
      </c>
      <c r="AR27" s="110" t="str">
        <f>Tableau81[[#This Row],[LOCALISATION]]</f>
        <v>BISCHWILLER</v>
      </c>
      <c r="AS27" s="111" t="str">
        <f>Tableau81[[#This Row],[STADE D''AVANCEMENT]]</f>
        <v>chape</v>
      </c>
      <c r="AT27" s="125" t="str">
        <f>Tableau81[[#This Row],[INTERVENTION À EFFECTUER]]</f>
        <v>finitions</v>
      </c>
      <c r="AU27" s="318">
        <v>46</v>
      </c>
      <c r="AV27" s="317"/>
      <c r="AW27" s="343"/>
      <c r="AX27" s="110" t="str">
        <f>Tableau81[[#This Row],[CLIENTS]]</f>
        <v>OSTERTAG-RICHERT</v>
      </c>
      <c r="AY27" s="110" t="str">
        <f>Tableau81[[#This Row],[LOCALISATION]]</f>
        <v>BISCHWILLER</v>
      </c>
      <c r="AZ27" s="111" t="str">
        <f>Tableau81[[#This Row],[STADE D''AVANCEMENT]]</f>
        <v>chape</v>
      </c>
      <c r="BA27" s="111" t="str">
        <f>Tableau81[[#This Row],[INTERVENTION À EFFECTUER]]</f>
        <v>finitions</v>
      </c>
      <c r="BB27" s="317"/>
      <c r="BC27" s="317"/>
      <c r="BD27" s="343"/>
      <c r="BE27" s="110" t="str">
        <f>Tableau81[[#This Row],[CLIENTS]]</f>
        <v>OSTERTAG-RICHERT</v>
      </c>
      <c r="BF27" s="110" t="str">
        <f>Tableau81[[#This Row],[LOCALISATION]]</f>
        <v>BISCHWILLER</v>
      </c>
      <c r="BG27" s="111" t="str">
        <f>Tableau81[[#This Row],[STADE D''AVANCEMENT]]</f>
        <v>chape</v>
      </c>
      <c r="BH27" s="111" t="str">
        <f>Tableau81[[#This Row],[INTERVENTION À EFFECTUER]]</f>
        <v>finitions</v>
      </c>
      <c r="BI27" s="317"/>
      <c r="BJ27" s="317"/>
      <c r="BK27" s="343"/>
      <c r="BL27" s="110" t="str">
        <f>Tableau81[[#This Row],[CLIENTS]]</f>
        <v>OSTERTAG-RICHERT</v>
      </c>
      <c r="BM27" s="110" t="str">
        <f>Tableau81[[#This Row],[LOCALISATION]]</f>
        <v>BISCHWILLER</v>
      </c>
      <c r="BN27" s="111" t="str">
        <f>Tableau81[[#This Row],[STADE D''AVANCEMENT]]</f>
        <v>chape</v>
      </c>
      <c r="BO27" s="111" t="str">
        <f>Tableau81[[#This Row],[INTERVENTION À EFFECTUER]]</f>
        <v>finitions</v>
      </c>
      <c r="BP27" s="317"/>
      <c r="BQ27" s="317"/>
      <c r="BR27" s="343"/>
      <c r="BS27" s="110" t="str">
        <f>Tableau81[[#This Row],[CLIENTS]]</f>
        <v>OSTERTAG-RICHERT</v>
      </c>
      <c r="BT27" s="110" t="str">
        <f>Tableau81[[#This Row],[LOCALISATION]]</f>
        <v>BISCHWILLER</v>
      </c>
      <c r="BU27" s="111" t="str">
        <f>Tableau81[[#This Row],[STADE D''AVANCEMENT]]</f>
        <v>chape</v>
      </c>
      <c r="BV27" s="111" t="str">
        <f>Tableau81[[#This Row],[INTERVENTION À EFFECTUER]]</f>
        <v>finitions</v>
      </c>
      <c r="BW27" s="317">
        <v>47</v>
      </c>
      <c r="BX27" s="317"/>
      <c r="BY27" s="343"/>
      <c r="BZ27" s="110" t="str">
        <f>Tableau81[[#This Row],[CLIENTS]]</f>
        <v>OSTERTAG-RICHERT</v>
      </c>
      <c r="CA27" s="110" t="str">
        <f>Tableau81[[#This Row],[LOCALISATION]]</f>
        <v>BISCHWILLER</v>
      </c>
      <c r="CB27" s="111" t="str">
        <f>Tableau81[[#This Row],[STADE D''AVANCEMENT]]</f>
        <v>chape</v>
      </c>
      <c r="CC27" s="111" t="str">
        <f>Tableau81[[#This Row],[INTERVENTION À EFFECTUER]]</f>
        <v>finitions</v>
      </c>
      <c r="CD27" s="317"/>
      <c r="CE27" s="317"/>
      <c r="CF27" s="343"/>
      <c r="CG27" s="127" t="str">
        <f>Tableau81[[#This Row],[CLIENTS]]</f>
        <v>OSTERTAG-RICHERT</v>
      </c>
      <c r="CH27" s="127" t="str">
        <f>Tableau81[[#This Row],[LOCALISATION]]</f>
        <v>BISCHWILLER</v>
      </c>
      <c r="CI27" s="321" t="str">
        <f>Tableau81[[#This Row],[STADE D''AVANCEMENT]]</f>
        <v>chape</v>
      </c>
      <c r="CJ27" s="125" t="str">
        <f>Tableau81[[#This Row],[INTERVENTION À EFFECTUER]]</f>
        <v>finitions</v>
      </c>
      <c r="CK27" s="317"/>
      <c r="CL27" s="317"/>
      <c r="CM27" s="343"/>
      <c r="CN27" s="110" t="str">
        <f>Tableau81[[#This Row],[CLIENTS]]</f>
        <v>OSTERTAG-RICHERT</v>
      </c>
      <c r="CO27" s="110" t="str">
        <f>Tableau81[[#This Row],[LOCALISATION]]</f>
        <v>BISCHWILLER</v>
      </c>
      <c r="CP27" s="111" t="str">
        <f>Tableau81[[#This Row],[STADE D''AVANCEMENT]]</f>
        <v>chape</v>
      </c>
      <c r="CQ27" s="125" t="str">
        <f>Tableau81[[#This Row],[INTERVENTION À EFFECTUER]]</f>
        <v>finitions</v>
      </c>
      <c r="CR27" s="317"/>
      <c r="CS27" s="317"/>
      <c r="CT27" s="343"/>
      <c r="CU27" s="124" t="str">
        <f>Tableau81[[#This Row],[CLIENTS]]</f>
        <v>OSTERTAG-RICHERT</v>
      </c>
      <c r="CV27" s="124" t="str">
        <f>Tableau81[[#This Row],[LOCALISATION]]</f>
        <v>BISCHWILLER</v>
      </c>
      <c r="CW27" s="320" t="str">
        <f>Tableau81[[#This Row],[STADE D''AVANCEMENT]]</f>
        <v>chape</v>
      </c>
      <c r="CX27" s="125" t="str">
        <f>Tableau81[[#This Row],[INTERVENTION À EFFECTUER]]</f>
        <v>finitions</v>
      </c>
      <c r="CY27" s="317"/>
      <c r="CZ27" s="317"/>
      <c r="DA27" s="343"/>
      <c r="DB27" s="110" t="str">
        <f>Tableau81[[#This Row],[CLIENTS]]</f>
        <v>OSTERTAG-RICHERT</v>
      </c>
      <c r="DC27" s="110" t="str">
        <f>Tableau81[[#This Row],[LOCALISATION]]</f>
        <v>BISCHWILLER</v>
      </c>
      <c r="DD27" s="335" t="str">
        <f>Tableau81[[#This Row],[STADE D''AVANCEMENT]]</f>
        <v>chape</v>
      </c>
      <c r="DE27" s="111" t="str">
        <f>Tableau81[[#This Row],[INTERVENTION À EFFECTUER]]</f>
        <v>finitions</v>
      </c>
      <c r="DF27" s="317"/>
      <c r="DG27" s="317"/>
      <c r="DH27" s="343"/>
      <c r="DI27" s="322" t="str">
        <f>Tableau81[[#This Row],[CLIENTS]]</f>
        <v>OSTERTAG-RICHERT</v>
      </c>
      <c r="DJ27" s="322" t="str">
        <f>Tableau81[[#This Row],[LOCALISATION]]</f>
        <v>BISCHWILLER</v>
      </c>
      <c r="DK27" s="338" t="str">
        <f>Tableau81[[#This Row],[STADE D''AVANCEMENT]]</f>
        <v>chape</v>
      </c>
      <c r="DL27" s="144" t="str">
        <f>Tableau81[[#This Row],[INTERVENTION À EFFECTUER]]</f>
        <v>finitions</v>
      </c>
      <c r="DM27" s="318"/>
      <c r="DN27" s="318"/>
      <c r="DO27" s="347"/>
      <c r="DP27" s="110" t="str">
        <f>Tableau81[[#This Row],[CLIENTS]]</f>
        <v>OSTERTAG-RICHERT</v>
      </c>
      <c r="DQ27" s="110" t="str">
        <f>Tableau81[[#This Row],[LOCALISATION]]</f>
        <v>BISCHWILLER</v>
      </c>
      <c r="DR27" s="335" t="str">
        <f>Tableau81[[#This Row],[STADE D''AVANCEMENT]]</f>
        <v>chape</v>
      </c>
      <c r="DS27" s="111" t="str">
        <f>Tableau81[[#This Row],[INTERVENTION À EFFECTUER]]</f>
        <v>finitions</v>
      </c>
      <c r="DT27" s="317"/>
      <c r="DU27" s="317"/>
      <c r="DV27" s="343"/>
      <c r="DW27" s="110" t="str">
        <f>Tableau81[[#This Row],[CLIENTS]]</f>
        <v>OSTERTAG-RICHERT</v>
      </c>
      <c r="DX27" s="110" t="str">
        <f>Tableau81[[#This Row],[LOCALISATION]]</f>
        <v>BISCHWILLER</v>
      </c>
      <c r="DY27" s="335" t="str">
        <f>Tableau81[[#This Row],[STADE D''AVANCEMENT]]</f>
        <v>chape</v>
      </c>
      <c r="DZ27" s="111" t="str">
        <f>Tableau81[[#This Row],[INTERVENTION À EFFECTUER]]</f>
        <v>finitions</v>
      </c>
      <c r="EA27" s="317">
        <v>42</v>
      </c>
      <c r="EB27" s="317"/>
      <c r="EC27" s="343"/>
      <c r="ED27" s="110" t="str">
        <f>Tableau81[[#This Row],[CLIENTS]]</f>
        <v>OSTERTAG-RICHERT</v>
      </c>
      <c r="EE27" s="110" t="str">
        <f>Tableau81[[#This Row],[LOCALISATION]]</f>
        <v>BISCHWILLER</v>
      </c>
      <c r="EF27" s="335" t="str">
        <f>Tableau81[[#This Row],[STADE D''AVANCEMENT]]</f>
        <v>chape</v>
      </c>
      <c r="EG27" s="111" t="str">
        <f>Tableau81[[#This Row],[INTERVENTION À EFFECTUER]]</f>
        <v>finitions</v>
      </c>
      <c r="EH27" s="317">
        <v>42</v>
      </c>
      <c r="EI27" s="317"/>
      <c r="EJ27" s="343"/>
      <c r="EK27" s="110" t="str">
        <f>Tableau81[[#This Row],[CLIENTS]]</f>
        <v>OSTERTAG-RICHERT</v>
      </c>
      <c r="EL27" s="110" t="str">
        <f>Tableau81[[#This Row],[LOCALISATION]]</f>
        <v>BISCHWILLER</v>
      </c>
      <c r="EM27" s="335" t="str">
        <f>Tableau81[[#This Row],[STADE D''AVANCEMENT]]</f>
        <v>chape</v>
      </c>
      <c r="EN27" s="111" t="str">
        <f>Tableau81[[#This Row],[INTERVENTION À EFFECTUER]]</f>
        <v>finitions</v>
      </c>
      <c r="EO27" s="317">
        <v>44</v>
      </c>
      <c r="EP27" s="317"/>
      <c r="EQ27" s="343"/>
      <c r="ER27" s="110" t="str">
        <f>Tableau81[[#This Row],[CLIENTS]]</f>
        <v>OSTERTAG-RICHERT</v>
      </c>
      <c r="ES27" s="110" t="str">
        <f>Tableau81[[#This Row],[LOCALISATION]]</f>
        <v>BISCHWILLER</v>
      </c>
      <c r="ET27" s="335" t="str">
        <f>Tableau81[[#This Row],[STADE D''AVANCEMENT]]</f>
        <v>chape</v>
      </c>
      <c r="EU27" s="111" t="str">
        <f>Tableau81[[#This Row],[INTERVENTION À EFFECTUER]]</f>
        <v>finitions</v>
      </c>
      <c r="EV27" s="317"/>
      <c r="EW27" s="317"/>
      <c r="EX27" s="343"/>
      <c r="EY27" s="110" t="str">
        <f>Tableau81[[#This Row],[CLIENTS]]</f>
        <v>OSTERTAG-RICHERT</v>
      </c>
      <c r="EZ27" s="110" t="str">
        <f>Tableau81[[#This Row],[LOCALISATION]]</f>
        <v>BISCHWILLER</v>
      </c>
      <c r="FA27" s="335" t="str">
        <f>Tableau81[[#This Row],[STADE D''AVANCEMENT]]</f>
        <v>chape</v>
      </c>
      <c r="FB27" s="111" t="str">
        <f>Tableau81[[#This Row],[INTERVENTION À EFFECTUER]]</f>
        <v>finitions</v>
      </c>
      <c r="FC27" s="317"/>
      <c r="FD27" s="317"/>
      <c r="FE27" s="343"/>
      <c r="FF27" s="110" t="str">
        <f>Tableau81[[#This Row],[CLIENTS]]</f>
        <v>OSTERTAG-RICHERT</v>
      </c>
      <c r="FG27" s="110" t="str">
        <f>Tableau81[[#This Row],[LOCALISATION]]</f>
        <v>BISCHWILLER</v>
      </c>
      <c r="FH27" s="335" t="str">
        <f>Tableau81[[#This Row],[STADE D''AVANCEMENT]]</f>
        <v>chape</v>
      </c>
      <c r="FI27" s="111" t="str">
        <f>Tableau81[[#This Row],[INTERVENTION À EFFECTUER]]</f>
        <v>finitions</v>
      </c>
      <c r="FJ27" s="317">
        <v>43</v>
      </c>
      <c r="FK27" s="317"/>
      <c r="FL27" s="343"/>
      <c r="FM27" s="124" t="str">
        <f>Tableau81[[#This Row],[CLIENTS]]</f>
        <v>OSTERTAG-RICHERT</v>
      </c>
      <c r="FN27" s="124" t="str">
        <f>Tableau81[[#This Row],[LOCALISATION]]</f>
        <v>BISCHWILLER</v>
      </c>
      <c r="FO27" s="320" t="str">
        <f>Tableau81[[#This Row],[STADE D''AVANCEMENT]]</f>
        <v>chape</v>
      </c>
      <c r="FP27" s="321" t="str">
        <f>Tableau81[[#This Row],[INTERVENTION À EFFECTUER]]</f>
        <v>finitions</v>
      </c>
      <c r="FQ27" s="317"/>
      <c r="FR27" s="317"/>
      <c r="FS27" s="343"/>
      <c r="FT27" s="110" t="str">
        <f>Tableau81[[#This Row],[CLIENTS]]</f>
        <v>OSTERTAG-RICHERT</v>
      </c>
      <c r="FU27" s="110" t="str">
        <f>Tableau81[[#This Row],[LOCALISATION]]</f>
        <v>BISCHWILLER</v>
      </c>
      <c r="FV27" s="335" t="str">
        <f>Tableau81[[#This Row],[STADE D''AVANCEMENT]]</f>
        <v>chape</v>
      </c>
      <c r="FW27" s="111" t="str">
        <f>Tableau81[[#This Row],[INTERVENTION À EFFECTUER]]</f>
        <v>finitions</v>
      </c>
      <c r="FX27" s="317"/>
      <c r="FY27" s="317"/>
      <c r="FZ27" s="343"/>
      <c r="GA27" s="110" t="str">
        <f>Tableau81[[#This Row],[CLIENTS]]</f>
        <v>OSTERTAG-RICHERT</v>
      </c>
      <c r="GB27" s="110" t="str">
        <f>Tableau81[[#This Row],[LOCALISATION]]</f>
        <v>BISCHWILLER</v>
      </c>
      <c r="GC27" s="335" t="str">
        <f>Tableau81[[#This Row],[STADE D''AVANCEMENT]]</f>
        <v>chape</v>
      </c>
      <c r="GD27" s="325" t="str">
        <f>Tableau81[[#This Row],[INTERVENTION À EFFECTUER]]</f>
        <v>finitions</v>
      </c>
      <c r="GE27" s="317">
        <v>48</v>
      </c>
      <c r="GF27" s="317"/>
      <c r="GG27" s="343"/>
      <c r="GH27" s="124" t="str">
        <f>Tableau81[[#This Row],[CLIENTS]]</f>
        <v>OSTERTAG-RICHERT</v>
      </c>
      <c r="GI27" s="124" t="str">
        <f>Tableau81[[#This Row],[LOCALISATION]]</f>
        <v>BISCHWILLER</v>
      </c>
      <c r="GJ27" s="320" t="str">
        <f>Tableau81[[#This Row],[STADE D''AVANCEMENT]]</f>
        <v>chape</v>
      </c>
      <c r="GK27" s="125" t="str">
        <f>Tableau81[[#This Row],[INTERVENTION À EFFECTUER]]</f>
        <v>finitions</v>
      </c>
      <c r="GL27" s="317"/>
      <c r="GM27" s="317"/>
      <c r="GN27" s="343"/>
      <c r="GO27" s="124" t="str">
        <f>Tableau81[[#This Row],[CLIENTS]]</f>
        <v>OSTERTAG-RICHERT</v>
      </c>
      <c r="GP27" s="124" t="str">
        <f>Tableau81[[#This Row],[LOCALISATION]]</f>
        <v>BISCHWILLER</v>
      </c>
      <c r="GQ27" s="335" t="str">
        <f>Tableau81[[#This Row],[STADE D''AVANCEMENT]]</f>
        <v>chape</v>
      </c>
      <c r="GR27" s="325" t="str">
        <f>Tableau81[[#This Row],[INTERVENTION À EFFECTUER]]</f>
        <v>finitions</v>
      </c>
      <c r="GS27" s="317">
        <v>42</v>
      </c>
      <c r="GT27" s="317"/>
      <c r="GU27" s="343" t="s">
        <v>305</v>
      </c>
      <c r="GV27" s="124" t="str">
        <f>Tableau81[[#This Row],[CLIENTS]]</f>
        <v>OSTERTAG-RICHERT</v>
      </c>
      <c r="GW27" s="124" t="str">
        <f>Tableau81[[#This Row],[LOCALISATION]]</f>
        <v>BISCHWILLER</v>
      </c>
      <c r="GX27" s="335" t="str">
        <f>Tableau81[[#This Row],[STADE D''AVANCEMENT]]</f>
        <v>chape</v>
      </c>
      <c r="GY27" s="325" t="str">
        <f>Tableau81[[#This Row],[INTERVENTION À EFFECTUER]]</f>
        <v>finitions</v>
      </c>
      <c r="GZ27" s="317"/>
      <c r="HA27" s="317"/>
      <c r="HB27" s="343"/>
      <c r="HC27" s="124" t="str">
        <f>Tableau81[[#This Row],[CLIENTS]]</f>
        <v>OSTERTAG-RICHERT</v>
      </c>
      <c r="HD27" s="124" t="str">
        <f>Tableau81[[#This Row],[LOCALISATION]]</f>
        <v>BISCHWILLER</v>
      </c>
      <c r="HE27" s="335" t="str">
        <f>Tableau81[[#This Row],[STADE D''AVANCEMENT]]</f>
        <v>chape</v>
      </c>
      <c r="HF27" s="325" t="str">
        <f>Tableau81[[#This Row],[INTERVENTION À EFFECTUER]]</f>
        <v>finitions</v>
      </c>
      <c r="HG27" s="317"/>
      <c r="HH27" s="317"/>
      <c r="HI27" s="343"/>
    </row>
    <row r="28" spans="1:217" s="331" customFormat="1" ht="17.25" customHeight="1" x14ac:dyDescent="0.25">
      <c r="A28" s="124" t="s">
        <v>150</v>
      </c>
      <c r="B28" s="124" t="s">
        <v>123</v>
      </c>
      <c r="C28" s="125" t="s">
        <v>249</v>
      </c>
      <c r="D28" s="125" t="s">
        <v>363</v>
      </c>
      <c r="E28" s="317"/>
      <c r="F28" s="317"/>
      <c r="G28" s="343"/>
      <c r="H28" s="127" t="str">
        <f>Tableau81[[#This Row],[CLIENTS]]</f>
        <v>PECHEUR - RIPOL</v>
      </c>
      <c r="I28" s="127" t="str">
        <f>Tableau81[[#This Row],[LOCALISATION]]</f>
        <v>PFETTISHEIM</v>
      </c>
      <c r="J28" s="321" t="str">
        <f>Tableau81[[#This Row],[STADE D''AVANCEMENT]]</f>
        <v>à receptionner</v>
      </c>
      <c r="K28" s="321" t="str">
        <f>Tableau81[[#This Row],[INTERVENTION À EFFECTUER]]</f>
        <v>expertise carrelage</v>
      </c>
      <c r="L28" s="317"/>
      <c r="M28" s="317"/>
      <c r="N28" s="343"/>
      <c r="O28" s="127" t="str">
        <f>Tableau81[[#This Row],[CLIENTS]]</f>
        <v>PECHEUR - RIPOL</v>
      </c>
      <c r="P28" s="127" t="str">
        <f>Tableau81[[#This Row],[LOCALISATION]]</f>
        <v>PFETTISHEIM</v>
      </c>
      <c r="Q28" s="321" t="str">
        <f>Tableau81[[#This Row],[STADE D''AVANCEMENT]]</f>
        <v>à receptionner</v>
      </c>
      <c r="R28" s="321" t="str">
        <f>Tableau81[[#This Row],[INTERVENTION À EFFECTUER]]</f>
        <v>expertise carrelage</v>
      </c>
      <c r="S28" s="317"/>
      <c r="T28" s="317"/>
      <c r="U28" s="343"/>
      <c r="V28" s="127" t="str">
        <f>Tableau81[[#This Row],[CLIENTS]]</f>
        <v>PECHEUR - RIPOL</v>
      </c>
      <c r="W28" s="127" t="str">
        <f>Tableau81[[#This Row],[LOCALISATION]]</f>
        <v>PFETTISHEIM</v>
      </c>
      <c r="X28" s="321" t="str">
        <f>Tableau81[[#This Row],[STADE D''AVANCEMENT]]</f>
        <v>à receptionner</v>
      </c>
      <c r="Y28" s="321" t="str">
        <f>Tableau81[[#This Row],[INTERVENTION À EFFECTUER]]</f>
        <v>expertise carrelage</v>
      </c>
      <c r="Z28" s="317"/>
      <c r="AA28" s="317"/>
      <c r="AB28" s="343"/>
      <c r="AC28" s="124" t="str">
        <f>Tableau81[[#This Row],[CLIENTS]]</f>
        <v>PECHEUR - RIPOL</v>
      </c>
      <c r="AD28" s="127" t="str">
        <f>Tableau81[[#This Row],[LOCALISATION]]</f>
        <v>PFETTISHEIM</v>
      </c>
      <c r="AE28" s="321" t="str">
        <f>Tableau81[[#This Row],[STADE D''AVANCEMENT]]</f>
        <v>à receptionner</v>
      </c>
      <c r="AF28" s="125" t="str">
        <f>Tableau81[[#This Row],[INTERVENTION À EFFECTUER]]</f>
        <v>expertise carrelage</v>
      </c>
      <c r="AG28" s="317"/>
      <c r="AH28" s="317"/>
      <c r="AI28" s="343"/>
      <c r="AJ28" s="124" t="str">
        <f>Tableau81[[#This Row],[CLIENTS]]</f>
        <v>PECHEUR - RIPOL</v>
      </c>
      <c r="AK28" s="124" t="str">
        <f>Tableau81[[#This Row],[LOCALISATION]]</f>
        <v>PFETTISHEIM</v>
      </c>
      <c r="AL28" s="111" t="str">
        <f>Tableau81[[#This Row],[STADE D''AVANCEMENT]]</f>
        <v>à receptionner</v>
      </c>
      <c r="AM28" s="125" t="str">
        <f>Tableau81[[#This Row],[INTERVENTION À EFFECTUER]]</f>
        <v>expertise carrelage</v>
      </c>
      <c r="AN28" s="317"/>
      <c r="AO28" s="317"/>
      <c r="AP28" s="343"/>
      <c r="AQ28" s="329" t="str">
        <f>Tableau81[[#This Row],[CLIENTS]]</f>
        <v>PECHEUR - RIPOL</v>
      </c>
      <c r="AR28" s="124" t="str">
        <f>Tableau81[[#This Row],[LOCALISATION]]</f>
        <v>PFETTISHEIM</v>
      </c>
      <c r="AS28" s="125" t="str">
        <f>Tableau81[[#This Row],[STADE D''AVANCEMENT]]</f>
        <v>à receptionner</v>
      </c>
      <c r="AT28" s="111" t="str">
        <f>Tableau81[[#This Row],[INTERVENTION À EFFECTUER]]</f>
        <v>expertise carrelage</v>
      </c>
      <c r="AU28" s="318">
        <v>42</v>
      </c>
      <c r="AV28" s="317"/>
      <c r="AW28" s="343" t="s">
        <v>288</v>
      </c>
      <c r="AX28" s="124" t="str">
        <f>Tableau81[[#This Row],[CLIENTS]]</f>
        <v>PECHEUR - RIPOL</v>
      </c>
      <c r="AY28" s="124" t="str">
        <f>Tableau81[[#This Row],[LOCALISATION]]</f>
        <v>PFETTISHEIM</v>
      </c>
      <c r="AZ28" s="125" t="str">
        <f>Tableau81[[#This Row],[STADE D''AVANCEMENT]]</f>
        <v>à receptionner</v>
      </c>
      <c r="BA28" s="125" t="str">
        <f>Tableau81[[#This Row],[INTERVENTION À EFFECTUER]]</f>
        <v>expertise carrelage</v>
      </c>
      <c r="BB28" s="317"/>
      <c r="BC28" s="317"/>
      <c r="BD28" s="343"/>
      <c r="BE28" s="124" t="str">
        <f>Tableau81[[#This Row],[CLIENTS]]</f>
        <v>PECHEUR - RIPOL</v>
      </c>
      <c r="BF28" s="124" t="str">
        <f>Tableau81[[#This Row],[LOCALISATION]]</f>
        <v>PFETTISHEIM</v>
      </c>
      <c r="BG28" s="125" t="str">
        <f>Tableau81[[#This Row],[STADE D''AVANCEMENT]]</f>
        <v>à receptionner</v>
      </c>
      <c r="BH28" s="125" t="str">
        <f>Tableau81[[#This Row],[INTERVENTION À EFFECTUER]]</f>
        <v>expertise carrelage</v>
      </c>
      <c r="BI28" s="317"/>
      <c r="BJ28" s="317"/>
      <c r="BK28" s="343"/>
      <c r="BL28" s="124" t="str">
        <f>Tableau81[[#This Row],[CLIENTS]]</f>
        <v>PECHEUR - RIPOL</v>
      </c>
      <c r="BM28" s="124" t="str">
        <f>Tableau81[[#This Row],[LOCALISATION]]</f>
        <v>PFETTISHEIM</v>
      </c>
      <c r="BN28" s="125" t="str">
        <f>Tableau81[[#This Row],[STADE D''AVANCEMENT]]</f>
        <v>à receptionner</v>
      </c>
      <c r="BO28" s="125" t="str">
        <f>Tableau81[[#This Row],[INTERVENTION À EFFECTUER]]</f>
        <v>expertise carrelage</v>
      </c>
      <c r="BP28" s="317"/>
      <c r="BQ28" s="317"/>
      <c r="BR28" s="343"/>
      <c r="BS28" s="124" t="str">
        <f>Tableau81[[#This Row],[CLIENTS]]</f>
        <v>PECHEUR - RIPOL</v>
      </c>
      <c r="BT28" s="124" t="str">
        <f>Tableau81[[#This Row],[LOCALISATION]]</f>
        <v>PFETTISHEIM</v>
      </c>
      <c r="BU28" s="125" t="str">
        <f>Tableau81[[#This Row],[STADE D''AVANCEMENT]]</f>
        <v>à receptionner</v>
      </c>
      <c r="BV28" s="125" t="str">
        <f>Tableau81[[#This Row],[INTERVENTION À EFFECTUER]]</f>
        <v>expertise carrelage</v>
      </c>
      <c r="BW28" s="317"/>
      <c r="BX28" s="317"/>
      <c r="BY28" s="346"/>
      <c r="BZ28" s="124" t="str">
        <f>Tableau81[[#This Row],[CLIENTS]]</f>
        <v>PECHEUR - RIPOL</v>
      </c>
      <c r="CA28" s="124" t="str">
        <f>Tableau81[[#This Row],[LOCALISATION]]</f>
        <v>PFETTISHEIM</v>
      </c>
      <c r="CB28" s="125" t="str">
        <f>Tableau81[[#This Row],[STADE D''AVANCEMENT]]</f>
        <v>à receptionner</v>
      </c>
      <c r="CC28" s="125" t="str">
        <f>Tableau81[[#This Row],[INTERVENTION À EFFECTUER]]</f>
        <v>expertise carrelage</v>
      </c>
      <c r="CD28" s="317"/>
      <c r="CE28" s="317"/>
      <c r="CF28" s="343"/>
      <c r="CG28" s="127" t="str">
        <f>Tableau81[[#This Row],[CLIENTS]]</f>
        <v>PECHEUR - RIPOL</v>
      </c>
      <c r="CH28" s="127" t="str">
        <f>Tableau81[[#This Row],[LOCALISATION]]</f>
        <v>PFETTISHEIM</v>
      </c>
      <c r="CI28" s="321" t="str">
        <f>Tableau81[[#This Row],[STADE D''AVANCEMENT]]</f>
        <v>à receptionner</v>
      </c>
      <c r="CJ28" s="125" t="str">
        <f>Tableau81[[#This Row],[INTERVENTION À EFFECTUER]]</f>
        <v>expertise carrelage</v>
      </c>
      <c r="CK28" s="317"/>
      <c r="CL28" s="317"/>
      <c r="CM28" s="343"/>
      <c r="CN28" s="124" t="str">
        <f>Tableau81[[#This Row],[CLIENTS]]</f>
        <v>PECHEUR - RIPOL</v>
      </c>
      <c r="CO28" s="124" t="str">
        <f>Tableau81[[#This Row],[LOCALISATION]]</f>
        <v>PFETTISHEIM</v>
      </c>
      <c r="CP28" s="125" t="str">
        <f>Tableau81[[#This Row],[STADE D''AVANCEMENT]]</f>
        <v>à receptionner</v>
      </c>
      <c r="CQ28" s="111" t="str">
        <f>Tableau81[[#This Row],[INTERVENTION À EFFECTUER]]</f>
        <v>expertise carrelage</v>
      </c>
      <c r="CR28" s="317"/>
      <c r="CS28" s="317"/>
      <c r="CT28" s="343"/>
      <c r="CU28" s="124" t="str">
        <f>Tableau81[[#This Row],[CLIENTS]]</f>
        <v>PECHEUR - RIPOL</v>
      </c>
      <c r="CV28" s="124" t="str">
        <f>Tableau81[[#This Row],[LOCALISATION]]</f>
        <v>PFETTISHEIM</v>
      </c>
      <c r="CW28" s="320" t="str">
        <f>Tableau81[[#This Row],[STADE D''AVANCEMENT]]</f>
        <v>à receptionner</v>
      </c>
      <c r="CX28" s="125" t="str">
        <f>Tableau81[[#This Row],[INTERVENTION À EFFECTUER]]</f>
        <v>expertise carrelage</v>
      </c>
      <c r="CY28" s="317"/>
      <c r="CZ28" s="317"/>
      <c r="DA28" s="343"/>
      <c r="DB28" s="124" t="str">
        <f>Tableau81[[#This Row],[CLIENTS]]</f>
        <v>PECHEUR - RIPOL</v>
      </c>
      <c r="DC28" s="124" t="str">
        <f>Tableau81[[#This Row],[LOCALISATION]]</f>
        <v>PFETTISHEIM</v>
      </c>
      <c r="DD28" s="320" t="str">
        <f>Tableau81[[#This Row],[STADE D''AVANCEMENT]]</f>
        <v>à receptionner</v>
      </c>
      <c r="DE28" s="125" t="str">
        <f>Tableau81[[#This Row],[INTERVENTION À EFFECTUER]]</f>
        <v>expertise carrelage</v>
      </c>
      <c r="DF28" s="317"/>
      <c r="DG28" s="317"/>
      <c r="DH28" s="343"/>
      <c r="DI28" s="322" t="str">
        <f>Tableau81[[#This Row],[CLIENTS]]</f>
        <v>PECHEUR - RIPOL</v>
      </c>
      <c r="DJ28" s="322" t="str">
        <f>Tableau81[[#This Row],[LOCALISATION]]</f>
        <v>PFETTISHEIM</v>
      </c>
      <c r="DK28" s="338" t="str">
        <f>Tableau81[[#This Row],[STADE D''AVANCEMENT]]</f>
        <v>à receptionner</v>
      </c>
      <c r="DL28" s="144" t="str">
        <f>Tableau81[[#This Row],[INTERVENTION À EFFECTUER]]</f>
        <v>expertise carrelage</v>
      </c>
      <c r="DM28" s="318"/>
      <c r="DN28" s="318"/>
      <c r="DO28" s="347"/>
      <c r="DP28" s="124" t="str">
        <f>Tableau81[[#This Row],[CLIENTS]]</f>
        <v>PECHEUR - RIPOL</v>
      </c>
      <c r="DQ28" s="124" t="str">
        <f>Tableau81[[#This Row],[LOCALISATION]]</f>
        <v>PFETTISHEIM</v>
      </c>
      <c r="DR28" s="335" t="str">
        <f>Tableau81[[#This Row],[STADE D''AVANCEMENT]]</f>
        <v>à receptionner</v>
      </c>
      <c r="DS28" s="125" t="str">
        <f>Tableau81[[#This Row],[INTERVENTION À EFFECTUER]]</f>
        <v>expertise carrelage</v>
      </c>
      <c r="DT28" s="317"/>
      <c r="DU28" s="317"/>
      <c r="DV28" s="343"/>
      <c r="DW28" s="124" t="str">
        <f>Tableau81[[#This Row],[CLIENTS]]</f>
        <v>PECHEUR - RIPOL</v>
      </c>
      <c r="DX28" s="124" t="str">
        <f>Tableau81[[#This Row],[LOCALISATION]]</f>
        <v>PFETTISHEIM</v>
      </c>
      <c r="DY28" s="320" t="str">
        <f>Tableau81[[#This Row],[STADE D''AVANCEMENT]]</f>
        <v>à receptionner</v>
      </c>
      <c r="DZ28" s="125" t="str">
        <f>Tableau81[[#This Row],[INTERVENTION À EFFECTUER]]</f>
        <v>expertise carrelage</v>
      </c>
      <c r="EA28" s="317"/>
      <c r="EB28" s="317"/>
      <c r="EC28" s="343"/>
      <c r="ED28" s="124" t="str">
        <f>Tableau81[[#This Row],[CLIENTS]]</f>
        <v>PECHEUR - RIPOL</v>
      </c>
      <c r="EE28" s="124" t="str">
        <f>Tableau81[[#This Row],[LOCALISATION]]</f>
        <v>PFETTISHEIM</v>
      </c>
      <c r="EF28" s="320" t="str">
        <f>Tableau81[[#This Row],[STADE D''AVANCEMENT]]</f>
        <v>à receptionner</v>
      </c>
      <c r="EG28" s="125" t="str">
        <f>Tableau81[[#This Row],[INTERVENTION À EFFECTUER]]</f>
        <v>expertise carrelage</v>
      </c>
      <c r="EH28" s="317"/>
      <c r="EI28" s="317"/>
      <c r="EJ28" s="343"/>
      <c r="EK28" s="124" t="str">
        <f>Tableau81[[#This Row],[CLIENTS]]</f>
        <v>PECHEUR - RIPOL</v>
      </c>
      <c r="EL28" s="124" t="str">
        <f>Tableau81[[#This Row],[LOCALISATION]]</f>
        <v>PFETTISHEIM</v>
      </c>
      <c r="EM28" s="320" t="str">
        <f>Tableau81[[#This Row],[STADE D''AVANCEMENT]]</f>
        <v>à receptionner</v>
      </c>
      <c r="EN28" s="125" t="str">
        <f>Tableau81[[#This Row],[INTERVENTION À EFFECTUER]]</f>
        <v>expertise carrelage</v>
      </c>
      <c r="EO28" s="317">
        <v>46</v>
      </c>
      <c r="EP28" s="317"/>
      <c r="EQ28" s="343"/>
      <c r="ER28" s="124" t="str">
        <f>Tableau81[[#This Row],[CLIENTS]]</f>
        <v>PECHEUR - RIPOL</v>
      </c>
      <c r="ES28" s="124" t="str">
        <f>Tableau81[[#This Row],[LOCALISATION]]</f>
        <v>PFETTISHEIM</v>
      </c>
      <c r="ET28" s="320" t="str">
        <f>Tableau81[[#This Row],[STADE D''AVANCEMENT]]</f>
        <v>à receptionner</v>
      </c>
      <c r="EU28" s="125" t="str">
        <f>Tableau81[[#This Row],[INTERVENTION À EFFECTUER]]</f>
        <v>expertise carrelage</v>
      </c>
      <c r="EV28" s="317"/>
      <c r="EW28" s="317"/>
      <c r="EX28" s="343"/>
      <c r="EY28" s="124" t="str">
        <f>Tableau81[[#This Row],[CLIENTS]]</f>
        <v>PECHEUR - RIPOL</v>
      </c>
      <c r="EZ28" s="124" t="str">
        <f>Tableau81[[#This Row],[LOCALISATION]]</f>
        <v>PFETTISHEIM</v>
      </c>
      <c r="FA28" s="320" t="str">
        <f>Tableau81[[#This Row],[STADE D''AVANCEMENT]]</f>
        <v>à receptionner</v>
      </c>
      <c r="FB28" s="125" t="str">
        <f>Tableau81[[#This Row],[INTERVENTION À EFFECTUER]]</f>
        <v>expertise carrelage</v>
      </c>
      <c r="FC28" s="317">
        <v>50</v>
      </c>
      <c r="FD28" s="317"/>
      <c r="FE28" s="343"/>
      <c r="FF28" s="124" t="str">
        <f>Tableau81[[#This Row],[CLIENTS]]</f>
        <v>PECHEUR - RIPOL</v>
      </c>
      <c r="FG28" s="124" t="str">
        <f>Tableau81[[#This Row],[LOCALISATION]]</f>
        <v>PFETTISHEIM</v>
      </c>
      <c r="FH28" s="320" t="str">
        <f>Tableau81[[#This Row],[STADE D''AVANCEMENT]]</f>
        <v>à receptionner</v>
      </c>
      <c r="FI28" s="125" t="str">
        <f>Tableau81[[#This Row],[INTERVENTION À EFFECTUER]]</f>
        <v>expertise carrelage</v>
      </c>
      <c r="FJ28" s="317">
        <v>44</v>
      </c>
      <c r="FK28" s="317"/>
      <c r="FL28" s="343"/>
      <c r="FM28" s="124" t="str">
        <f>Tableau81[[#This Row],[CLIENTS]]</f>
        <v>PECHEUR - RIPOL</v>
      </c>
      <c r="FN28" s="124" t="str">
        <f>Tableau81[[#This Row],[LOCALISATION]]</f>
        <v>PFETTISHEIM</v>
      </c>
      <c r="FO28" s="320" t="str">
        <f>Tableau81[[#This Row],[STADE D''AVANCEMENT]]</f>
        <v>à receptionner</v>
      </c>
      <c r="FP28" s="321" t="str">
        <f>Tableau81[[#This Row],[INTERVENTION À EFFECTUER]]</f>
        <v>expertise carrelage</v>
      </c>
      <c r="FQ28" s="317"/>
      <c r="FR28" s="317"/>
      <c r="FS28" s="343"/>
      <c r="FT28" s="124" t="str">
        <f>Tableau81[[#This Row],[CLIENTS]]</f>
        <v>PECHEUR - RIPOL</v>
      </c>
      <c r="FU28" s="124" t="str">
        <f>Tableau81[[#This Row],[LOCALISATION]]</f>
        <v>PFETTISHEIM</v>
      </c>
      <c r="FV28" s="320" t="str">
        <f>Tableau81[[#This Row],[STADE D''AVANCEMENT]]</f>
        <v>à receptionner</v>
      </c>
      <c r="FW28" s="125" t="str">
        <f>Tableau81[[#This Row],[INTERVENTION À EFFECTUER]]</f>
        <v>expertise carrelage</v>
      </c>
      <c r="FX28" s="317"/>
      <c r="FY28" s="317"/>
      <c r="FZ28" s="343"/>
      <c r="GA28" s="124" t="str">
        <f>Tableau81[[#This Row],[CLIENTS]]</f>
        <v>PECHEUR - RIPOL</v>
      </c>
      <c r="GB28" s="124" t="str">
        <f>Tableau81[[#This Row],[LOCALISATION]]</f>
        <v>PFETTISHEIM</v>
      </c>
      <c r="GC28" s="320" t="str">
        <f>Tableau81[[#This Row],[STADE D''AVANCEMENT]]</f>
        <v>à receptionner</v>
      </c>
      <c r="GD28" s="325" t="str">
        <f>Tableau81[[#This Row],[INTERVENTION À EFFECTUER]]</f>
        <v>expertise carrelage</v>
      </c>
      <c r="GE28" s="317">
        <v>6</v>
      </c>
      <c r="GF28" s="317"/>
      <c r="GG28" s="343"/>
      <c r="GH28" s="124" t="str">
        <f>Tableau81[[#This Row],[CLIENTS]]</f>
        <v>PECHEUR - RIPOL</v>
      </c>
      <c r="GI28" s="124" t="str">
        <f>Tableau81[[#This Row],[LOCALISATION]]</f>
        <v>PFETTISHEIM</v>
      </c>
      <c r="GJ28" s="320" t="str">
        <f>Tableau81[[#This Row],[STADE D''AVANCEMENT]]</f>
        <v>à receptionner</v>
      </c>
      <c r="GK28" s="125" t="str">
        <f>Tableau81[[#This Row],[INTERVENTION À EFFECTUER]]</f>
        <v>expertise carrelage</v>
      </c>
      <c r="GL28" s="317"/>
      <c r="GM28" s="317"/>
      <c r="GN28" s="343"/>
      <c r="GO28" s="124" t="str">
        <f>Tableau81[[#This Row],[CLIENTS]]</f>
        <v>PECHEUR - RIPOL</v>
      </c>
      <c r="GP28" s="124" t="str">
        <f>Tableau81[[#This Row],[LOCALISATION]]</f>
        <v>PFETTISHEIM</v>
      </c>
      <c r="GQ28" s="320" t="str">
        <f>Tableau81[[#This Row],[STADE D''AVANCEMENT]]</f>
        <v>à receptionner</v>
      </c>
      <c r="GR28" s="325" t="str">
        <f>Tableau81[[#This Row],[INTERVENTION À EFFECTUER]]</f>
        <v>expertise carrelage</v>
      </c>
      <c r="GS28" s="317"/>
      <c r="GT28" s="317"/>
      <c r="GU28" s="343"/>
      <c r="GV28" s="124" t="str">
        <f>Tableau81[[#This Row],[CLIENTS]]</f>
        <v>PECHEUR - RIPOL</v>
      </c>
      <c r="GW28" s="124" t="str">
        <f>Tableau81[[#This Row],[LOCALISATION]]</f>
        <v>PFETTISHEIM</v>
      </c>
      <c r="GX28" s="320" t="str">
        <f>Tableau81[[#This Row],[STADE D''AVANCEMENT]]</f>
        <v>à receptionner</v>
      </c>
      <c r="GY28" s="325" t="str">
        <f>Tableau81[[#This Row],[INTERVENTION À EFFECTUER]]</f>
        <v>expertise carrelage</v>
      </c>
      <c r="GZ28" s="317"/>
      <c r="HA28" s="317"/>
      <c r="HB28" s="343"/>
      <c r="HC28" s="124" t="str">
        <f>Tableau81[[#This Row],[CLIENTS]]</f>
        <v>PECHEUR - RIPOL</v>
      </c>
      <c r="HD28" s="124" t="str">
        <f>Tableau81[[#This Row],[LOCALISATION]]</f>
        <v>PFETTISHEIM</v>
      </c>
      <c r="HE28" s="320" t="str">
        <f>Tableau81[[#This Row],[STADE D''AVANCEMENT]]</f>
        <v>à receptionner</v>
      </c>
      <c r="HF28" s="325" t="str">
        <f>Tableau81[[#This Row],[INTERVENTION À EFFECTUER]]</f>
        <v>expertise carrelage</v>
      </c>
      <c r="HG28" s="317"/>
      <c r="HH28" s="317"/>
      <c r="HI28" s="343"/>
    </row>
    <row r="29" spans="1:217" s="331" customFormat="1" ht="17.25" customHeight="1" x14ac:dyDescent="0.25">
      <c r="A29" s="124" t="s">
        <v>198</v>
      </c>
      <c r="B29" s="124" t="s">
        <v>209</v>
      </c>
      <c r="C29" s="125" t="s">
        <v>356</v>
      </c>
      <c r="D29" s="125" t="s">
        <v>125</v>
      </c>
      <c r="E29" s="317"/>
      <c r="F29" s="317"/>
      <c r="G29" s="343"/>
      <c r="H29" s="127" t="str">
        <f>Tableau81[[#This Row],[CLIENTS]]</f>
        <v>REPPERT</v>
      </c>
      <c r="I29" s="127" t="str">
        <f>Tableau81[[#This Row],[LOCALISATION]]</f>
        <v>KINDWILLER</v>
      </c>
      <c r="J29" s="321" t="str">
        <f>Tableau81[[#This Row],[STADE D''AVANCEMENT]]</f>
        <v>cloisonné</v>
      </c>
      <c r="K29" s="321" t="str">
        <f>Tableau81[[#This Row],[INTERVENTION À EFFECTUER]]</f>
        <v>préparation avant chape</v>
      </c>
      <c r="L29" s="317"/>
      <c r="M29" s="317"/>
      <c r="N29" s="343"/>
      <c r="O29" s="127" t="str">
        <f>Tableau81[[#This Row],[CLIENTS]]</f>
        <v>REPPERT</v>
      </c>
      <c r="P29" s="127" t="str">
        <f>Tableau81[[#This Row],[LOCALISATION]]</f>
        <v>KINDWILLER</v>
      </c>
      <c r="Q29" s="321" t="str">
        <f>Tableau81[[#This Row],[STADE D''AVANCEMENT]]</f>
        <v>cloisonné</v>
      </c>
      <c r="R29" s="321" t="str">
        <f>Tableau81[[#This Row],[INTERVENTION À EFFECTUER]]</f>
        <v>préparation avant chape</v>
      </c>
      <c r="S29" s="317"/>
      <c r="T29" s="317"/>
      <c r="U29" s="343"/>
      <c r="V29" s="127" t="str">
        <f>Tableau81[[#This Row],[CLIENTS]]</f>
        <v>REPPERT</v>
      </c>
      <c r="W29" s="127" t="str">
        <f>Tableau81[[#This Row],[LOCALISATION]]</f>
        <v>KINDWILLER</v>
      </c>
      <c r="X29" s="321" t="str">
        <f>Tableau81[[#This Row],[STADE D''AVANCEMENT]]</f>
        <v>cloisonné</v>
      </c>
      <c r="Y29" s="321" t="str">
        <f>Tableau81[[#This Row],[INTERVENTION À EFFECTUER]]</f>
        <v>préparation avant chape</v>
      </c>
      <c r="Z29" s="317">
        <v>49</v>
      </c>
      <c r="AA29" s="317"/>
      <c r="AB29" s="343"/>
      <c r="AC29" s="124" t="str">
        <f>Tableau81[[#This Row],[CLIENTS]]</f>
        <v>REPPERT</v>
      </c>
      <c r="AD29" s="127" t="str">
        <f>Tableau81[[#This Row],[LOCALISATION]]</f>
        <v>KINDWILLER</v>
      </c>
      <c r="AE29" s="321" t="str">
        <f>Tableau81[[#This Row],[STADE D''AVANCEMENT]]</f>
        <v>cloisonné</v>
      </c>
      <c r="AF29" s="125" t="str">
        <f>Tableau81[[#This Row],[INTERVENTION À EFFECTUER]]</f>
        <v>préparation avant chape</v>
      </c>
      <c r="AG29" s="317">
        <v>48</v>
      </c>
      <c r="AH29" s="317"/>
      <c r="AI29" s="343"/>
      <c r="AJ29" s="124" t="str">
        <f>Tableau81[[#This Row],[CLIENTS]]</f>
        <v>REPPERT</v>
      </c>
      <c r="AK29" s="124" t="str">
        <f>Tableau81[[#This Row],[LOCALISATION]]</f>
        <v>KINDWILLER</v>
      </c>
      <c r="AL29" s="111" t="str">
        <f>Tableau81[[#This Row],[STADE D''AVANCEMENT]]</f>
        <v>cloisonné</v>
      </c>
      <c r="AM29" s="125" t="str">
        <f>Tableau81[[#This Row],[INTERVENTION À EFFECTUER]]</f>
        <v>préparation avant chape</v>
      </c>
      <c r="AN29" s="317">
        <v>43</v>
      </c>
      <c r="AO29" s="317"/>
      <c r="AP29" s="343"/>
      <c r="AQ29" s="329" t="str">
        <f>Tableau81[[#This Row],[CLIENTS]]</f>
        <v>REPPERT</v>
      </c>
      <c r="AR29" s="124" t="str">
        <f>Tableau81[[#This Row],[LOCALISATION]]</f>
        <v>KINDWILLER</v>
      </c>
      <c r="AS29" s="125" t="str">
        <f>Tableau81[[#This Row],[STADE D''AVANCEMENT]]</f>
        <v>cloisonné</v>
      </c>
      <c r="AT29" s="125" t="str">
        <f>Tableau81[[#This Row],[INTERVENTION À EFFECTUER]]</f>
        <v>préparation avant chape</v>
      </c>
      <c r="AU29" s="318"/>
      <c r="AV29" s="317"/>
      <c r="AW29" s="343"/>
      <c r="AX29" s="124" t="str">
        <f>Tableau81[[#This Row],[CLIENTS]]</f>
        <v>REPPERT</v>
      </c>
      <c r="AY29" s="124" t="str">
        <f>Tableau81[[#This Row],[LOCALISATION]]</f>
        <v>KINDWILLER</v>
      </c>
      <c r="AZ29" s="125" t="str">
        <f>Tableau81[[#This Row],[STADE D''AVANCEMENT]]</f>
        <v>cloisonné</v>
      </c>
      <c r="BA29" s="125" t="str">
        <f>Tableau81[[#This Row],[INTERVENTION À EFFECTUER]]</f>
        <v>préparation avant chape</v>
      </c>
      <c r="BB29" s="317"/>
      <c r="BC29" s="317"/>
      <c r="BD29" s="343"/>
      <c r="BE29" s="124" t="str">
        <f>Tableau81[[#This Row],[CLIENTS]]</f>
        <v>REPPERT</v>
      </c>
      <c r="BF29" s="124" t="str">
        <f>Tableau81[[#This Row],[LOCALISATION]]</f>
        <v>KINDWILLER</v>
      </c>
      <c r="BG29" s="125" t="str">
        <f>Tableau81[[#This Row],[STADE D''AVANCEMENT]]</f>
        <v>cloisonné</v>
      </c>
      <c r="BH29" s="125" t="str">
        <f>Tableau81[[#This Row],[INTERVENTION À EFFECTUER]]</f>
        <v>préparation avant chape</v>
      </c>
      <c r="BI29" s="317"/>
      <c r="BJ29" s="317"/>
      <c r="BK29" s="343"/>
      <c r="BL29" s="124" t="str">
        <f>Tableau81[[#This Row],[CLIENTS]]</f>
        <v>REPPERT</v>
      </c>
      <c r="BM29" s="124" t="str">
        <f>Tableau81[[#This Row],[LOCALISATION]]</f>
        <v>KINDWILLER</v>
      </c>
      <c r="BN29" s="125" t="str">
        <f>Tableau81[[#This Row],[STADE D''AVANCEMENT]]</f>
        <v>cloisonné</v>
      </c>
      <c r="BO29" s="125" t="str">
        <f>Tableau81[[#This Row],[INTERVENTION À EFFECTUER]]</f>
        <v>préparation avant chape</v>
      </c>
      <c r="BP29" s="317">
        <v>45</v>
      </c>
      <c r="BQ29" s="317"/>
      <c r="BR29" s="343"/>
      <c r="BS29" s="124" t="str">
        <f>Tableau81[[#This Row],[CLIENTS]]</f>
        <v>REPPERT</v>
      </c>
      <c r="BT29" s="124" t="str">
        <f>Tableau81[[#This Row],[LOCALISATION]]</f>
        <v>KINDWILLER</v>
      </c>
      <c r="BU29" s="125" t="str">
        <f>Tableau81[[#This Row],[STADE D''AVANCEMENT]]</f>
        <v>cloisonné</v>
      </c>
      <c r="BV29" s="125" t="str">
        <f>Tableau81[[#This Row],[INTERVENTION À EFFECTUER]]</f>
        <v>préparation avant chape</v>
      </c>
      <c r="BW29" s="317">
        <v>44</v>
      </c>
      <c r="BX29" s="317"/>
      <c r="BY29" s="343"/>
      <c r="BZ29" s="124" t="str">
        <f>Tableau81[[#This Row],[CLIENTS]]</f>
        <v>REPPERT</v>
      </c>
      <c r="CA29" s="124" t="str">
        <f>Tableau81[[#This Row],[LOCALISATION]]</f>
        <v>KINDWILLER</v>
      </c>
      <c r="CB29" s="125" t="str">
        <f>Tableau81[[#This Row],[STADE D''AVANCEMENT]]</f>
        <v>cloisonné</v>
      </c>
      <c r="CC29" s="125" t="str">
        <f>Tableau81[[#This Row],[INTERVENTION À EFFECTUER]]</f>
        <v>préparation avant chape</v>
      </c>
      <c r="CD29" s="317"/>
      <c r="CE29" s="317"/>
      <c r="CF29" s="343"/>
      <c r="CG29" s="127" t="str">
        <f>Tableau81[[#This Row],[CLIENTS]]</f>
        <v>REPPERT</v>
      </c>
      <c r="CH29" s="127" t="str">
        <f>Tableau81[[#This Row],[LOCALISATION]]</f>
        <v>KINDWILLER</v>
      </c>
      <c r="CI29" s="321" t="str">
        <f>Tableau81[[#This Row],[STADE D''AVANCEMENT]]</f>
        <v>cloisonné</v>
      </c>
      <c r="CJ29" s="125" t="str">
        <f>Tableau81[[#This Row],[INTERVENTION À EFFECTUER]]</f>
        <v>préparation avant chape</v>
      </c>
      <c r="CK29" s="317" t="s">
        <v>7</v>
      </c>
      <c r="CL29" s="317"/>
      <c r="CM29" s="343" t="s">
        <v>298</v>
      </c>
      <c r="CN29" s="124" t="str">
        <f>Tableau81[[#This Row],[CLIENTS]]</f>
        <v>REPPERT</v>
      </c>
      <c r="CO29" s="124" t="str">
        <f>Tableau81[[#This Row],[LOCALISATION]]</f>
        <v>KINDWILLER</v>
      </c>
      <c r="CP29" s="125" t="str">
        <f>Tableau81[[#This Row],[STADE D''AVANCEMENT]]</f>
        <v>cloisonné</v>
      </c>
      <c r="CQ29" s="125" t="str">
        <f>Tableau81[[#This Row],[INTERVENTION À EFFECTUER]]</f>
        <v>préparation avant chape</v>
      </c>
      <c r="CR29" s="317">
        <v>41</v>
      </c>
      <c r="CS29" s="317"/>
      <c r="CT29" s="343" t="s">
        <v>300</v>
      </c>
      <c r="CU29" s="124" t="str">
        <f>Tableau81[[#This Row],[CLIENTS]]</f>
        <v>REPPERT</v>
      </c>
      <c r="CV29" s="124" t="str">
        <f>Tableau81[[#This Row],[LOCALISATION]]</f>
        <v>KINDWILLER</v>
      </c>
      <c r="CW29" s="320" t="str">
        <f>Tableau81[[#This Row],[STADE D''AVANCEMENT]]</f>
        <v>cloisonné</v>
      </c>
      <c r="CX29" s="125" t="str">
        <f>Tableau81[[#This Row],[INTERVENTION À EFFECTUER]]</f>
        <v>préparation avant chape</v>
      </c>
      <c r="CY29" s="317">
        <v>48</v>
      </c>
      <c r="CZ29" s="317"/>
      <c r="DA29" s="343"/>
      <c r="DB29" s="124" t="str">
        <f>Tableau81[[#This Row],[CLIENTS]]</f>
        <v>REPPERT</v>
      </c>
      <c r="DC29" s="124" t="str">
        <f>Tableau81[[#This Row],[LOCALISATION]]</f>
        <v>KINDWILLER</v>
      </c>
      <c r="DD29" s="320" t="str">
        <f>Tableau81[[#This Row],[STADE D''AVANCEMENT]]</f>
        <v>cloisonné</v>
      </c>
      <c r="DE29" s="125" t="str">
        <f>Tableau81[[#This Row],[INTERVENTION À EFFECTUER]]</f>
        <v>préparation avant chape</v>
      </c>
      <c r="DF29" s="317"/>
      <c r="DG29" s="317"/>
      <c r="DH29" s="343"/>
      <c r="DI29" s="322" t="str">
        <f>Tableau81[[#This Row],[CLIENTS]]</f>
        <v>REPPERT</v>
      </c>
      <c r="DJ29" s="322" t="str">
        <f>Tableau81[[#This Row],[LOCALISATION]]</f>
        <v>KINDWILLER</v>
      </c>
      <c r="DK29" s="338" t="str">
        <f>Tableau81[[#This Row],[STADE D''AVANCEMENT]]</f>
        <v>cloisonné</v>
      </c>
      <c r="DL29" s="144" t="str">
        <f>Tableau81[[#This Row],[INTERVENTION À EFFECTUER]]</f>
        <v>préparation avant chape</v>
      </c>
      <c r="DM29" s="318"/>
      <c r="DN29" s="318"/>
      <c r="DO29" s="350"/>
      <c r="DP29" s="124" t="str">
        <f>Tableau81[[#This Row],[CLIENTS]]</f>
        <v>REPPERT</v>
      </c>
      <c r="DQ29" s="124" t="str">
        <f>Tableau81[[#This Row],[LOCALISATION]]</f>
        <v>KINDWILLER</v>
      </c>
      <c r="DR29" s="320" t="str">
        <f>Tableau81[[#This Row],[STADE D''AVANCEMENT]]</f>
        <v>cloisonné</v>
      </c>
      <c r="DS29" s="125" t="str">
        <f>Tableau81[[#This Row],[INTERVENTION À EFFECTUER]]</f>
        <v>préparation avant chape</v>
      </c>
      <c r="DT29" s="317">
        <v>43</v>
      </c>
      <c r="DU29" s="317"/>
      <c r="DV29" s="343"/>
      <c r="DW29" s="124" t="str">
        <f>Tableau81[[#This Row],[CLIENTS]]</f>
        <v>REPPERT</v>
      </c>
      <c r="DX29" s="124" t="str">
        <f>Tableau81[[#This Row],[LOCALISATION]]</f>
        <v>KINDWILLER</v>
      </c>
      <c r="DY29" s="320" t="str">
        <f>Tableau81[[#This Row],[STADE D''AVANCEMENT]]</f>
        <v>cloisonné</v>
      </c>
      <c r="DZ29" s="125" t="str">
        <f>Tableau81[[#This Row],[INTERVENTION À EFFECTUER]]</f>
        <v>préparation avant chape</v>
      </c>
      <c r="EA29" s="317"/>
      <c r="EB29" s="317"/>
      <c r="EC29" s="343"/>
      <c r="ED29" s="124" t="str">
        <f>Tableau81[[#This Row],[CLIENTS]]</f>
        <v>REPPERT</v>
      </c>
      <c r="EE29" s="124" t="str">
        <f>Tableau81[[#This Row],[LOCALISATION]]</f>
        <v>KINDWILLER</v>
      </c>
      <c r="EF29" s="320" t="str">
        <f>Tableau81[[#This Row],[STADE D''AVANCEMENT]]</f>
        <v>cloisonné</v>
      </c>
      <c r="EG29" s="125" t="str">
        <f>Tableau81[[#This Row],[INTERVENTION À EFFECTUER]]</f>
        <v>préparation avant chape</v>
      </c>
      <c r="EH29" s="317"/>
      <c r="EI29" s="317"/>
      <c r="EJ29" s="343"/>
      <c r="EK29" s="124" t="str">
        <f>Tableau81[[#This Row],[CLIENTS]]</f>
        <v>REPPERT</v>
      </c>
      <c r="EL29" s="124" t="str">
        <f>Tableau81[[#This Row],[LOCALISATION]]</f>
        <v>KINDWILLER</v>
      </c>
      <c r="EM29" s="320" t="str">
        <f>Tableau81[[#This Row],[STADE D''AVANCEMENT]]</f>
        <v>cloisonné</v>
      </c>
      <c r="EN29" s="125" t="str">
        <f>Tableau81[[#This Row],[INTERVENTION À EFFECTUER]]</f>
        <v>préparation avant chape</v>
      </c>
      <c r="EO29" s="317"/>
      <c r="EP29" s="317"/>
      <c r="EQ29" s="343"/>
      <c r="ER29" s="124" t="str">
        <f>Tableau81[[#This Row],[CLIENTS]]</f>
        <v>REPPERT</v>
      </c>
      <c r="ES29" s="124" t="str">
        <f>Tableau81[[#This Row],[LOCALISATION]]</f>
        <v>KINDWILLER</v>
      </c>
      <c r="ET29" s="320" t="str">
        <f>Tableau81[[#This Row],[STADE D''AVANCEMENT]]</f>
        <v>cloisonné</v>
      </c>
      <c r="EU29" s="125" t="str">
        <f>Tableau81[[#This Row],[INTERVENTION À EFFECTUER]]</f>
        <v>préparation avant chape</v>
      </c>
      <c r="EV29" s="317">
        <v>42</v>
      </c>
      <c r="EW29" s="317"/>
      <c r="EX29" s="343"/>
      <c r="EY29" s="124" t="str">
        <f>Tableau81[[#This Row],[CLIENTS]]</f>
        <v>REPPERT</v>
      </c>
      <c r="EZ29" s="124" t="str">
        <f>Tableau81[[#This Row],[LOCALISATION]]</f>
        <v>KINDWILLER</v>
      </c>
      <c r="FA29" s="320" t="str">
        <f>Tableau81[[#This Row],[STADE D''AVANCEMENT]]</f>
        <v>cloisonné</v>
      </c>
      <c r="FB29" s="125" t="str">
        <f>Tableau81[[#This Row],[INTERVENTION À EFFECTUER]]</f>
        <v>préparation avant chape</v>
      </c>
      <c r="FC29" s="317"/>
      <c r="FD29" s="317"/>
      <c r="FE29" s="343"/>
      <c r="FF29" s="124" t="str">
        <f>Tableau81[[#This Row],[CLIENTS]]</f>
        <v>REPPERT</v>
      </c>
      <c r="FG29" s="124" t="str">
        <f>Tableau81[[#This Row],[LOCALISATION]]</f>
        <v>KINDWILLER</v>
      </c>
      <c r="FH29" s="320" t="str">
        <f>Tableau81[[#This Row],[STADE D''AVANCEMENT]]</f>
        <v>cloisonné</v>
      </c>
      <c r="FI29" s="125" t="str">
        <f>Tableau81[[#This Row],[INTERVENTION À EFFECTUER]]</f>
        <v>préparation avant chape</v>
      </c>
      <c r="FJ29" s="317">
        <v>46</v>
      </c>
      <c r="FK29" s="317"/>
      <c r="FL29" s="343"/>
      <c r="FM29" s="124" t="str">
        <f>Tableau81[[#This Row],[CLIENTS]]</f>
        <v>REPPERT</v>
      </c>
      <c r="FN29" s="124" t="str">
        <f>Tableau81[[#This Row],[LOCALISATION]]</f>
        <v>KINDWILLER</v>
      </c>
      <c r="FO29" s="320" t="str">
        <f>Tableau81[[#This Row],[STADE D''AVANCEMENT]]</f>
        <v>cloisonné</v>
      </c>
      <c r="FP29" s="321" t="str">
        <f>Tableau81[[#This Row],[INTERVENTION À EFFECTUER]]</f>
        <v>préparation avant chape</v>
      </c>
      <c r="FQ29" s="317"/>
      <c r="FR29" s="317"/>
      <c r="FS29" s="343"/>
      <c r="FT29" s="124" t="str">
        <f>Tableau81[[#This Row],[CLIENTS]]</f>
        <v>REPPERT</v>
      </c>
      <c r="FU29" s="124" t="str">
        <f>Tableau81[[#This Row],[LOCALISATION]]</f>
        <v>KINDWILLER</v>
      </c>
      <c r="FV29" s="320" t="str">
        <f>Tableau81[[#This Row],[STADE D''AVANCEMENT]]</f>
        <v>cloisonné</v>
      </c>
      <c r="FW29" s="125" t="str">
        <f>Tableau81[[#This Row],[INTERVENTION À EFFECTUER]]</f>
        <v>préparation avant chape</v>
      </c>
      <c r="FX29" s="317"/>
      <c r="FY29" s="317"/>
      <c r="FZ29" s="343"/>
      <c r="GA29" s="124" t="str">
        <f>Tableau81[[#This Row],[CLIENTS]]</f>
        <v>REPPERT</v>
      </c>
      <c r="GB29" s="124" t="str">
        <f>Tableau81[[#This Row],[LOCALISATION]]</f>
        <v>KINDWILLER</v>
      </c>
      <c r="GC29" s="320" t="str">
        <f>Tableau81[[#This Row],[STADE D''AVANCEMENT]]</f>
        <v>cloisonné</v>
      </c>
      <c r="GD29" s="325" t="str">
        <f>Tableau81[[#This Row],[INTERVENTION À EFFECTUER]]</f>
        <v>préparation avant chape</v>
      </c>
      <c r="GE29" s="317"/>
      <c r="GF29" s="317"/>
      <c r="GG29" s="343"/>
      <c r="GH29" s="124" t="str">
        <f>Tableau81[[#This Row],[CLIENTS]]</f>
        <v>REPPERT</v>
      </c>
      <c r="GI29" s="124" t="str">
        <f>Tableau81[[#This Row],[LOCALISATION]]</f>
        <v>KINDWILLER</v>
      </c>
      <c r="GJ29" s="320" t="str">
        <f>Tableau81[[#This Row],[STADE D''AVANCEMENT]]</f>
        <v>cloisonné</v>
      </c>
      <c r="GK29" s="125" t="str">
        <f>Tableau81[[#This Row],[INTERVENTION À EFFECTUER]]</f>
        <v>préparation avant chape</v>
      </c>
      <c r="GL29" s="317"/>
      <c r="GM29" s="317"/>
      <c r="GN29" s="343"/>
      <c r="GO29" s="124" t="str">
        <f>Tableau81[[#This Row],[CLIENTS]]</f>
        <v>REPPERT</v>
      </c>
      <c r="GP29" s="124" t="str">
        <f>Tableau81[[#This Row],[LOCALISATION]]</f>
        <v>KINDWILLER</v>
      </c>
      <c r="GQ29" s="320" t="str">
        <f>Tableau81[[#This Row],[STADE D''AVANCEMENT]]</f>
        <v>cloisonné</v>
      </c>
      <c r="GR29" s="325" t="str">
        <f>Tableau81[[#This Row],[INTERVENTION À EFFECTUER]]</f>
        <v>préparation avant chape</v>
      </c>
      <c r="GS29" s="317">
        <v>50</v>
      </c>
      <c r="GT29" s="317"/>
      <c r="GU29" s="343"/>
      <c r="GV29" s="124" t="str">
        <f>Tableau81[[#This Row],[CLIENTS]]</f>
        <v>REPPERT</v>
      </c>
      <c r="GW29" s="124" t="str">
        <f>Tableau81[[#This Row],[LOCALISATION]]</f>
        <v>KINDWILLER</v>
      </c>
      <c r="GX29" s="320" t="str">
        <f>Tableau81[[#This Row],[STADE D''AVANCEMENT]]</f>
        <v>cloisonné</v>
      </c>
      <c r="GY29" s="325" t="str">
        <f>Tableau81[[#This Row],[INTERVENTION À EFFECTUER]]</f>
        <v>préparation avant chape</v>
      </c>
      <c r="GZ29" s="317"/>
      <c r="HA29" s="317"/>
      <c r="HB29" s="343"/>
      <c r="HC29" s="124" t="str">
        <f>Tableau81[[#This Row],[CLIENTS]]</f>
        <v>REPPERT</v>
      </c>
      <c r="HD29" s="124" t="str">
        <f>Tableau81[[#This Row],[LOCALISATION]]</f>
        <v>KINDWILLER</v>
      </c>
      <c r="HE29" s="320" t="str">
        <f>Tableau81[[#This Row],[STADE D''AVANCEMENT]]</f>
        <v>cloisonné</v>
      </c>
      <c r="HF29" s="325" t="str">
        <f>Tableau81[[#This Row],[INTERVENTION À EFFECTUER]]</f>
        <v>préparation avant chape</v>
      </c>
      <c r="HG29" s="317"/>
      <c r="HH29" s="317"/>
      <c r="HI29" s="343"/>
    </row>
    <row r="30" spans="1:217" s="331" customFormat="1" ht="17.25" customHeight="1" x14ac:dyDescent="0.25">
      <c r="A30" s="124" t="s">
        <v>177</v>
      </c>
      <c r="B30" s="124" t="s">
        <v>148</v>
      </c>
      <c r="C30" s="125" t="s">
        <v>272</v>
      </c>
      <c r="D30" s="125" t="s">
        <v>101</v>
      </c>
      <c r="E30" s="317"/>
      <c r="F30" s="317"/>
      <c r="G30" s="343"/>
      <c r="H30" s="127" t="str">
        <f>Tableau81[[#This Row],[CLIENTS]]</f>
        <v>ROMILLY</v>
      </c>
      <c r="I30" s="127" t="str">
        <f>Tableau81[[#This Row],[LOCALISATION]]</f>
        <v>KILSTETT</v>
      </c>
      <c r="J30" s="321" t="str">
        <f>Tableau81[[#This Row],[STADE D''AVANCEMENT]]</f>
        <v>chape s42</v>
      </c>
      <c r="K30" s="321" t="str">
        <f>Tableau81[[#This Row],[INTERVENTION À EFFECTUER]]</f>
        <v>finitions</v>
      </c>
      <c r="L30" s="317"/>
      <c r="M30" s="317"/>
      <c r="N30" s="343"/>
      <c r="O30" s="127" t="str">
        <f>Tableau81[[#This Row],[CLIENTS]]</f>
        <v>ROMILLY</v>
      </c>
      <c r="P30" s="127" t="str">
        <f>Tableau81[[#This Row],[LOCALISATION]]</f>
        <v>KILSTETT</v>
      </c>
      <c r="Q30" s="321" t="str">
        <f>Tableau81[[#This Row],[STADE D''AVANCEMENT]]</f>
        <v>chape s42</v>
      </c>
      <c r="R30" s="321" t="str">
        <f>Tableau81[[#This Row],[INTERVENTION À EFFECTUER]]</f>
        <v>finitions</v>
      </c>
      <c r="S30" s="317"/>
      <c r="T30" s="317"/>
      <c r="U30" s="351"/>
      <c r="V30" s="127" t="str">
        <f>Tableau81[[#This Row],[CLIENTS]]</f>
        <v>ROMILLY</v>
      </c>
      <c r="W30" s="127" t="str">
        <f>Tableau81[[#This Row],[LOCALISATION]]</f>
        <v>KILSTETT</v>
      </c>
      <c r="X30" s="321" t="str">
        <f>Tableau81[[#This Row],[STADE D''AVANCEMENT]]</f>
        <v>chape s42</v>
      </c>
      <c r="Y30" s="321" t="str">
        <f>Tableau81[[#This Row],[INTERVENTION À EFFECTUER]]</f>
        <v>finitions</v>
      </c>
      <c r="Z30" s="317">
        <v>50</v>
      </c>
      <c r="AA30" s="317"/>
      <c r="AB30" s="343"/>
      <c r="AC30" s="124" t="str">
        <f>Tableau81[[#This Row],[CLIENTS]]</f>
        <v>ROMILLY</v>
      </c>
      <c r="AD30" s="127" t="str">
        <f>Tableau81[[#This Row],[LOCALISATION]]</f>
        <v>KILSTETT</v>
      </c>
      <c r="AE30" s="321" t="str">
        <f>Tableau81[[#This Row],[STADE D''AVANCEMENT]]</f>
        <v>chape s42</v>
      </c>
      <c r="AF30" s="125" t="str">
        <f>Tableau81[[#This Row],[INTERVENTION À EFFECTUER]]</f>
        <v>finitions</v>
      </c>
      <c r="AG30" s="317"/>
      <c r="AH30" s="317"/>
      <c r="AI30" s="343"/>
      <c r="AJ30" s="124" t="str">
        <f>Tableau81[[#This Row],[CLIENTS]]</f>
        <v>ROMILLY</v>
      </c>
      <c r="AK30" s="124" t="str">
        <f>Tableau81[[#This Row],[LOCALISATION]]</f>
        <v>KILSTETT</v>
      </c>
      <c r="AL30" s="111" t="str">
        <f>Tableau81[[#This Row],[STADE D''AVANCEMENT]]</f>
        <v>chape s42</v>
      </c>
      <c r="AM30" s="125" t="str">
        <f>Tableau81[[#This Row],[INTERVENTION À EFFECTUER]]</f>
        <v>finitions</v>
      </c>
      <c r="AN30" s="317"/>
      <c r="AO30" s="317"/>
      <c r="AP30" s="343"/>
      <c r="AQ30" s="329" t="str">
        <f>Tableau81[[#This Row],[CLIENTS]]</f>
        <v>ROMILLY</v>
      </c>
      <c r="AR30" s="124" t="str">
        <f>Tableau81[[#This Row],[LOCALISATION]]</f>
        <v>KILSTETT</v>
      </c>
      <c r="AS30" s="125" t="str">
        <f>Tableau81[[#This Row],[STADE D''AVANCEMENT]]</f>
        <v>chape s42</v>
      </c>
      <c r="AT30" s="125" t="str">
        <f>Tableau81[[#This Row],[INTERVENTION À EFFECTUER]]</f>
        <v>finitions</v>
      </c>
      <c r="AU30" s="318"/>
      <c r="AV30" s="317"/>
      <c r="AW30" s="343"/>
      <c r="AX30" s="124" t="str">
        <f>Tableau81[[#This Row],[CLIENTS]]</f>
        <v>ROMILLY</v>
      </c>
      <c r="AY30" s="124" t="str">
        <f>Tableau81[[#This Row],[LOCALISATION]]</f>
        <v>KILSTETT</v>
      </c>
      <c r="AZ30" s="125" t="str">
        <f>Tableau81[[#This Row],[STADE D''AVANCEMENT]]</f>
        <v>chape s42</v>
      </c>
      <c r="BA30" s="125" t="str">
        <f>Tableau81[[#This Row],[INTERVENTION À EFFECTUER]]</f>
        <v>finitions</v>
      </c>
      <c r="BB30" s="317"/>
      <c r="BC30" s="317"/>
      <c r="BD30" s="343"/>
      <c r="BE30" s="124" t="str">
        <f>Tableau81[[#This Row],[CLIENTS]]</f>
        <v>ROMILLY</v>
      </c>
      <c r="BF30" s="124" t="str">
        <f>Tableau81[[#This Row],[LOCALISATION]]</f>
        <v>KILSTETT</v>
      </c>
      <c r="BG30" s="125" t="str">
        <f>Tableau81[[#This Row],[STADE D''AVANCEMENT]]</f>
        <v>chape s42</v>
      </c>
      <c r="BH30" s="125" t="str">
        <f>Tableau81[[#This Row],[INTERVENTION À EFFECTUER]]</f>
        <v>finitions</v>
      </c>
      <c r="BI30" s="317">
        <v>4</v>
      </c>
      <c r="BJ30" s="317"/>
      <c r="BK30" s="343"/>
      <c r="BL30" s="124" t="str">
        <f>Tableau81[[#This Row],[CLIENTS]]</f>
        <v>ROMILLY</v>
      </c>
      <c r="BM30" s="124" t="str">
        <f>Tableau81[[#This Row],[LOCALISATION]]</f>
        <v>KILSTETT</v>
      </c>
      <c r="BN30" s="125" t="str">
        <f>Tableau81[[#This Row],[STADE D''AVANCEMENT]]</f>
        <v>chape s42</v>
      </c>
      <c r="BO30" s="125" t="str">
        <f>Tableau81[[#This Row],[INTERVENTION À EFFECTUER]]</f>
        <v>finitions</v>
      </c>
      <c r="BP30" s="317" t="s">
        <v>7</v>
      </c>
      <c r="BQ30" s="317"/>
      <c r="BR30" s="343" t="s">
        <v>293</v>
      </c>
      <c r="BS30" s="124" t="str">
        <f>Tableau81[[#This Row],[CLIENTS]]</f>
        <v>ROMILLY</v>
      </c>
      <c r="BT30" s="124" t="str">
        <f>Tableau81[[#This Row],[LOCALISATION]]</f>
        <v>KILSTETT</v>
      </c>
      <c r="BU30" s="125" t="str">
        <f>Tableau81[[#This Row],[STADE D''AVANCEMENT]]</f>
        <v>chape s42</v>
      </c>
      <c r="BV30" s="125" t="str">
        <f>Tableau81[[#This Row],[INTERVENTION À EFFECTUER]]</f>
        <v>finitions</v>
      </c>
      <c r="BW30" s="317"/>
      <c r="BX30" s="318"/>
      <c r="BY30" s="349"/>
      <c r="BZ30" s="124" t="str">
        <f>Tableau81[[#This Row],[CLIENTS]]</f>
        <v>ROMILLY</v>
      </c>
      <c r="CA30" s="124" t="str">
        <f>Tableau81[[#This Row],[LOCALISATION]]</f>
        <v>KILSTETT</v>
      </c>
      <c r="CB30" s="125" t="str">
        <f>Tableau81[[#This Row],[STADE D''AVANCEMENT]]</f>
        <v>chape s42</v>
      </c>
      <c r="CC30" s="125" t="str">
        <f>Tableau81[[#This Row],[INTERVENTION À EFFECTUER]]</f>
        <v>finitions</v>
      </c>
      <c r="CD30" s="317">
        <v>48</v>
      </c>
      <c r="CE30" s="317"/>
      <c r="CF30" s="343"/>
      <c r="CG30" s="127" t="str">
        <f>Tableau81[[#This Row],[CLIENTS]]</f>
        <v>ROMILLY</v>
      </c>
      <c r="CH30" s="127" t="str">
        <f>Tableau81[[#This Row],[LOCALISATION]]</f>
        <v>KILSTETT</v>
      </c>
      <c r="CI30" s="321" t="str">
        <f>Tableau81[[#This Row],[STADE D''AVANCEMENT]]</f>
        <v>chape s42</v>
      </c>
      <c r="CJ30" s="125" t="str">
        <f>Tableau81[[#This Row],[INTERVENTION À EFFECTUER]]</f>
        <v>finitions</v>
      </c>
      <c r="CK30" s="317"/>
      <c r="CL30" s="317"/>
      <c r="CM30" s="343"/>
      <c r="CN30" s="124" t="str">
        <f>Tableau81[[#This Row],[CLIENTS]]</f>
        <v>ROMILLY</v>
      </c>
      <c r="CO30" s="124" t="str">
        <f>Tableau81[[#This Row],[LOCALISATION]]</f>
        <v>KILSTETT</v>
      </c>
      <c r="CP30" s="125" t="str">
        <f>Tableau81[[#This Row],[STADE D''AVANCEMENT]]</f>
        <v>chape s42</v>
      </c>
      <c r="CQ30" s="125" t="str">
        <f>Tableau81[[#This Row],[INTERVENTION À EFFECTUER]]</f>
        <v>finitions</v>
      </c>
      <c r="CR30" s="317"/>
      <c r="CS30" s="317"/>
      <c r="CT30" s="343"/>
      <c r="CU30" s="124" t="str">
        <f>Tableau81[[#This Row],[CLIENTS]]</f>
        <v>ROMILLY</v>
      </c>
      <c r="CV30" s="124" t="str">
        <f>Tableau81[[#This Row],[LOCALISATION]]</f>
        <v>KILSTETT</v>
      </c>
      <c r="CW30" s="320" t="str">
        <f>Tableau81[[#This Row],[STADE D''AVANCEMENT]]</f>
        <v>chape s42</v>
      </c>
      <c r="CX30" s="125" t="str">
        <f>Tableau81[[#This Row],[INTERVENTION À EFFECTUER]]</f>
        <v>finitions</v>
      </c>
      <c r="CY30" s="317"/>
      <c r="CZ30" s="317"/>
      <c r="DA30" s="343"/>
      <c r="DB30" s="124" t="str">
        <f>Tableau81[[#This Row],[CLIENTS]]</f>
        <v>ROMILLY</v>
      </c>
      <c r="DC30" s="124" t="str">
        <f>Tableau81[[#This Row],[LOCALISATION]]</f>
        <v>KILSTETT</v>
      </c>
      <c r="DD30" s="320" t="str">
        <f>Tableau81[[#This Row],[STADE D''AVANCEMENT]]</f>
        <v>chape s42</v>
      </c>
      <c r="DE30" s="125" t="str">
        <f>Tableau81[[#This Row],[INTERVENTION À EFFECTUER]]</f>
        <v>finitions</v>
      </c>
      <c r="DF30" s="317"/>
      <c r="DG30" s="317"/>
      <c r="DH30" s="343"/>
      <c r="DI30" s="322" t="str">
        <f>Tableau81[[#This Row],[CLIENTS]]</f>
        <v>ROMILLY</v>
      </c>
      <c r="DJ30" s="322" t="str">
        <f>Tableau81[[#This Row],[LOCALISATION]]</f>
        <v>KILSTETT</v>
      </c>
      <c r="DK30" s="338" t="str">
        <f>Tableau81[[#This Row],[STADE D''AVANCEMENT]]</f>
        <v>chape s42</v>
      </c>
      <c r="DL30" s="144" t="str">
        <f>Tableau81[[#This Row],[INTERVENTION À EFFECTUER]]</f>
        <v>finitions</v>
      </c>
      <c r="DM30" s="318"/>
      <c r="DN30" s="318"/>
      <c r="DO30" s="347"/>
      <c r="DP30" s="124" t="str">
        <f>Tableau81[[#This Row],[CLIENTS]]</f>
        <v>ROMILLY</v>
      </c>
      <c r="DQ30" s="124" t="str">
        <f>Tableau81[[#This Row],[LOCALISATION]]</f>
        <v>KILSTETT</v>
      </c>
      <c r="DR30" s="320" t="str">
        <f>Tableau81[[#This Row],[STADE D''AVANCEMENT]]</f>
        <v>chape s42</v>
      </c>
      <c r="DS30" s="125" t="str">
        <f>Tableau81[[#This Row],[INTERVENTION À EFFECTUER]]</f>
        <v>finitions</v>
      </c>
      <c r="DT30" s="317"/>
      <c r="DU30" s="317"/>
      <c r="DV30" s="343"/>
      <c r="DW30" s="124" t="str">
        <f>Tableau81[[#This Row],[CLIENTS]]</f>
        <v>ROMILLY</v>
      </c>
      <c r="DX30" s="124" t="str">
        <f>Tableau81[[#This Row],[LOCALISATION]]</f>
        <v>KILSTETT</v>
      </c>
      <c r="DY30" s="320" t="str">
        <f>Tableau81[[#This Row],[STADE D''AVANCEMENT]]</f>
        <v>chape s42</v>
      </c>
      <c r="DZ30" s="125" t="str">
        <f>Tableau81[[#This Row],[INTERVENTION À EFFECTUER]]</f>
        <v>finitions</v>
      </c>
      <c r="EA30" s="317"/>
      <c r="EB30" s="317"/>
      <c r="EC30" s="343"/>
      <c r="ED30" s="124" t="str">
        <f>Tableau81[[#This Row],[CLIENTS]]</f>
        <v>ROMILLY</v>
      </c>
      <c r="EE30" s="124" t="str">
        <f>Tableau81[[#This Row],[LOCALISATION]]</f>
        <v>KILSTETT</v>
      </c>
      <c r="EF30" s="320" t="str">
        <f>Tableau81[[#This Row],[STADE D''AVANCEMENT]]</f>
        <v>chape s42</v>
      </c>
      <c r="EG30" s="125" t="str">
        <f>Tableau81[[#This Row],[INTERVENTION À EFFECTUER]]</f>
        <v>finitions</v>
      </c>
      <c r="EH30" s="317">
        <v>50</v>
      </c>
      <c r="EI30" s="317"/>
      <c r="EJ30" s="343"/>
      <c r="EK30" s="124" t="str">
        <f>Tableau81[[#This Row],[CLIENTS]]</f>
        <v>ROMILLY</v>
      </c>
      <c r="EL30" s="124" t="str">
        <f>Tableau81[[#This Row],[LOCALISATION]]</f>
        <v>KILSTETT</v>
      </c>
      <c r="EM30" s="320" t="str">
        <f>Tableau81[[#This Row],[STADE D''AVANCEMENT]]</f>
        <v>chape s42</v>
      </c>
      <c r="EN30" s="125" t="str">
        <f>Tableau81[[#This Row],[INTERVENTION À EFFECTUER]]</f>
        <v>finitions</v>
      </c>
      <c r="EO30" s="317"/>
      <c r="EP30" s="317"/>
      <c r="EQ30" s="343"/>
      <c r="ER30" s="124" t="str">
        <f>Tableau81[[#This Row],[CLIENTS]]</f>
        <v>ROMILLY</v>
      </c>
      <c r="ES30" s="124" t="str">
        <f>Tableau81[[#This Row],[LOCALISATION]]</f>
        <v>KILSTETT</v>
      </c>
      <c r="ET30" s="320" t="str">
        <f>Tableau81[[#This Row],[STADE D''AVANCEMENT]]</f>
        <v>chape s42</v>
      </c>
      <c r="EU30" s="125" t="str">
        <f>Tableau81[[#This Row],[INTERVENTION À EFFECTUER]]</f>
        <v>finitions</v>
      </c>
      <c r="EV30" s="317"/>
      <c r="EW30" s="317"/>
      <c r="EX30" s="343"/>
      <c r="EY30" s="124" t="str">
        <f>Tableau81[[#This Row],[CLIENTS]]</f>
        <v>ROMILLY</v>
      </c>
      <c r="EZ30" s="124" t="str">
        <f>Tableau81[[#This Row],[LOCALISATION]]</f>
        <v>KILSTETT</v>
      </c>
      <c r="FA30" s="320" t="str">
        <f>Tableau81[[#This Row],[STADE D''AVANCEMENT]]</f>
        <v>chape s42</v>
      </c>
      <c r="FB30" s="125" t="str">
        <f>Tableau81[[#This Row],[INTERVENTION À EFFECTUER]]</f>
        <v>finitions</v>
      </c>
      <c r="FC30" s="317">
        <v>5</v>
      </c>
      <c r="FD30" s="317"/>
      <c r="FE30" s="343"/>
      <c r="FF30" s="124" t="str">
        <f>Tableau81[[#This Row],[CLIENTS]]</f>
        <v>ROMILLY</v>
      </c>
      <c r="FG30" s="124" t="str">
        <f>Tableau81[[#This Row],[LOCALISATION]]</f>
        <v>KILSTETT</v>
      </c>
      <c r="FH30" s="320" t="str">
        <f>Tableau81[[#This Row],[STADE D''AVANCEMENT]]</f>
        <v>chape s42</v>
      </c>
      <c r="FI30" s="125" t="str">
        <f>Tableau81[[#This Row],[INTERVENTION À EFFECTUER]]</f>
        <v>finitions</v>
      </c>
      <c r="FJ30" s="317">
        <v>2</v>
      </c>
      <c r="FK30" s="317"/>
      <c r="FL30" s="343"/>
      <c r="FM30" s="124" t="str">
        <f>Tableau81[[#This Row],[CLIENTS]]</f>
        <v>ROMILLY</v>
      </c>
      <c r="FN30" s="124" t="str">
        <f>Tableau81[[#This Row],[LOCALISATION]]</f>
        <v>KILSTETT</v>
      </c>
      <c r="FO30" s="320" t="str">
        <f>Tableau81[[#This Row],[STADE D''AVANCEMENT]]</f>
        <v>chape s42</v>
      </c>
      <c r="FP30" s="321" t="str">
        <f>Tableau81[[#This Row],[INTERVENTION À EFFECTUER]]</f>
        <v>finitions</v>
      </c>
      <c r="FQ30" s="317"/>
      <c r="FR30" s="317"/>
      <c r="FS30" s="343"/>
      <c r="FT30" s="124" t="str">
        <f>Tableau81[[#This Row],[CLIENTS]]</f>
        <v>ROMILLY</v>
      </c>
      <c r="FU30" s="124" t="str">
        <f>Tableau81[[#This Row],[LOCALISATION]]</f>
        <v>KILSTETT</v>
      </c>
      <c r="FV30" s="320" t="str">
        <f>Tableau81[[#This Row],[STADE D''AVANCEMENT]]</f>
        <v>chape s42</v>
      </c>
      <c r="FW30" s="125" t="str">
        <f>Tableau81[[#This Row],[INTERVENTION À EFFECTUER]]</f>
        <v>finitions</v>
      </c>
      <c r="FX30" s="317"/>
      <c r="FY30" s="317"/>
      <c r="FZ30" s="343"/>
      <c r="GA30" s="124" t="str">
        <f>Tableau81[[#This Row],[CLIENTS]]</f>
        <v>ROMILLY</v>
      </c>
      <c r="GB30" s="124" t="str">
        <f>Tableau81[[#This Row],[LOCALISATION]]</f>
        <v>KILSTETT</v>
      </c>
      <c r="GC30" s="320" t="str">
        <f>Tableau81[[#This Row],[STADE D''AVANCEMENT]]</f>
        <v>chape s42</v>
      </c>
      <c r="GD30" s="325" t="str">
        <f>Tableau81[[#This Row],[INTERVENTION À EFFECTUER]]</f>
        <v>finitions</v>
      </c>
      <c r="GE30" s="317">
        <v>8</v>
      </c>
      <c r="GF30" s="317"/>
      <c r="GG30" s="343"/>
      <c r="GH30" s="124" t="str">
        <f>Tableau81[[#This Row],[CLIENTS]]</f>
        <v>ROMILLY</v>
      </c>
      <c r="GI30" s="124" t="str">
        <f>Tableau81[[#This Row],[LOCALISATION]]</f>
        <v>KILSTETT</v>
      </c>
      <c r="GJ30" s="320" t="str">
        <f>Tableau81[[#This Row],[STADE D''AVANCEMENT]]</f>
        <v>chape s42</v>
      </c>
      <c r="GK30" s="125" t="str">
        <f>Tableau81[[#This Row],[INTERVENTION À EFFECTUER]]</f>
        <v>finitions</v>
      </c>
      <c r="GL30" s="317"/>
      <c r="GM30" s="317"/>
      <c r="GN30" s="343"/>
      <c r="GO30" s="124" t="str">
        <f>Tableau81[[#This Row],[CLIENTS]]</f>
        <v>ROMILLY</v>
      </c>
      <c r="GP30" s="124" t="str">
        <f>Tableau81[[#This Row],[LOCALISATION]]</f>
        <v>KILSTETT</v>
      </c>
      <c r="GQ30" s="320" t="str">
        <f>Tableau81[[#This Row],[STADE D''AVANCEMENT]]</f>
        <v>chape s42</v>
      </c>
      <c r="GR30" s="325" t="str">
        <f>Tableau81[[#This Row],[INTERVENTION À EFFECTUER]]</f>
        <v>finitions</v>
      </c>
      <c r="GS30" s="317">
        <v>6</v>
      </c>
      <c r="GT30" s="317"/>
      <c r="GU30" s="343"/>
      <c r="GV30" s="124" t="str">
        <f>Tableau81[[#This Row],[CLIENTS]]</f>
        <v>ROMILLY</v>
      </c>
      <c r="GW30" s="124" t="str">
        <f>Tableau81[[#This Row],[LOCALISATION]]</f>
        <v>KILSTETT</v>
      </c>
      <c r="GX30" s="320" t="str">
        <f>Tableau81[[#This Row],[STADE D''AVANCEMENT]]</f>
        <v>chape s42</v>
      </c>
      <c r="GY30" s="325" t="str">
        <f>Tableau81[[#This Row],[INTERVENTION À EFFECTUER]]</f>
        <v>finitions</v>
      </c>
      <c r="GZ30" s="317"/>
      <c r="HA30" s="317"/>
      <c r="HB30" s="343"/>
      <c r="HC30" s="124" t="str">
        <f>Tableau81[[#This Row],[CLIENTS]]</f>
        <v>ROMILLY</v>
      </c>
      <c r="HD30" s="124" t="str">
        <f>Tableau81[[#This Row],[LOCALISATION]]</f>
        <v>KILSTETT</v>
      </c>
      <c r="HE30" s="320" t="str">
        <f>Tableau81[[#This Row],[STADE D''AVANCEMENT]]</f>
        <v>chape s42</v>
      </c>
      <c r="HF30" s="325" t="str">
        <f>Tableau81[[#This Row],[INTERVENTION À EFFECTUER]]</f>
        <v>finitions</v>
      </c>
      <c r="HG30" s="317"/>
      <c r="HH30" s="317"/>
      <c r="HI30" s="343"/>
    </row>
    <row r="31" spans="1:217" s="331" customFormat="1" ht="17.25" customHeight="1" x14ac:dyDescent="0.25">
      <c r="A31" s="124" t="s">
        <v>211</v>
      </c>
      <c r="B31" s="124" t="s">
        <v>208</v>
      </c>
      <c r="C31" s="125" t="s">
        <v>265</v>
      </c>
      <c r="D31" s="125" t="s">
        <v>285</v>
      </c>
      <c r="E31" s="317"/>
      <c r="F31" s="317"/>
      <c r="G31" s="343"/>
      <c r="H31" s="127" t="str">
        <f>Tableau81[[#This Row],[CLIENTS]]</f>
        <v>ROSKIC</v>
      </c>
      <c r="I31" s="127" t="str">
        <f>Tableau81[[#This Row],[LOCALISATION]]</f>
        <v>BUST</v>
      </c>
      <c r="J31" s="321" t="str">
        <f>Tableau81[[#This Row],[STADE D''AVANCEMENT]]</f>
        <v>couvert</v>
      </c>
      <c r="K31" s="321" t="str">
        <f>Tableau81[[#This Row],[INTERVENTION À EFFECTUER]]</f>
        <v>encastrement maçonnerie</v>
      </c>
      <c r="L31" s="317"/>
      <c r="M31" s="317"/>
      <c r="N31" s="343"/>
      <c r="O31" s="127" t="str">
        <f>Tableau81[[#This Row],[CLIENTS]]</f>
        <v>ROSKIC</v>
      </c>
      <c r="P31" s="127" t="str">
        <f>Tableau81[[#This Row],[LOCALISATION]]</f>
        <v>BUST</v>
      </c>
      <c r="Q31" s="321" t="str">
        <f>Tableau81[[#This Row],[STADE D''AVANCEMENT]]</f>
        <v>couvert</v>
      </c>
      <c r="R31" s="321" t="str">
        <f>Tableau81[[#This Row],[INTERVENTION À EFFECTUER]]</f>
        <v>encastrement maçonnerie</v>
      </c>
      <c r="S31" s="317"/>
      <c r="T31" s="317"/>
      <c r="U31" s="343"/>
      <c r="V31" s="127" t="str">
        <f>Tableau81[[#This Row],[CLIENTS]]</f>
        <v>ROSKIC</v>
      </c>
      <c r="W31" s="127" t="str">
        <f>Tableau81[[#This Row],[LOCALISATION]]</f>
        <v>BUST</v>
      </c>
      <c r="X31" s="321" t="str">
        <f>Tableau81[[#This Row],[STADE D''AVANCEMENT]]</f>
        <v>couvert</v>
      </c>
      <c r="Y31" s="321" t="str">
        <f>Tableau81[[#This Row],[INTERVENTION À EFFECTUER]]</f>
        <v>encastrement maçonnerie</v>
      </c>
      <c r="Z31" s="317"/>
      <c r="AA31" s="317"/>
      <c r="AB31" s="343"/>
      <c r="AC31" s="124" t="str">
        <f>Tableau81[[#This Row],[CLIENTS]]</f>
        <v>ROSKIC</v>
      </c>
      <c r="AD31" s="127" t="str">
        <f>Tableau81[[#This Row],[LOCALISATION]]</f>
        <v>BUST</v>
      </c>
      <c r="AE31" s="321" t="str">
        <f>Tableau81[[#This Row],[STADE D''AVANCEMENT]]</f>
        <v>couvert</v>
      </c>
      <c r="AF31" s="125" t="str">
        <f>Tableau81[[#This Row],[INTERVENTION À EFFECTUER]]</f>
        <v>encastrement maçonnerie</v>
      </c>
      <c r="AG31" s="317"/>
      <c r="AH31" s="317"/>
      <c r="AI31" s="343"/>
      <c r="AJ31" s="124" t="str">
        <f>Tableau81[[#This Row],[CLIENTS]]</f>
        <v>ROSKIC</v>
      </c>
      <c r="AK31" s="124" t="str">
        <f>Tableau81[[#This Row],[LOCALISATION]]</f>
        <v>BUST</v>
      </c>
      <c r="AL31" s="321" t="str">
        <f>Tableau81[[#This Row],[STADE D''AVANCEMENT]]</f>
        <v>couvert</v>
      </c>
      <c r="AM31" s="125" t="str">
        <f>Tableau81[[#This Row],[INTERVENTION À EFFECTUER]]</f>
        <v>encastrement maçonnerie</v>
      </c>
      <c r="AN31" s="317"/>
      <c r="AO31" s="317"/>
      <c r="AP31" s="343"/>
      <c r="AQ31" s="329" t="str">
        <f>Tableau81[[#This Row],[CLIENTS]]</f>
        <v>ROSKIC</v>
      </c>
      <c r="AR31" s="124" t="str">
        <f>Tableau81[[#This Row],[LOCALISATION]]</f>
        <v>BUST</v>
      </c>
      <c r="AS31" s="125" t="str">
        <f>Tableau81[[#This Row],[STADE D''AVANCEMENT]]</f>
        <v>couvert</v>
      </c>
      <c r="AT31" s="125" t="str">
        <f>Tableau81[[#This Row],[INTERVENTION À EFFECTUER]]</f>
        <v>encastrement maçonnerie</v>
      </c>
      <c r="AU31" s="317"/>
      <c r="AV31" s="317"/>
      <c r="AW31" s="343"/>
      <c r="AX31" s="124" t="str">
        <f>Tableau81[[#This Row],[CLIENTS]]</f>
        <v>ROSKIC</v>
      </c>
      <c r="AY31" s="124" t="str">
        <f>Tableau81[[#This Row],[LOCALISATION]]</f>
        <v>BUST</v>
      </c>
      <c r="AZ31" s="125" t="str">
        <f>Tableau81[[#This Row],[STADE D''AVANCEMENT]]</f>
        <v>couvert</v>
      </c>
      <c r="BA31" s="125" t="str">
        <f>Tableau81[[#This Row],[INTERVENTION À EFFECTUER]]</f>
        <v>encastrement maçonnerie</v>
      </c>
      <c r="BB31" s="317"/>
      <c r="BC31" s="317"/>
      <c r="BD31" s="343"/>
      <c r="BE31" s="124" t="str">
        <f>Tableau81[[#This Row],[CLIENTS]]</f>
        <v>ROSKIC</v>
      </c>
      <c r="BF31" s="124" t="str">
        <f>Tableau81[[#This Row],[LOCALISATION]]</f>
        <v>BUST</v>
      </c>
      <c r="BG31" s="125" t="str">
        <f>Tableau81[[#This Row],[STADE D''AVANCEMENT]]</f>
        <v>couvert</v>
      </c>
      <c r="BH31" s="125" t="str">
        <f>Tableau81[[#This Row],[INTERVENTION À EFFECTUER]]</f>
        <v>encastrement maçonnerie</v>
      </c>
      <c r="BI31" s="317"/>
      <c r="BJ31" s="317"/>
      <c r="BK31" s="343"/>
      <c r="BL31" s="124" t="str">
        <f>Tableau81[[#This Row],[CLIENTS]]</f>
        <v>ROSKIC</v>
      </c>
      <c r="BM31" s="124" t="str">
        <f>Tableau81[[#This Row],[LOCALISATION]]</f>
        <v>BUST</v>
      </c>
      <c r="BN31" s="125" t="str">
        <f>Tableau81[[#This Row],[STADE D''AVANCEMENT]]</f>
        <v>couvert</v>
      </c>
      <c r="BO31" s="125" t="str">
        <f>Tableau81[[#This Row],[INTERVENTION À EFFECTUER]]</f>
        <v>encastrement maçonnerie</v>
      </c>
      <c r="BP31" s="317"/>
      <c r="BQ31" s="317"/>
      <c r="BR31" s="343"/>
      <c r="BS31" s="124" t="str">
        <f>Tableau81[[#This Row],[CLIENTS]]</f>
        <v>ROSKIC</v>
      </c>
      <c r="BT31" s="124" t="str">
        <f>Tableau81[[#This Row],[LOCALISATION]]</f>
        <v>BUST</v>
      </c>
      <c r="BU31" s="125" t="str">
        <f>Tableau81[[#This Row],[STADE D''AVANCEMENT]]</f>
        <v>couvert</v>
      </c>
      <c r="BV31" s="125" t="str">
        <f>Tableau81[[#This Row],[INTERVENTION À EFFECTUER]]</f>
        <v>encastrement maçonnerie</v>
      </c>
      <c r="BW31" s="317"/>
      <c r="BX31" s="317"/>
      <c r="BY31" s="343"/>
      <c r="BZ31" s="124" t="str">
        <f>Tableau81[[#This Row],[CLIENTS]]</f>
        <v>ROSKIC</v>
      </c>
      <c r="CA31" s="124" t="str">
        <f>Tableau81[[#This Row],[LOCALISATION]]</f>
        <v>BUST</v>
      </c>
      <c r="CB31" s="125" t="str">
        <f>Tableau81[[#This Row],[STADE D''AVANCEMENT]]</f>
        <v>couvert</v>
      </c>
      <c r="CC31" s="125" t="str">
        <f>Tableau81[[#This Row],[INTERVENTION À EFFECTUER]]</f>
        <v>encastrement maçonnerie</v>
      </c>
      <c r="CD31" s="317"/>
      <c r="CE31" s="317"/>
      <c r="CF31" s="343"/>
      <c r="CG31" s="127" t="str">
        <f>Tableau81[[#This Row],[CLIENTS]]</f>
        <v>ROSKIC</v>
      </c>
      <c r="CH31" s="127" t="str">
        <f>Tableau81[[#This Row],[LOCALISATION]]</f>
        <v>BUST</v>
      </c>
      <c r="CI31" s="321" t="str">
        <f>Tableau81[[#This Row],[STADE D''AVANCEMENT]]</f>
        <v>couvert</v>
      </c>
      <c r="CJ31" s="125" t="str">
        <f>Tableau81[[#This Row],[INTERVENTION À EFFECTUER]]</f>
        <v>encastrement maçonnerie</v>
      </c>
      <c r="CK31" s="317"/>
      <c r="CL31" s="317"/>
      <c r="CM31" s="343"/>
      <c r="CN31" s="124" t="str">
        <f>Tableau81[[#This Row],[CLIENTS]]</f>
        <v>ROSKIC</v>
      </c>
      <c r="CO31" s="124" t="str">
        <f>Tableau81[[#This Row],[LOCALISATION]]</f>
        <v>BUST</v>
      </c>
      <c r="CP31" s="125" t="str">
        <f>Tableau81[[#This Row],[STADE D''AVANCEMENT]]</f>
        <v>couvert</v>
      </c>
      <c r="CQ31" s="125" t="str">
        <f>Tableau81[[#This Row],[INTERVENTION À EFFECTUER]]</f>
        <v>encastrement maçonnerie</v>
      </c>
      <c r="CR31" s="317"/>
      <c r="CS31" s="317"/>
      <c r="CT31" s="343"/>
      <c r="CU31" s="124" t="str">
        <f>Tableau81[[#This Row],[CLIENTS]]</f>
        <v>ROSKIC</v>
      </c>
      <c r="CV31" s="124" t="str">
        <f>Tableau81[[#This Row],[LOCALISATION]]</f>
        <v>BUST</v>
      </c>
      <c r="CW31" s="320" t="str">
        <f>Tableau81[[#This Row],[STADE D''AVANCEMENT]]</f>
        <v>couvert</v>
      </c>
      <c r="CX31" s="125" t="str">
        <f>Tableau81[[#This Row],[INTERVENTION À EFFECTUER]]</f>
        <v>encastrement maçonnerie</v>
      </c>
      <c r="CY31" s="317"/>
      <c r="CZ31" s="317"/>
      <c r="DA31" s="343"/>
      <c r="DB31" s="124" t="str">
        <f>Tableau81[[#This Row],[CLIENTS]]</f>
        <v>ROSKIC</v>
      </c>
      <c r="DC31" s="124" t="str">
        <f>Tableau81[[#This Row],[LOCALISATION]]</f>
        <v>BUST</v>
      </c>
      <c r="DD31" s="320" t="str">
        <f>Tableau81[[#This Row],[STADE D''AVANCEMENT]]</f>
        <v>couvert</v>
      </c>
      <c r="DE31" s="125" t="str">
        <f>Tableau81[[#This Row],[INTERVENTION À EFFECTUER]]</f>
        <v>encastrement maçonnerie</v>
      </c>
      <c r="DF31" s="317"/>
      <c r="DG31" s="317"/>
      <c r="DH31" s="343"/>
      <c r="DI31" s="322" t="str">
        <f>Tableau81[[#This Row],[CLIENTS]]</f>
        <v>ROSKIC</v>
      </c>
      <c r="DJ31" s="322" t="str">
        <f>Tableau81[[#This Row],[LOCALISATION]]</f>
        <v>BUST</v>
      </c>
      <c r="DK31" s="338" t="str">
        <f>Tableau81[[#This Row],[STADE D''AVANCEMENT]]</f>
        <v>couvert</v>
      </c>
      <c r="DL31" s="144" t="str">
        <f>Tableau81[[#This Row],[INTERVENTION À EFFECTUER]]</f>
        <v>encastrement maçonnerie</v>
      </c>
      <c r="DM31" s="318"/>
      <c r="DN31" s="318"/>
      <c r="DO31" s="347"/>
      <c r="DP31" s="124" t="str">
        <f>Tableau81[[#This Row],[CLIENTS]]</f>
        <v>ROSKIC</v>
      </c>
      <c r="DQ31" s="124" t="str">
        <f>Tableau81[[#This Row],[LOCALISATION]]</f>
        <v>BUST</v>
      </c>
      <c r="DR31" s="320" t="str">
        <f>Tableau81[[#This Row],[STADE D''AVANCEMENT]]</f>
        <v>couvert</v>
      </c>
      <c r="DS31" s="125" t="str">
        <f>Tableau81[[#This Row],[INTERVENTION À EFFECTUER]]</f>
        <v>encastrement maçonnerie</v>
      </c>
      <c r="DT31" s="317"/>
      <c r="DU31" s="317"/>
      <c r="DV31" s="343"/>
      <c r="DW31" s="124" t="str">
        <f>Tableau81[[#This Row],[CLIENTS]]</f>
        <v>ROSKIC</v>
      </c>
      <c r="DX31" s="124" t="str">
        <f>Tableau81[[#This Row],[LOCALISATION]]</f>
        <v>BUST</v>
      </c>
      <c r="DY31" s="320" t="str">
        <f>Tableau81[[#This Row],[STADE D''AVANCEMENT]]</f>
        <v>couvert</v>
      </c>
      <c r="DZ31" s="125" t="str">
        <f>Tableau81[[#This Row],[INTERVENTION À EFFECTUER]]</f>
        <v>encastrement maçonnerie</v>
      </c>
      <c r="EA31" s="317"/>
      <c r="EB31" s="317"/>
      <c r="EC31" s="343"/>
      <c r="ED31" s="124" t="str">
        <f>Tableau81[[#This Row],[CLIENTS]]</f>
        <v>ROSKIC</v>
      </c>
      <c r="EE31" s="124" t="str">
        <f>Tableau81[[#This Row],[LOCALISATION]]</f>
        <v>BUST</v>
      </c>
      <c r="EF31" s="320" t="str">
        <f>Tableau81[[#This Row],[STADE D''AVANCEMENT]]</f>
        <v>couvert</v>
      </c>
      <c r="EG31" s="125" t="str">
        <f>Tableau81[[#This Row],[INTERVENTION À EFFECTUER]]</f>
        <v>encastrement maçonnerie</v>
      </c>
      <c r="EH31" s="317"/>
      <c r="EI31" s="317"/>
      <c r="EJ31" s="343"/>
      <c r="EK31" s="124" t="str">
        <f>Tableau81[[#This Row],[CLIENTS]]</f>
        <v>ROSKIC</v>
      </c>
      <c r="EL31" s="124" t="str">
        <f>Tableau81[[#This Row],[LOCALISATION]]</f>
        <v>BUST</v>
      </c>
      <c r="EM31" s="320" t="str">
        <f>Tableau81[[#This Row],[STADE D''AVANCEMENT]]</f>
        <v>couvert</v>
      </c>
      <c r="EN31" s="125" t="str">
        <f>Tableau81[[#This Row],[INTERVENTION À EFFECTUER]]</f>
        <v>encastrement maçonnerie</v>
      </c>
      <c r="EO31" s="317">
        <v>42</v>
      </c>
      <c r="EP31" s="317"/>
      <c r="EQ31" s="343"/>
      <c r="ER31" s="124" t="str">
        <f>Tableau81[[#This Row],[CLIENTS]]</f>
        <v>ROSKIC</v>
      </c>
      <c r="ES31" s="124" t="str">
        <f>Tableau81[[#This Row],[LOCALISATION]]</f>
        <v>BUST</v>
      </c>
      <c r="ET31" s="320" t="str">
        <f>Tableau81[[#This Row],[STADE D''AVANCEMENT]]</f>
        <v>couvert</v>
      </c>
      <c r="EU31" s="125" t="str">
        <f>Tableau81[[#This Row],[INTERVENTION À EFFECTUER]]</f>
        <v>encastrement maçonnerie</v>
      </c>
      <c r="EV31" s="317"/>
      <c r="EW31" s="317"/>
      <c r="EX31" s="343"/>
      <c r="EY31" s="124" t="str">
        <f>Tableau81[[#This Row],[CLIENTS]]</f>
        <v>ROSKIC</v>
      </c>
      <c r="EZ31" s="124" t="str">
        <f>Tableau81[[#This Row],[LOCALISATION]]</f>
        <v>BUST</v>
      </c>
      <c r="FA31" s="320" t="str">
        <f>Tableau81[[#This Row],[STADE D''AVANCEMENT]]</f>
        <v>couvert</v>
      </c>
      <c r="FB31" s="125" t="str">
        <f>Tableau81[[#This Row],[INTERVENTION À EFFECTUER]]</f>
        <v>encastrement maçonnerie</v>
      </c>
      <c r="FC31" s="317">
        <v>47</v>
      </c>
      <c r="FD31" s="317"/>
      <c r="FE31" s="343"/>
      <c r="FF31" s="124" t="str">
        <f>Tableau81[[#This Row],[CLIENTS]]</f>
        <v>ROSKIC</v>
      </c>
      <c r="FG31" s="124" t="str">
        <f>Tableau81[[#This Row],[LOCALISATION]]</f>
        <v>BUST</v>
      </c>
      <c r="FH31" s="320" t="str">
        <f>Tableau81[[#This Row],[STADE D''AVANCEMENT]]</f>
        <v>couvert</v>
      </c>
      <c r="FI31" s="125" t="str">
        <f>Tableau81[[#This Row],[INTERVENTION À EFFECTUER]]</f>
        <v>encastrement maçonnerie</v>
      </c>
      <c r="FJ31" s="317">
        <v>42</v>
      </c>
      <c r="FK31" s="317"/>
      <c r="FL31" s="343"/>
      <c r="FM31" s="124" t="str">
        <f>Tableau81[[#This Row],[CLIENTS]]</f>
        <v>ROSKIC</v>
      </c>
      <c r="FN31" s="124" t="str">
        <f>Tableau81[[#This Row],[LOCALISATION]]</f>
        <v>BUST</v>
      </c>
      <c r="FO31" s="320" t="str">
        <f>Tableau81[[#This Row],[STADE D''AVANCEMENT]]</f>
        <v>couvert</v>
      </c>
      <c r="FP31" s="321" t="str">
        <f>Tableau81[[#This Row],[INTERVENTION À EFFECTUER]]</f>
        <v>encastrement maçonnerie</v>
      </c>
      <c r="FQ31" s="317"/>
      <c r="FR31" s="317"/>
      <c r="FS31" s="343"/>
      <c r="FT31" s="124" t="str">
        <f>Tableau81[[#This Row],[CLIENTS]]</f>
        <v>ROSKIC</v>
      </c>
      <c r="FU31" s="124" t="str">
        <f>Tableau81[[#This Row],[LOCALISATION]]</f>
        <v>BUST</v>
      </c>
      <c r="FV31" s="320" t="str">
        <f>Tableau81[[#This Row],[STADE D''AVANCEMENT]]</f>
        <v>couvert</v>
      </c>
      <c r="FW31" s="125" t="str">
        <f>Tableau81[[#This Row],[INTERVENTION À EFFECTUER]]</f>
        <v>encastrement maçonnerie</v>
      </c>
      <c r="FX31" s="317"/>
      <c r="FY31" s="317"/>
      <c r="FZ31" s="343"/>
      <c r="GA31" s="124" t="str">
        <f>Tableau81[[#This Row],[CLIENTS]]</f>
        <v>ROSKIC</v>
      </c>
      <c r="GB31" s="124" t="str">
        <f>Tableau81[[#This Row],[LOCALISATION]]</f>
        <v>BUST</v>
      </c>
      <c r="GC31" s="320" t="str">
        <f>Tableau81[[#This Row],[STADE D''AVANCEMENT]]</f>
        <v>couvert</v>
      </c>
      <c r="GD31" s="325" t="str">
        <f>Tableau81[[#This Row],[INTERVENTION À EFFECTUER]]</f>
        <v>encastrement maçonnerie</v>
      </c>
      <c r="GE31" s="317">
        <v>44</v>
      </c>
      <c r="GF31" s="317"/>
      <c r="GG31" s="343"/>
      <c r="GH31" s="124" t="str">
        <f>Tableau81[[#This Row],[CLIENTS]]</f>
        <v>ROSKIC</v>
      </c>
      <c r="GI31" s="124" t="str">
        <f>Tableau81[[#This Row],[LOCALISATION]]</f>
        <v>BUST</v>
      </c>
      <c r="GJ31" s="320" t="str">
        <f>Tableau81[[#This Row],[STADE D''AVANCEMENT]]</f>
        <v>couvert</v>
      </c>
      <c r="GK31" s="125" t="str">
        <f>Tableau81[[#This Row],[INTERVENTION À EFFECTUER]]</f>
        <v>encastrement maçonnerie</v>
      </c>
      <c r="GL31" s="317"/>
      <c r="GM31" s="317"/>
      <c r="GN31" s="343"/>
      <c r="GO31" s="124" t="str">
        <f>Tableau81[[#This Row],[CLIENTS]]</f>
        <v>ROSKIC</v>
      </c>
      <c r="GP31" s="124" t="str">
        <f>Tableau81[[#This Row],[LOCALISATION]]</f>
        <v>BUST</v>
      </c>
      <c r="GQ31" s="320" t="str">
        <f>Tableau81[[#This Row],[STADE D''AVANCEMENT]]</f>
        <v>couvert</v>
      </c>
      <c r="GR31" s="325" t="str">
        <f>Tableau81[[#This Row],[INTERVENTION À EFFECTUER]]</f>
        <v>encastrement maçonnerie</v>
      </c>
      <c r="GS31" s="317">
        <v>41</v>
      </c>
      <c r="GT31" s="317"/>
      <c r="GU31" s="343" t="s">
        <v>304</v>
      </c>
      <c r="GV31" s="124" t="str">
        <f>Tableau81[[#This Row],[CLIENTS]]</f>
        <v>ROSKIC</v>
      </c>
      <c r="GW31" s="124" t="str">
        <f>Tableau81[[#This Row],[LOCALISATION]]</f>
        <v>BUST</v>
      </c>
      <c r="GX31" s="320" t="str">
        <f>Tableau81[[#This Row],[STADE D''AVANCEMENT]]</f>
        <v>couvert</v>
      </c>
      <c r="GY31" s="325" t="str">
        <f>Tableau81[[#This Row],[INTERVENTION À EFFECTUER]]</f>
        <v>encastrement maçonnerie</v>
      </c>
      <c r="GZ31" s="317"/>
      <c r="HA31" s="317"/>
      <c r="HB31" s="343"/>
      <c r="HC31" s="124" t="str">
        <f>Tableau81[[#This Row],[CLIENTS]]</f>
        <v>ROSKIC</v>
      </c>
      <c r="HD31" s="124" t="str">
        <f>Tableau81[[#This Row],[LOCALISATION]]</f>
        <v>BUST</v>
      </c>
      <c r="HE31" s="320" t="str">
        <f>Tableau81[[#This Row],[STADE D''AVANCEMENT]]</f>
        <v>couvert</v>
      </c>
      <c r="HF31" s="325" t="str">
        <f>Tableau81[[#This Row],[INTERVENTION À EFFECTUER]]</f>
        <v>encastrement maçonnerie</v>
      </c>
      <c r="HG31" s="317"/>
      <c r="HH31" s="317"/>
      <c r="HI31" s="343"/>
    </row>
    <row r="32" spans="1:217" s="331" customFormat="1" ht="17.25" customHeight="1" x14ac:dyDescent="0.25">
      <c r="A32" s="124" t="s">
        <v>358</v>
      </c>
      <c r="B32" s="124" t="s">
        <v>227</v>
      </c>
      <c r="C32" s="125" t="s">
        <v>359</v>
      </c>
      <c r="D32" s="125"/>
      <c r="E32" s="317"/>
      <c r="F32" s="317"/>
      <c r="G32" s="343"/>
      <c r="H32" s="127" t="str">
        <f>Tableau81[[#This Row],[CLIENTS]]</f>
        <v>RUI</v>
      </c>
      <c r="I32" s="127" t="str">
        <f>Tableau81[[#This Row],[LOCALISATION]]</f>
        <v>KLEINFRANKENHEIM</v>
      </c>
      <c r="J32" s="321" t="str">
        <f>Tableau81[[#This Row],[STADE D''AVANCEMENT]]</f>
        <v>marchés à venir</v>
      </c>
      <c r="K32" s="321">
        <f>Tableau81[[#This Row],[INTERVENTION À EFFECTUER]]</f>
        <v>0</v>
      </c>
      <c r="L32" s="317"/>
      <c r="M32" s="317"/>
      <c r="N32" s="343"/>
      <c r="O32" s="127" t="str">
        <f>Tableau81[[#This Row],[CLIENTS]]</f>
        <v>RUI</v>
      </c>
      <c r="P32" s="127" t="str">
        <f>Tableau81[[#This Row],[LOCALISATION]]</f>
        <v>KLEINFRANKENHEIM</v>
      </c>
      <c r="Q32" s="321" t="str">
        <f>Tableau81[[#This Row],[STADE D''AVANCEMENT]]</f>
        <v>marchés à venir</v>
      </c>
      <c r="R32" s="321">
        <f>Tableau81[[#This Row],[INTERVENTION À EFFECTUER]]</f>
        <v>0</v>
      </c>
      <c r="S32" s="317"/>
      <c r="T32" s="317"/>
      <c r="U32" s="343"/>
      <c r="V32" s="127" t="str">
        <f>Tableau81[[#This Row],[CLIENTS]]</f>
        <v>RUI</v>
      </c>
      <c r="W32" s="127" t="str">
        <f>Tableau81[[#This Row],[LOCALISATION]]</f>
        <v>KLEINFRANKENHEIM</v>
      </c>
      <c r="X32" s="321" t="str">
        <f>Tableau81[[#This Row],[STADE D''AVANCEMENT]]</f>
        <v>marchés à venir</v>
      </c>
      <c r="Y32" s="321">
        <f>Tableau81[[#This Row],[INTERVENTION À EFFECTUER]]</f>
        <v>0</v>
      </c>
      <c r="Z32" s="317"/>
      <c r="AA32" s="317"/>
      <c r="AB32" s="343"/>
      <c r="AC32" s="124" t="str">
        <f>Tableau81[[#This Row],[CLIENTS]]</f>
        <v>RUI</v>
      </c>
      <c r="AD32" s="127" t="str">
        <f>Tableau81[[#This Row],[LOCALISATION]]</f>
        <v>KLEINFRANKENHEIM</v>
      </c>
      <c r="AE32" s="321" t="str">
        <f>Tableau81[[#This Row],[STADE D''AVANCEMENT]]</f>
        <v>marchés à venir</v>
      </c>
      <c r="AF32" s="125">
        <f>Tableau81[[#This Row],[INTERVENTION À EFFECTUER]]</f>
        <v>0</v>
      </c>
      <c r="AG32" s="317"/>
      <c r="AH32" s="317"/>
      <c r="AI32" s="343"/>
      <c r="AJ32" s="124" t="str">
        <f>Tableau81[[#This Row],[CLIENTS]]</f>
        <v>RUI</v>
      </c>
      <c r="AK32" s="124" t="str">
        <f>Tableau81[[#This Row],[LOCALISATION]]</f>
        <v>KLEINFRANKENHEIM</v>
      </c>
      <c r="AL32" s="321" t="str">
        <f>Tableau81[[#This Row],[STADE D''AVANCEMENT]]</f>
        <v>marchés à venir</v>
      </c>
      <c r="AM32" s="125">
        <f>Tableau81[[#This Row],[INTERVENTION À EFFECTUER]]</f>
        <v>0</v>
      </c>
      <c r="AN32" s="317"/>
      <c r="AO32" s="317"/>
      <c r="AP32" s="343"/>
      <c r="AQ32" s="329" t="str">
        <f>Tableau81[[#This Row],[CLIENTS]]</f>
        <v>RUI</v>
      </c>
      <c r="AR32" s="124" t="str">
        <f>Tableau81[[#This Row],[LOCALISATION]]</f>
        <v>KLEINFRANKENHEIM</v>
      </c>
      <c r="AS32" s="125" t="str">
        <f>Tableau81[[#This Row],[STADE D''AVANCEMENT]]</f>
        <v>marchés à venir</v>
      </c>
      <c r="AT32" s="125">
        <f>Tableau81[[#This Row],[INTERVENTION À EFFECTUER]]</f>
        <v>0</v>
      </c>
      <c r="AU32" s="318"/>
      <c r="AV32" s="317"/>
      <c r="AW32" s="343"/>
      <c r="AX32" s="124" t="str">
        <f>Tableau81[[#This Row],[CLIENTS]]</f>
        <v>RUI</v>
      </c>
      <c r="AY32" s="124" t="str">
        <f>Tableau81[[#This Row],[LOCALISATION]]</f>
        <v>KLEINFRANKENHEIM</v>
      </c>
      <c r="AZ32" s="125" t="str">
        <f>Tableau81[[#This Row],[STADE D''AVANCEMENT]]</f>
        <v>marchés à venir</v>
      </c>
      <c r="BA32" s="125">
        <f>Tableau81[[#This Row],[INTERVENTION À EFFECTUER]]</f>
        <v>0</v>
      </c>
      <c r="BB32" s="317"/>
      <c r="BC32" s="317"/>
      <c r="BD32" s="343"/>
      <c r="BE32" s="124" t="str">
        <f>Tableau81[[#This Row],[CLIENTS]]</f>
        <v>RUI</v>
      </c>
      <c r="BF32" s="124" t="str">
        <f>Tableau81[[#This Row],[LOCALISATION]]</f>
        <v>KLEINFRANKENHEIM</v>
      </c>
      <c r="BG32" s="125" t="str">
        <f>Tableau81[[#This Row],[STADE D''AVANCEMENT]]</f>
        <v>marchés à venir</v>
      </c>
      <c r="BH32" s="125">
        <f>Tableau81[[#This Row],[INTERVENTION À EFFECTUER]]</f>
        <v>0</v>
      </c>
      <c r="BI32" s="317"/>
      <c r="BJ32" s="317"/>
      <c r="BK32" s="343"/>
      <c r="BL32" s="124" t="str">
        <f>Tableau81[[#This Row],[CLIENTS]]</f>
        <v>RUI</v>
      </c>
      <c r="BM32" s="124" t="str">
        <f>Tableau81[[#This Row],[LOCALISATION]]</f>
        <v>KLEINFRANKENHEIM</v>
      </c>
      <c r="BN32" s="125" t="str">
        <f>Tableau81[[#This Row],[STADE D''AVANCEMENT]]</f>
        <v>marchés à venir</v>
      </c>
      <c r="BO32" s="125">
        <f>Tableau81[[#This Row],[INTERVENTION À EFFECTUER]]</f>
        <v>0</v>
      </c>
      <c r="BP32" s="317"/>
      <c r="BQ32" s="317"/>
      <c r="BR32" s="343"/>
      <c r="BS32" s="124" t="str">
        <f>Tableau81[[#This Row],[CLIENTS]]</f>
        <v>RUI</v>
      </c>
      <c r="BT32" s="124" t="str">
        <f>Tableau81[[#This Row],[LOCALISATION]]</f>
        <v>KLEINFRANKENHEIM</v>
      </c>
      <c r="BU32" s="125" t="str">
        <f>Tableau81[[#This Row],[STADE D''AVANCEMENT]]</f>
        <v>marchés à venir</v>
      </c>
      <c r="BV32" s="125">
        <f>Tableau81[[#This Row],[INTERVENTION À EFFECTUER]]</f>
        <v>0</v>
      </c>
      <c r="BW32" s="317"/>
      <c r="BX32" s="317"/>
      <c r="BY32" s="343"/>
      <c r="BZ32" s="124" t="str">
        <f>Tableau81[[#This Row],[CLIENTS]]</f>
        <v>RUI</v>
      </c>
      <c r="CA32" s="124" t="str">
        <f>Tableau81[[#This Row],[LOCALISATION]]</f>
        <v>KLEINFRANKENHEIM</v>
      </c>
      <c r="CB32" s="125" t="str">
        <f>Tableau81[[#This Row],[STADE D''AVANCEMENT]]</f>
        <v>marchés à venir</v>
      </c>
      <c r="CC32" s="125">
        <f>Tableau81[[#This Row],[INTERVENTION À EFFECTUER]]</f>
        <v>0</v>
      </c>
      <c r="CD32" s="317"/>
      <c r="CE32" s="317"/>
      <c r="CF32" s="343"/>
      <c r="CG32" s="127" t="str">
        <f>Tableau81[[#This Row],[CLIENTS]]</f>
        <v>RUI</v>
      </c>
      <c r="CH32" s="127" t="str">
        <f>Tableau81[[#This Row],[LOCALISATION]]</f>
        <v>KLEINFRANKENHEIM</v>
      </c>
      <c r="CI32" s="321" t="str">
        <f>Tableau81[[#This Row],[STADE D''AVANCEMENT]]</f>
        <v>marchés à venir</v>
      </c>
      <c r="CJ32" s="125">
        <f>Tableau81[[#This Row],[INTERVENTION À EFFECTUER]]</f>
        <v>0</v>
      </c>
      <c r="CK32" s="317"/>
      <c r="CL32" s="317"/>
      <c r="CM32" s="343"/>
      <c r="CN32" s="124" t="str">
        <f>Tableau81[[#This Row],[CLIENTS]]</f>
        <v>RUI</v>
      </c>
      <c r="CO32" s="124" t="str">
        <f>Tableau81[[#This Row],[LOCALISATION]]</f>
        <v>KLEINFRANKENHEIM</v>
      </c>
      <c r="CP32" s="125" t="str">
        <f>Tableau81[[#This Row],[STADE D''AVANCEMENT]]</f>
        <v>marchés à venir</v>
      </c>
      <c r="CQ32" s="125">
        <f>Tableau81[[#This Row],[INTERVENTION À EFFECTUER]]</f>
        <v>0</v>
      </c>
      <c r="CR32" s="317"/>
      <c r="CS32" s="317"/>
      <c r="CT32" s="343"/>
      <c r="CU32" s="124" t="str">
        <f>Tableau81[[#This Row],[CLIENTS]]</f>
        <v>RUI</v>
      </c>
      <c r="CV32" s="124" t="str">
        <f>Tableau81[[#This Row],[LOCALISATION]]</f>
        <v>KLEINFRANKENHEIM</v>
      </c>
      <c r="CW32" s="320" t="str">
        <f>Tableau81[[#This Row],[STADE D''AVANCEMENT]]</f>
        <v>marchés à venir</v>
      </c>
      <c r="CX32" s="125">
        <f>Tableau81[[#This Row],[INTERVENTION À EFFECTUER]]</f>
        <v>0</v>
      </c>
      <c r="CY32" s="317"/>
      <c r="CZ32" s="317"/>
      <c r="DA32" s="343"/>
      <c r="DB32" s="124" t="str">
        <f>Tableau81[[#This Row],[CLIENTS]]</f>
        <v>RUI</v>
      </c>
      <c r="DC32" s="124" t="str">
        <f>Tableau81[[#This Row],[LOCALISATION]]</f>
        <v>KLEINFRANKENHEIM</v>
      </c>
      <c r="DD32" s="320" t="str">
        <f>Tableau81[[#This Row],[STADE D''AVANCEMENT]]</f>
        <v>marchés à venir</v>
      </c>
      <c r="DE32" s="125">
        <f>Tableau81[[#This Row],[INTERVENTION À EFFECTUER]]</f>
        <v>0</v>
      </c>
      <c r="DF32" s="317"/>
      <c r="DG32" s="317"/>
      <c r="DH32" s="343"/>
      <c r="DI32" s="322" t="str">
        <f>Tableau81[[#This Row],[CLIENTS]]</f>
        <v>RUI</v>
      </c>
      <c r="DJ32" s="322" t="str">
        <f>Tableau81[[#This Row],[LOCALISATION]]</f>
        <v>KLEINFRANKENHEIM</v>
      </c>
      <c r="DK32" s="338" t="str">
        <f>Tableau81[[#This Row],[STADE D''AVANCEMENT]]</f>
        <v>marchés à venir</v>
      </c>
      <c r="DL32" s="144">
        <f>Tableau81[[#This Row],[INTERVENTION À EFFECTUER]]</f>
        <v>0</v>
      </c>
      <c r="DM32" s="318"/>
      <c r="DN32" s="318"/>
      <c r="DO32" s="347"/>
      <c r="DP32" s="124" t="str">
        <f>Tableau81[[#This Row],[CLIENTS]]</f>
        <v>RUI</v>
      </c>
      <c r="DQ32" s="124" t="str">
        <f>Tableau81[[#This Row],[LOCALISATION]]</f>
        <v>KLEINFRANKENHEIM</v>
      </c>
      <c r="DR32" s="320" t="str">
        <f>Tableau81[[#This Row],[STADE D''AVANCEMENT]]</f>
        <v>marchés à venir</v>
      </c>
      <c r="DS32" s="125">
        <f>Tableau81[[#This Row],[INTERVENTION À EFFECTUER]]</f>
        <v>0</v>
      </c>
      <c r="DT32" s="317"/>
      <c r="DU32" s="317"/>
      <c r="DV32" s="343"/>
      <c r="DW32" s="124" t="str">
        <f>Tableau81[[#This Row],[CLIENTS]]</f>
        <v>RUI</v>
      </c>
      <c r="DX32" s="124" t="str">
        <f>Tableau81[[#This Row],[LOCALISATION]]</f>
        <v>KLEINFRANKENHEIM</v>
      </c>
      <c r="DY32" s="320" t="str">
        <f>Tableau81[[#This Row],[STADE D''AVANCEMENT]]</f>
        <v>marchés à venir</v>
      </c>
      <c r="DZ32" s="125">
        <f>Tableau81[[#This Row],[INTERVENTION À EFFECTUER]]</f>
        <v>0</v>
      </c>
      <c r="EA32" s="317"/>
      <c r="EB32" s="317"/>
      <c r="EC32" s="343"/>
      <c r="ED32" s="124" t="str">
        <f>Tableau81[[#This Row],[CLIENTS]]</f>
        <v>RUI</v>
      </c>
      <c r="EE32" s="124" t="str">
        <f>Tableau81[[#This Row],[LOCALISATION]]</f>
        <v>KLEINFRANKENHEIM</v>
      </c>
      <c r="EF32" s="320" t="str">
        <f>Tableau81[[#This Row],[STADE D''AVANCEMENT]]</f>
        <v>marchés à venir</v>
      </c>
      <c r="EG32" s="125">
        <f>Tableau81[[#This Row],[INTERVENTION À EFFECTUER]]</f>
        <v>0</v>
      </c>
      <c r="EH32" s="317"/>
      <c r="EI32" s="317"/>
      <c r="EJ32" s="343"/>
      <c r="EK32" s="124" t="str">
        <f>Tableau81[[#This Row],[CLIENTS]]</f>
        <v>RUI</v>
      </c>
      <c r="EL32" s="124" t="str">
        <f>Tableau81[[#This Row],[LOCALISATION]]</f>
        <v>KLEINFRANKENHEIM</v>
      </c>
      <c r="EM32" s="320" t="str">
        <f>Tableau81[[#This Row],[STADE D''AVANCEMENT]]</f>
        <v>marchés à venir</v>
      </c>
      <c r="EN32" s="125">
        <f>Tableau81[[#This Row],[INTERVENTION À EFFECTUER]]</f>
        <v>0</v>
      </c>
      <c r="EO32" s="317"/>
      <c r="EP32" s="317"/>
      <c r="EQ32" s="343"/>
      <c r="ER32" s="124" t="str">
        <f>Tableau81[[#This Row],[CLIENTS]]</f>
        <v>RUI</v>
      </c>
      <c r="ES32" s="124" t="str">
        <f>Tableau81[[#This Row],[LOCALISATION]]</f>
        <v>KLEINFRANKENHEIM</v>
      </c>
      <c r="ET32" s="320" t="str">
        <f>Tableau81[[#This Row],[STADE D''AVANCEMENT]]</f>
        <v>marchés à venir</v>
      </c>
      <c r="EU32" s="125">
        <f>Tableau81[[#This Row],[INTERVENTION À EFFECTUER]]</f>
        <v>0</v>
      </c>
      <c r="EV32" s="317"/>
      <c r="EW32" s="317"/>
      <c r="EX32" s="343"/>
      <c r="EY32" s="124" t="str">
        <f>Tableau81[[#This Row],[CLIENTS]]</f>
        <v>RUI</v>
      </c>
      <c r="EZ32" s="124" t="str">
        <f>Tableau81[[#This Row],[LOCALISATION]]</f>
        <v>KLEINFRANKENHEIM</v>
      </c>
      <c r="FA32" s="320" t="str">
        <f>Tableau81[[#This Row],[STADE D''AVANCEMENT]]</f>
        <v>marchés à venir</v>
      </c>
      <c r="FB32" s="125">
        <f>Tableau81[[#This Row],[INTERVENTION À EFFECTUER]]</f>
        <v>0</v>
      </c>
      <c r="FC32" s="317"/>
      <c r="FD32" s="317"/>
      <c r="FE32" s="343"/>
      <c r="FF32" s="124" t="str">
        <f>Tableau81[[#This Row],[CLIENTS]]</f>
        <v>RUI</v>
      </c>
      <c r="FG32" s="124" t="str">
        <f>Tableau81[[#This Row],[LOCALISATION]]</f>
        <v>KLEINFRANKENHEIM</v>
      </c>
      <c r="FH32" s="320" t="str">
        <f>Tableau81[[#This Row],[STADE D''AVANCEMENT]]</f>
        <v>marchés à venir</v>
      </c>
      <c r="FI32" s="125">
        <f>Tableau81[[#This Row],[INTERVENTION À EFFECTUER]]</f>
        <v>0</v>
      </c>
      <c r="FJ32" s="317"/>
      <c r="FK32" s="317"/>
      <c r="FL32" s="343"/>
      <c r="FM32" s="124" t="str">
        <f>Tableau81[[#This Row],[CLIENTS]]</f>
        <v>RUI</v>
      </c>
      <c r="FN32" s="124" t="str">
        <f>Tableau81[[#This Row],[LOCALISATION]]</f>
        <v>KLEINFRANKENHEIM</v>
      </c>
      <c r="FO32" s="320" t="str">
        <f>Tableau81[[#This Row],[STADE D''AVANCEMENT]]</f>
        <v>marchés à venir</v>
      </c>
      <c r="FP32" s="321">
        <f>Tableau81[[#This Row],[INTERVENTION À EFFECTUER]]</f>
        <v>0</v>
      </c>
      <c r="FQ32" s="317"/>
      <c r="FR32" s="317"/>
      <c r="FS32" s="343"/>
      <c r="FT32" s="124" t="str">
        <f>Tableau81[[#This Row],[CLIENTS]]</f>
        <v>RUI</v>
      </c>
      <c r="FU32" s="124" t="str">
        <f>Tableau81[[#This Row],[LOCALISATION]]</f>
        <v>KLEINFRANKENHEIM</v>
      </c>
      <c r="FV32" s="320" t="str">
        <f>Tableau81[[#This Row],[STADE D''AVANCEMENT]]</f>
        <v>marchés à venir</v>
      </c>
      <c r="FW32" s="125">
        <f>Tableau81[[#This Row],[INTERVENTION À EFFECTUER]]</f>
        <v>0</v>
      </c>
      <c r="FX32" s="317"/>
      <c r="FY32" s="317"/>
      <c r="FZ32" s="343"/>
      <c r="GA32" s="124" t="str">
        <f>Tableau81[[#This Row],[CLIENTS]]</f>
        <v>RUI</v>
      </c>
      <c r="GB32" s="124" t="str">
        <f>Tableau81[[#This Row],[LOCALISATION]]</f>
        <v>KLEINFRANKENHEIM</v>
      </c>
      <c r="GC32" s="320" t="str">
        <f>Tableau81[[#This Row],[STADE D''AVANCEMENT]]</f>
        <v>marchés à venir</v>
      </c>
      <c r="GD32" s="325">
        <f>Tableau81[[#This Row],[INTERVENTION À EFFECTUER]]</f>
        <v>0</v>
      </c>
      <c r="GE32" s="317"/>
      <c r="GF32" s="317"/>
      <c r="GG32" s="343"/>
      <c r="GH32" s="124" t="str">
        <f>Tableau81[[#This Row],[CLIENTS]]</f>
        <v>RUI</v>
      </c>
      <c r="GI32" s="124" t="str">
        <f>Tableau81[[#This Row],[LOCALISATION]]</f>
        <v>KLEINFRANKENHEIM</v>
      </c>
      <c r="GJ32" s="320" t="str">
        <f>Tableau81[[#This Row],[STADE D''AVANCEMENT]]</f>
        <v>marchés à venir</v>
      </c>
      <c r="GK32" s="125">
        <f>Tableau81[[#This Row],[INTERVENTION À EFFECTUER]]</f>
        <v>0</v>
      </c>
      <c r="GL32" s="317"/>
      <c r="GM32" s="317"/>
      <c r="GN32" s="343"/>
      <c r="GO32" s="124" t="str">
        <f>Tableau81[[#This Row],[CLIENTS]]</f>
        <v>RUI</v>
      </c>
      <c r="GP32" s="124" t="str">
        <f>Tableau81[[#This Row],[LOCALISATION]]</f>
        <v>KLEINFRANKENHEIM</v>
      </c>
      <c r="GQ32" s="320" t="str">
        <f>Tableau81[[#This Row],[STADE D''AVANCEMENT]]</f>
        <v>marchés à venir</v>
      </c>
      <c r="GR32" s="325">
        <f>Tableau81[[#This Row],[INTERVENTION À EFFECTUER]]</f>
        <v>0</v>
      </c>
      <c r="GS32" s="317"/>
      <c r="GT32" s="317"/>
      <c r="GU32" s="343"/>
      <c r="GV32" s="124" t="str">
        <f>Tableau81[[#This Row],[CLIENTS]]</f>
        <v>RUI</v>
      </c>
      <c r="GW32" s="124" t="str">
        <f>Tableau81[[#This Row],[LOCALISATION]]</f>
        <v>KLEINFRANKENHEIM</v>
      </c>
      <c r="GX32" s="320" t="str">
        <f>Tableau81[[#This Row],[STADE D''AVANCEMENT]]</f>
        <v>marchés à venir</v>
      </c>
      <c r="GY32" s="325">
        <f>Tableau81[[#This Row],[INTERVENTION À EFFECTUER]]</f>
        <v>0</v>
      </c>
      <c r="GZ32" s="317"/>
      <c r="HA32" s="317"/>
      <c r="HB32" s="343"/>
      <c r="HC32" s="124" t="str">
        <f>Tableau81[[#This Row],[CLIENTS]]</f>
        <v>RUI</v>
      </c>
      <c r="HD32" s="124" t="str">
        <f>Tableau81[[#This Row],[LOCALISATION]]</f>
        <v>KLEINFRANKENHEIM</v>
      </c>
      <c r="HE32" s="320" t="str">
        <f>Tableau81[[#This Row],[STADE D''AVANCEMENT]]</f>
        <v>marchés à venir</v>
      </c>
      <c r="HF32" s="325">
        <f>Tableau81[[#This Row],[INTERVENTION À EFFECTUER]]</f>
        <v>0</v>
      </c>
      <c r="HG32" s="317"/>
      <c r="HH32" s="317"/>
      <c r="HI32" s="343"/>
    </row>
    <row r="33" spans="1:217" s="331" customFormat="1" ht="17.25" customHeight="1" x14ac:dyDescent="0.25">
      <c r="A33" s="124" t="s">
        <v>199</v>
      </c>
      <c r="B33" s="124" t="s">
        <v>192</v>
      </c>
      <c r="C33" s="125" t="s">
        <v>265</v>
      </c>
      <c r="D33" s="125" t="s">
        <v>216</v>
      </c>
      <c r="E33" s="317"/>
      <c r="F33" s="317"/>
      <c r="G33" s="343"/>
      <c r="H33" s="127" t="str">
        <f>Tableau81[[#This Row],[CLIENTS]]</f>
        <v>SCHMITT</v>
      </c>
      <c r="I33" s="127" t="str">
        <f>Tableau81[[#This Row],[LOCALISATION]]</f>
        <v>LUTZELHOUSE</v>
      </c>
      <c r="J33" s="321" t="str">
        <f>Tableau81[[#This Row],[STADE D''AVANCEMENT]]</f>
        <v>couvert</v>
      </c>
      <c r="K33" s="321" t="str">
        <f>Tableau81[[#This Row],[INTERVENTION À EFFECTUER]]</f>
        <v>pose</v>
      </c>
      <c r="L33" s="317"/>
      <c r="M33" s="317"/>
      <c r="N33" s="343"/>
      <c r="O33" s="127" t="str">
        <f>Tableau81[[#This Row],[CLIENTS]]</f>
        <v>SCHMITT</v>
      </c>
      <c r="P33" s="127" t="str">
        <f>Tableau81[[#This Row],[LOCALISATION]]</f>
        <v>LUTZELHOUSE</v>
      </c>
      <c r="Q33" s="321" t="str">
        <f>Tableau81[[#This Row],[STADE D''AVANCEMENT]]</f>
        <v>couvert</v>
      </c>
      <c r="R33" s="321" t="str">
        <f>Tableau81[[#This Row],[INTERVENTION À EFFECTUER]]</f>
        <v>pose</v>
      </c>
      <c r="S33" s="317"/>
      <c r="T33" s="317"/>
      <c r="U33" s="343"/>
      <c r="V33" s="127" t="str">
        <f>Tableau81[[#This Row],[CLIENTS]]</f>
        <v>SCHMITT</v>
      </c>
      <c r="W33" s="127" t="str">
        <f>Tableau81[[#This Row],[LOCALISATION]]</f>
        <v>LUTZELHOUSE</v>
      </c>
      <c r="X33" s="321" t="str">
        <f>Tableau81[[#This Row],[STADE D''AVANCEMENT]]</f>
        <v>couvert</v>
      </c>
      <c r="Y33" s="321" t="str">
        <f>Tableau81[[#This Row],[INTERVENTION À EFFECTUER]]</f>
        <v>pose</v>
      </c>
      <c r="Z33" s="317"/>
      <c r="AA33" s="317"/>
      <c r="AB33" s="352"/>
      <c r="AC33" s="124" t="str">
        <f>Tableau81[[#This Row],[CLIENTS]]</f>
        <v>SCHMITT</v>
      </c>
      <c r="AD33" s="127" t="str">
        <f>Tableau81[[#This Row],[LOCALISATION]]</f>
        <v>LUTZELHOUSE</v>
      </c>
      <c r="AE33" s="321" t="str">
        <f>Tableau81[[#This Row],[STADE D''AVANCEMENT]]</f>
        <v>couvert</v>
      </c>
      <c r="AF33" s="125" t="str">
        <f>Tableau81[[#This Row],[INTERVENTION À EFFECTUER]]</f>
        <v>pose</v>
      </c>
      <c r="AG33" s="317"/>
      <c r="AH33" s="332"/>
      <c r="AI33" s="353"/>
      <c r="AJ33" s="124" t="str">
        <f>Tableau81[[#This Row],[CLIENTS]]</f>
        <v>SCHMITT</v>
      </c>
      <c r="AK33" s="124" t="str">
        <f>Tableau81[[#This Row],[LOCALISATION]]</f>
        <v>LUTZELHOUSE</v>
      </c>
      <c r="AL33" s="321" t="str">
        <f>Tableau81[[#This Row],[STADE D''AVANCEMENT]]</f>
        <v>couvert</v>
      </c>
      <c r="AM33" s="125" t="str">
        <f>Tableau81[[#This Row],[INTERVENTION À EFFECTUER]]</f>
        <v>pose</v>
      </c>
      <c r="AN33" s="317"/>
      <c r="AO33" s="317"/>
      <c r="AP33" s="343"/>
      <c r="AQ33" s="329" t="str">
        <f>Tableau81[[#This Row],[CLIENTS]]</f>
        <v>SCHMITT</v>
      </c>
      <c r="AR33" s="124" t="str">
        <f>Tableau81[[#This Row],[LOCALISATION]]</f>
        <v>LUTZELHOUSE</v>
      </c>
      <c r="AS33" s="125" t="str">
        <f>Tableau81[[#This Row],[STADE D''AVANCEMENT]]</f>
        <v>couvert</v>
      </c>
      <c r="AT33" s="125" t="str">
        <f>Tableau81[[#This Row],[INTERVENTION À EFFECTUER]]</f>
        <v>pose</v>
      </c>
      <c r="AU33" s="318"/>
      <c r="AV33" s="317"/>
      <c r="AW33" s="343"/>
      <c r="AX33" s="124" t="str">
        <f>Tableau81[[#This Row],[CLIENTS]]</f>
        <v>SCHMITT</v>
      </c>
      <c r="AY33" s="124" t="str">
        <f>Tableau81[[#This Row],[LOCALISATION]]</f>
        <v>LUTZELHOUSE</v>
      </c>
      <c r="AZ33" s="125" t="str">
        <f>Tableau81[[#This Row],[STADE D''AVANCEMENT]]</f>
        <v>couvert</v>
      </c>
      <c r="BA33" s="125" t="str">
        <f>Tableau81[[#This Row],[INTERVENTION À EFFECTUER]]</f>
        <v>pose</v>
      </c>
      <c r="BB33" s="317"/>
      <c r="BC33" s="317"/>
      <c r="BD33" s="343"/>
      <c r="BE33" s="124" t="str">
        <f>Tableau81[[#This Row],[CLIENTS]]</f>
        <v>SCHMITT</v>
      </c>
      <c r="BF33" s="124" t="str">
        <f>Tableau81[[#This Row],[LOCALISATION]]</f>
        <v>LUTZELHOUSE</v>
      </c>
      <c r="BG33" s="125" t="str">
        <f>Tableau81[[#This Row],[STADE D''AVANCEMENT]]</f>
        <v>couvert</v>
      </c>
      <c r="BH33" s="125" t="str">
        <f>Tableau81[[#This Row],[INTERVENTION À EFFECTUER]]</f>
        <v>pose</v>
      </c>
      <c r="BI33" s="317"/>
      <c r="BJ33" s="317"/>
      <c r="BK33" s="343"/>
      <c r="BL33" s="124" t="str">
        <f>Tableau81[[#This Row],[CLIENTS]]</f>
        <v>SCHMITT</v>
      </c>
      <c r="BM33" s="124" t="str">
        <f>Tableau81[[#This Row],[LOCALISATION]]</f>
        <v>LUTZELHOUSE</v>
      </c>
      <c r="BN33" s="125" t="str">
        <f>Tableau81[[#This Row],[STADE D''AVANCEMENT]]</f>
        <v>couvert</v>
      </c>
      <c r="BO33" s="125" t="str">
        <f>Tableau81[[#This Row],[INTERVENTION À EFFECTUER]]</f>
        <v>pose</v>
      </c>
      <c r="BP33" s="317" t="s">
        <v>7</v>
      </c>
      <c r="BQ33" s="317"/>
      <c r="BR33" s="343" t="s">
        <v>293</v>
      </c>
      <c r="BS33" s="124" t="str">
        <f>Tableau81[[#This Row],[CLIENTS]]</f>
        <v>SCHMITT</v>
      </c>
      <c r="BT33" s="124" t="str">
        <f>Tableau81[[#This Row],[LOCALISATION]]</f>
        <v>LUTZELHOUSE</v>
      </c>
      <c r="BU33" s="125" t="str">
        <f>Tableau81[[#This Row],[STADE D''AVANCEMENT]]</f>
        <v>couvert</v>
      </c>
      <c r="BV33" s="125" t="str">
        <f>Tableau81[[#This Row],[INTERVENTION À EFFECTUER]]</f>
        <v>pose</v>
      </c>
      <c r="BW33" s="317">
        <v>44</v>
      </c>
      <c r="BX33" s="317"/>
      <c r="BY33" s="343"/>
      <c r="BZ33" s="124" t="str">
        <f>Tableau81[[#This Row],[CLIENTS]]</f>
        <v>SCHMITT</v>
      </c>
      <c r="CA33" s="124" t="str">
        <f>Tableau81[[#This Row],[LOCALISATION]]</f>
        <v>LUTZELHOUSE</v>
      </c>
      <c r="CB33" s="125" t="str">
        <f>Tableau81[[#This Row],[STADE D''AVANCEMENT]]</f>
        <v>couvert</v>
      </c>
      <c r="CC33" s="125" t="str">
        <f>Tableau81[[#This Row],[INTERVENTION À EFFECTUER]]</f>
        <v>pose</v>
      </c>
      <c r="CD33" s="317">
        <v>44</v>
      </c>
      <c r="CE33" s="317"/>
      <c r="CF33" s="343"/>
      <c r="CG33" s="127" t="str">
        <f>Tableau81[[#This Row],[CLIENTS]]</f>
        <v>SCHMITT</v>
      </c>
      <c r="CH33" s="127" t="str">
        <f>Tableau81[[#This Row],[LOCALISATION]]</f>
        <v>LUTZELHOUSE</v>
      </c>
      <c r="CI33" s="321" t="str">
        <f>Tableau81[[#This Row],[STADE D''AVANCEMENT]]</f>
        <v>couvert</v>
      </c>
      <c r="CJ33" s="125" t="str">
        <f>Tableau81[[#This Row],[INTERVENTION À EFFECTUER]]</f>
        <v>pose</v>
      </c>
      <c r="CK33" s="317" t="s">
        <v>7</v>
      </c>
      <c r="CL33" s="317"/>
      <c r="CM33" s="343" t="s">
        <v>298</v>
      </c>
      <c r="CN33" s="124" t="str">
        <f>Tableau81[[#This Row],[CLIENTS]]</f>
        <v>SCHMITT</v>
      </c>
      <c r="CO33" s="124" t="str">
        <f>Tableau81[[#This Row],[LOCALISATION]]</f>
        <v>LUTZELHOUSE</v>
      </c>
      <c r="CP33" s="125" t="str">
        <f>Tableau81[[#This Row],[STADE D''AVANCEMENT]]</f>
        <v>couvert</v>
      </c>
      <c r="CQ33" s="125" t="str">
        <f>Tableau81[[#This Row],[INTERVENTION À EFFECTUER]]</f>
        <v>pose</v>
      </c>
      <c r="CR33" s="317"/>
      <c r="CS33" s="317"/>
      <c r="CT33" s="343"/>
      <c r="CU33" s="124" t="str">
        <f>Tableau81[[#This Row],[CLIENTS]]</f>
        <v>SCHMITT</v>
      </c>
      <c r="CV33" s="124" t="str">
        <f>Tableau81[[#This Row],[LOCALISATION]]</f>
        <v>LUTZELHOUSE</v>
      </c>
      <c r="CW33" s="320" t="str">
        <f>Tableau81[[#This Row],[STADE D''AVANCEMENT]]</f>
        <v>couvert</v>
      </c>
      <c r="CX33" s="125" t="str">
        <f>Tableau81[[#This Row],[INTERVENTION À EFFECTUER]]</f>
        <v>pose</v>
      </c>
      <c r="CY33" s="317">
        <v>50</v>
      </c>
      <c r="CZ33" s="317"/>
      <c r="DA33" s="343"/>
      <c r="DB33" s="124" t="str">
        <f>Tableau81[[#This Row],[CLIENTS]]</f>
        <v>SCHMITT</v>
      </c>
      <c r="DC33" s="124" t="str">
        <f>Tableau81[[#This Row],[LOCALISATION]]</f>
        <v>LUTZELHOUSE</v>
      </c>
      <c r="DD33" s="320" t="str">
        <f>Tableau81[[#This Row],[STADE D''AVANCEMENT]]</f>
        <v>couvert</v>
      </c>
      <c r="DE33" s="125" t="str">
        <f>Tableau81[[#This Row],[INTERVENTION À EFFECTUER]]</f>
        <v>pose</v>
      </c>
      <c r="DF33" s="317"/>
      <c r="DG33" s="317"/>
      <c r="DH33" s="343"/>
      <c r="DI33" s="322" t="str">
        <f>Tableau81[[#This Row],[CLIENTS]]</f>
        <v>SCHMITT</v>
      </c>
      <c r="DJ33" s="322" t="str">
        <f>Tableau81[[#This Row],[LOCALISATION]]</f>
        <v>LUTZELHOUSE</v>
      </c>
      <c r="DK33" s="338" t="str">
        <f>Tableau81[[#This Row],[STADE D''AVANCEMENT]]</f>
        <v>couvert</v>
      </c>
      <c r="DL33" s="144" t="str">
        <f>Tableau81[[#This Row],[INTERVENTION À EFFECTUER]]</f>
        <v>pose</v>
      </c>
      <c r="DM33" s="318"/>
      <c r="DN33" s="318"/>
      <c r="DO33" s="347"/>
      <c r="DP33" s="124" t="str">
        <f>Tableau81[[#This Row],[CLIENTS]]</f>
        <v>SCHMITT</v>
      </c>
      <c r="DQ33" s="124" t="str">
        <f>Tableau81[[#This Row],[LOCALISATION]]</f>
        <v>LUTZELHOUSE</v>
      </c>
      <c r="DR33" s="320" t="str">
        <f>Tableau81[[#This Row],[STADE D''AVANCEMENT]]</f>
        <v>couvert</v>
      </c>
      <c r="DS33" s="125" t="str">
        <f>Tableau81[[#This Row],[INTERVENTION À EFFECTUER]]</f>
        <v>pose</v>
      </c>
      <c r="DT33" s="317"/>
      <c r="DU33" s="317"/>
      <c r="DV33" s="343"/>
      <c r="DW33" s="124" t="str">
        <f>Tableau81[[#This Row],[CLIENTS]]</f>
        <v>SCHMITT</v>
      </c>
      <c r="DX33" s="124" t="str">
        <f>Tableau81[[#This Row],[LOCALISATION]]</f>
        <v>LUTZELHOUSE</v>
      </c>
      <c r="DY33" s="320" t="str">
        <f>Tableau81[[#This Row],[STADE D''AVANCEMENT]]</f>
        <v>couvert</v>
      </c>
      <c r="DZ33" s="125" t="str">
        <f>Tableau81[[#This Row],[INTERVENTION À EFFECTUER]]</f>
        <v>pose</v>
      </c>
      <c r="EA33" s="317"/>
      <c r="EB33" s="317"/>
      <c r="EC33" s="343"/>
      <c r="ED33" s="124" t="str">
        <f>Tableau81[[#This Row],[CLIENTS]]</f>
        <v>SCHMITT</v>
      </c>
      <c r="EE33" s="124" t="str">
        <f>Tableau81[[#This Row],[LOCALISATION]]</f>
        <v>LUTZELHOUSE</v>
      </c>
      <c r="EF33" s="320" t="str">
        <f>Tableau81[[#This Row],[STADE D''AVANCEMENT]]</f>
        <v>couvert</v>
      </c>
      <c r="EG33" s="125" t="str">
        <f>Tableau81[[#This Row],[INTERVENTION À EFFECTUER]]</f>
        <v>pose</v>
      </c>
      <c r="EH33" s="317">
        <v>44</v>
      </c>
      <c r="EI33" s="317"/>
      <c r="EJ33" s="343"/>
      <c r="EK33" s="124" t="str">
        <f>Tableau81[[#This Row],[CLIENTS]]</f>
        <v>SCHMITT</v>
      </c>
      <c r="EL33" s="124" t="str">
        <f>Tableau81[[#This Row],[LOCALISATION]]</f>
        <v>LUTZELHOUSE</v>
      </c>
      <c r="EM33" s="320" t="str">
        <f>Tableau81[[#This Row],[STADE D''AVANCEMENT]]</f>
        <v>couvert</v>
      </c>
      <c r="EN33" s="125" t="str">
        <f>Tableau81[[#This Row],[INTERVENTION À EFFECTUER]]</f>
        <v>pose</v>
      </c>
      <c r="EO33" s="317"/>
      <c r="EP33" s="317"/>
      <c r="EQ33" s="343"/>
      <c r="ER33" s="124" t="str">
        <f>Tableau81[[#This Row],[CLIENTS]]</f>
        <v>SCHMITT</v>
      </c>
      <c r="ES33" s="124" t="str">
        <f>Tableau81[[#This Row],[LOCALISATION]]</f>
        <v>LUTZELHOUSE</v>
      </c>
      <c r="ET33" s="320" t="str">
        <f>Tableau81[[#This Row],[STADE D''AVANCEMENT]]</f>
        <v>couvert</v>
      </c>
      <c r="EU33" s="125" t="str">
        <f>Tableau81[[#This Row],[INTERVENTION À EFFECTUER]]</f>
        <v>pose</v>
      </c>
      <c r="EV33" s="317"/>
      <c r="EW33" s="317"/>
      <c r="EX33" s="343"/>
      <c r="EY33" s="124" t="str">
        <f>Tableau81[[#This Row],[CLIENTS]]</f>
        <v>SCHMITT</v>
      </c>
      <c r="EZ33" s="124" t="str">
        <f>Tableau81[[#This Row],[LOCALISATION]]</f>
        <v>LUTZELHOUSE</v>
      </c>
      <c r="FA33" s="320" t="str">
        <f>Tableau81[[#This Row],[STADE D''AVANCEMENT]]</f>
        <v>couvert</v>
      </c>
      <c r="FB33" s="125" t="str">
        <f>Tableau81[[#This Row],[INTERVENTION À EFFECTUER]]</f>
        <v>pose</v>
      </c>
      <c r="FC33" s="317"/>
      <c r="FD33" s="317"/>
      <c r="FE33" s="343"/>
      <c r="FF33" s="124" t="str">
        <f>Tableau81[[#This Row],[CLIENTS]]</f>
        <v>SCHMITT</v>
      </c>
      <c r="FG33" s="124" t="str">
        <f>Tableau81[[#This Row],[LOCALISATION]]</f>
        <v>LUTZELHOUSE</v>
      </c>
      <c r="FH33" s="320" t="str">
        <f>Tableau81[[#This Row],[STADE D''AVANCEMENT]]</f>
        <v>couvert</v>
      </c>
      <c r="FI33" s="125" t="str">
        <f>Tableau81[[#This Row],[INTERVENTION À EFFECTUER]]</f>
        <v>pose</v>
      </c>
      <c r="FJ33" s="317">
        <v>48</v>
      </c>
      <c r="FK33" s="317"/>
      <c r="FL33" s="343"/>
      <c r="FM33" s="124" t="str">
        <f>Tableau81[[#This Row],[CLIENTS]]</f>
        <v>SCHMITT</v>
      </c>
      <c r="FN33" s="124" t="str">
        <f>Tableau81[[#This Row],[LOCALISATION]]</f>
        <v>LUTZELHOUSE</v>
      </c>
      <c r="FO33" s="320" t="str">
        <f>Tableau81[[#This Row],[STADE D''AVANCEMENT]]</f>
        <v>couvert</v>
      </c>
      <c r="FP33" s="321" t="str">
        <f>Tableau81[[#This Row],[INTERVENTION À EFFECTUER]]</f>
        <v>pose</v>
      </c>
      <c r="FQ33" s="317"/>
      <c r="FR33" s="317"/>
      <c r="FS33" s="343"/>
      <c r="FT33" s="124" t="str">
        <f>Tableau81[[#This Row],[CLIENTS]]</f>
        <v>SCHMITT</v>
      </c>
      <c r="FU33" s="124" t="str">
        <f>Tableau81[[#This Row],[LOCALISATION]]</f>
        <v>LUTZELHOUSE</v>
      </c>
      <c r="FV33" s="320" t="str">
        <f>Tableau81[[#This Row],[STADE D''AVANCEMENT]]</f>
        <v>couvert</v>
      </c>
      <c r="FW33" s="125" t="str">
        <f>Tableau81[[#This Row],[INTERVENTION À EFFECTUER]]</f>
        <v>pose</v>
      </c>
      <c r="FX33" s="317"/>
      <c r="FY33" s="317"/>
      <c r="FZ33" s="343"/>
      <c r="GA33" s="124" t="str">
        <f>Tableau81[[#This Row],[CLIENTS]]</f>
        <v>SCHMITT</v>
      </c>
      <c r="GB33" s="124" t="str">
        <f>Tableau81[[#This Row],[LOCALISATION]]</f>
        <v>LUTZELHOUSE</v>
      </c>
      <c r="GC33" s="320" t="str">
        <f>Tableau81[[#This Row],[STADE D''AVANCEMENT]]</f>
        <v>couvert</v>
      </c>
      <c r="GD33" s="325" t="str">
        <f>Tableau81[[#This Row],[INTERVENTION À EFFECTUER]]</f>
        <v>pose</v>
      </c>
      <c r="GE33" s="317">
        <v>2</v>
      </c>
      <c r="GF33" s="317"/>
      <c r="GG33" s="343"/>
      <c r="GH33" s="124" t="str">
        <f>Tableau81[[#This Row],[CLIENTS]]</f>
        <v>SCHMITT</v>
      </c>
      <c r="GI33" s="124" t="str">
        <f>Tableau81[[#This Row],[LOCALISATION]]</f>
        <v>LUTZELHOUSE</v>
      </c>
      <c r="GJ33" s="320" t="str">
        <f>Tableau81[[#This Row],[STADE D''AVANCEMENT]]</f>
        <v>couvert</v>
      </c>
      <c r="GK33" s="125" t="str">
        <f>Tableau81[[#This Row],[INTERVENTION À EFFECTUER]]</f>
        <v>pose</v>
      </c>
      <c r="GL33" s="317"/>
      <c r="GM33" s="317"/>
      <c r="GN33" s="343"/>
      <c r="GO33" s="124" t="str">
        <f>Tableau81[[#This Row],[CLIENTS]]</f>
        <v>SCHMITT</v>
      </c>
      <c r="GP33" s="124" t="str">
        <f>Tableau81[[#This Row],[LOCALISATION]]</f>
        <v>LUTZELHOUSE</v>
      </c>
      <c r="GQ33" s="320" t="str">
        <f>Tableau81[[#This Row],[STADE D''AVANCEMENT]]</f>
        <v>couvert</v>
      </c>
      <c r="GR33" s="325" t="str">
        <f>Tableau81[[#This Row],[INTERVENTION À EFFECTUER]]</f>
        <v>pose</v>
      </c>
      <c r="GS33" s="317"/>
      <c r="GT33" s="317"/>
      <c r="GU33" s="343"/>
      <c r="GV33" s="124" t="str">
        <f>Tableau81[[#This Row],[CLIENTS]]</f>
        <v>SCHMITT</v>
      </c>
      <c r="GW33" s="124" t="str">
        <f>Tableau81[[#This Row],[LOCALISATION]]</f>
        <v>LUTZELHOUSE</v>
      </c>
      <c r="GX33" s="320" t="str">
        <f>Tableau81[[#This Row],[STADE D''AVANCEMENT]]</f>
        <v>couvert</v>
      </c>
      <c r="GY33" s="125" t="str">
        <f>Tableau81[[#This Row],[INTERVENTION À EFFECTUER]]</f>
        <v>pose</v>
      </c>
      <c r="GZ33" s="317" t="s">
        <v>312</v>
      </c>
      <c r="HA33" s="317"/>
      <c r="HB33" s="343" t="s">
        <v>313</v>
      </c>
      <c r="HC33" s="124" t="str">
        <f>Tableau81[[#This Row],[CLIENTS]]</f>
        <v>SCHMITT</v>
      </c>
      <c r="HD33" s="124" t="str">
        <f>Tableau81[[#This Row],[LOCALISATION]]</f>
        <v>LUTZELHOUSE</v>
      </c>
      <c r="HE33" s="320" t="str">
        <f>Tableau81[[#This Row],[STADE D''AVANCEMENT]]</f>
        <v>couvert</v>
      </c>
      <c r="HF33" s="325" t="str">
        <f>Tableau81[[#This Row],[INTERVENTION À EFFECTUER]]</f>
        <v>pose</v>
      </c>
      <c r="HG33" s="317"/>
      <c r="HH33" s="317"/>
      <c r="HI33" s="343"/>
    </row>
    <row r="34" spans="1:217" s="331" customFormat="1" ht="17.25" customHeight="1" x14ac:dyDescent="0.25">
      <c r="A34" s="124" t="s">
        <v>264</v>
      </c>
      <c r="B34" s="124" t="s">
        <v>255</v>
      </c>
      <c r="C34" s="125" t="s">
        <v>250</v>
      </c>
      <c r="D34" s="125" t="s">
        <v>271</v>
      </c>
      <c r="E34" s="317"/>
      <c r="F34" s="317"/>
      <c r="G34" s="343"/>
      <c r="H34" s="127" t="str">
        <f>Tableau81[[#This Row],[CLIENTS]]</f>
        <v>SCHNEIDER-GOBERT</v>
      </c>
      <c r="I34" s="127" t="str">
        <f>Tableau81[[#This Row],[LOCALISATION]]</f>
        <v>BREUSCHWICKERSHEIM</v>
      </c>
      <c r="J34" s="321" t="str">
        <f>Tableau81[[#This Row],[STADE D''AVANCEMENT]]</f>
        <v>soubassement</v>
      </c>
      <c r="K34" s="321" t="str">
        <f>Tableau81[[#This Row],[INTERVENTION À EFFECTUER]]</f>
        <v>dalle basse RDC</v>
      </c>
      <c r="L34" s="317"/>
      <c r="M34" s="317"/>
      <c r="N34" s="343"/>
      <c r="O34" s="127" t="str">
        <f>Tableau81[[#This Row],[CLIENTS]]</f>
        <v>SCHNEIDER-GOBERT</v>
      </c>
      <c r="P34" s="127" t="str">
        <f>Tableau81[[#This Row],[LOCALISATION]]</f>
        <v>BREUSCHWICKERSHEIM</v>
      </c>
      <c r="Q34" s="321" t="str">
        <f>Tableau81[[#This Row],[STADE D''AVANCEMENT]]</f>
        <v>soubassement</v>
      </c>
      <c r="R34" s="321" t="str">
        <f>Tableau81[[#This Row],[INTERVENTION À EFFECTUER]]</f>
        <v>dalle basse RDC</v>
      </c>
      <c r="S34" s="317"/>
      <c r="T34" s="317"/>
      <c r="U34" s="343"/>
      <c r="V34" s="127" t="str">
        <f>Tableau81[[#This Row],[CLIENTS]]</f>
        <v>SCHNEIDER-GOBERT</v>
      </c>
      <c r="W34" s="127" t="str">
        <f>Tableau81[[#This Row],[LOCALISATION]]</f>
        <v>BREUSCHWICKERSHEIM</v>
      </c>
      <c r="X34" s="321" t="str">
        <f>Tableau81[[#This Row],[STADE D''AVANCEMENT]]</f>
        <v>soubassement</v>
      </c>
      <c r="Y34" s="321" t="str">
        <f>Tableau81[[#This Row],[INTERVENTION À EFFECTUER]]</f>
        <v>dalle basse RDC</v>
      </c>
      <c r="Z34" s="317"/>
      <c r="AA34" s="317"/>
      <c r="AB34" s="343"/>
      <c r="AC34" s="124" t="str">
        <f>Tableau81[[#This Row],[CLIENTS]]</f>
        <v>SCHNEIDER-GOBERT</v>
      </c>
      <c r="AD34" s="127" t="str">
        <f>Tableau81[[#This Row],[LOCALISATION]]</f>
        <v>BREUSCHWICKERSHEIM</v>
      </c>
      <c r="AE34" s="321" t="str">
        <f>Tableau81[[#This Row],[STADE D''AVANCEMENT]]</f>
        <v>soubassement</v>
      </c>
      <c r="AF34" s="125" t="str">
        <f>Tableau81[[#This Row],[INTERVENTION À EFFECTUER]]</f>
        <v>dalle basse RDC</v>
      </c>
      <c r="AG34" s="317"/>
      <c r="AH34" s="333"/>
      <c r="AI34" s="343"/>
      <c r="AJ34" s="124" t="str">
        <f>Tableau81[[#This Row],[CLIENTS]]</f>
        <v>SCHNEIDER-GOBERT</v>
      </c>
      <c r="AK34" s="127" t="str">
        <f>Tableau81[[#This Row],[LOCALISATION]]</f>
        <v>BREUSCHWICKERSHEIM</v>
      </c>
      <c r="AL34" s="321" t="str">
        <f>Tableau81[[#This Row],[STADE D''AVANCEMENT]]</f>
        <v>soubassement</v>
      </c>
      <c r="AM34" s="125" t="str">
        <f>Tableau81[[#This Row],[INTERVENTION À EFFECTUER]]</f>
        <v>dalle basse RDC</v>
      </c>
      <c r="AN34" s="317"/>
      <c r="AO34" s="317"/>
      <c r="AP34" s="343"/>
      <c r="AQ34" s="329" t="str">
        <f>Tableau81[[#This Row],[CLIENTS]]</f>
        <v>SCHNEIDER-GOBERT</v>
      </c>
      <c r="AR34" s="127" t="str">
        <f>Tableau81[[#This Row],[LOCALISATION]]</f>
        <v>BREUSCHWICKERSHEIM</v>
      </c>
      <c r="AS34" s="125" t="str">
        <f>Tableau81[[#This Row],[STADE D''AVANCEMENT]]</f>
        <v>soubassement</v>
      </c>
      <c r="AT34" s="125" t="str">
        <f>Tableau81[[#This Row],[INTERVENTION À EFFECTUER]]</f>
        <v>dalle basse RDC</v>
      </c>
      <c r="AU34" s="318">
        <v>41</v>
      </c>
      <c r="AV34" s="317"/>
      <c r="AW34" s="343"/>
      <c r="AX34" s="124" t="str">
        <f>Tableau81[[#This Row],[CLIENTS]]</f>
        <v>SCHNEIDER-GOBERT</v>
      </c>
      <c r="AY34" s="127" t="str">
        <f>Tableau81[[#This Row],[LOCALISATION]]</f>
        <v>BREUSCHWICKERSHEIM</v>
      </c>
      <c r="AZ34" s="125" t="str">
        <f>Tableau81[[#This Row],[STADE D''AVANCEMENT]]</f>
        <v>soubassement</v>
      </c>
      <c r="BA34" s="125" t="str">
        <f>Tableau81[[#This Row],[INTERVENTION À EFFECTUER]]</f>
        <v>dalle basse RDC</v>
      </c>
      <c r="BB34" s="317"/>
      <c r="BC34" s="317"/>
      <c r="BD34" s="343"/>
      <c r="BE34" s="124" t="str">
        <f>Tableau81[[#This Row],[CLIENTS]]</f>
        <v>SCHNEIDER-GOBERT</v>
      </c>
      <c r="BF34" s="127" t="str">
        <f>Tableau81[[#This Row],[LOCALISATION]]</f>
        <v>BREUSCHWICKERSHEIM</v>
      </c>
      <c r="BG34" s="125" t="str">
        <f>Tableau81[[#This Row],[STADE D''AVANCEMENT]]</f>
        <v>soubassement</v>
      </c>
      <c r="BH34" s="125" t="str">
        <f>Tableau81[[#This Row],[INTERVENTION À EFFECTUER]]</f>
        <v>dalle basse RDC</v>
      </c>
      <c r="BI34" s="317"/>
      <c r="BJ34" s="317"/>
      <c r="BK34" s="343"/>
      <c r="BL34" s="124" t="str">
        <f>Tableau81[[#This Row],[CLIENTS]]</f>
        <v>SCHNEIDER-GOBERT</v>
      </c>
      <c r="BM34" s="127" t="str">
        <f>Tableau81[[#This Row],[LOCALISATION]]</f>
        <v>BREUSCHWICKERSHEIM</v>
      </c>
      <c r="BN34" s="125" t="str">
        <f>Tableau81[[#This Row],[STADE D''AVANCEMENT]]</f>
        <v>soubassement</v>
      </c>
      <c r="BO34" s="125" t="str">
        <f>Tableau81[[#This Row],[INTERVENTION À EFFECTUER]]</f>
        <v>dalle basse RDC</v>
      </c>
      <c r="BP34" s="317"/>
      <c r="BQ34" s="317"/>
      <c r="BR34" s="343"/>
      <c r="BS34" s="124" t="str">
        <f>Tableau81[[#This Row],[CLIENTS]]</f>
        <v>SCHNEIDER-GOBERT</v>
      </c>
      <c r="BT34" s="127" t="str">
        <f>Tableau81[[#This Row],[LOCALISATION]]</f>
        <v>BREUSCHWICKERSHEIM</v>
      </c>
      <c r="BU34" s="125" t="str">
        <f>Tableau81[[#This Row],[STADE D''AVANCEMENT]]</f>
        <v>soubassement</v>
      </c>
      <c r="BV34" s="125" t="str">
        <f>Tableau81[[#This Row],[INTERVENTION À EFFECTUER]]</f>
        <v>dalle basse RDC</v>
      </c>
      <c r="BW34" s="317"/>
      <c r="BX34" s="317"/>
      <c r="BY34" s="343"/>
      <c r="BZ34" s="124" t="str">
        <f>Tableau81[[#This Row],[CLIENTS]]</f>
        <v>SCHNEIDER-GOBERT</v>
      </c>
      <c r="CA34" s="127" t="str">
        <f>Tableau81[[#This Row],[LOCALISATION]]</f>
        <v>BREUSCHWICKERSHEIM</v>
      </c>
      <c r="CB34" s="125" t="str">
        <f>Tableau81[[#This Row],[STADE D''AVANCEMENT]]</f>
        <v>soubassement</v>
      </c>
      <c r="CC34" s="125" t="str">
        <f>Tableau81[[#This Row],[INTERVENTION À EFFECTUER]]</f>
        <v>dalle basse RDC</v>
      </c>
      <c r="CD34" s="317"/>
      <c r="CE34" s="317"/>
      <c r="CF34" s="343"/>
      <c r="CG34" s="127" t="str">
        <f>Tableau81[[#This Row],[CLIENTS]]</f>
        <v>SCHNEIDER-GOBERT</v>
      </c>
      <c r="CH34" s="127" t="str">
        <f>Tableau81[[#This Row],[LOCALISATION]]</f>
        <v>BREUSCHWICKERSHEIM</v>
      </c>
      <c r="CI34" s="321" t="str">
        <f>Tableau81[[#This Row],[STADE D''AVANCEMENT]]</f>
        <v>soubassement</v>
      </c>
      <c r="CJ34" s="125" t="str">
        <f>Tableau81[[#This Row],[INTERVENTION À EFFECTUER]]</f>
        <v>dalle basse RDC</v>
      </c>
      <c r="CK34" s="317"/>
      <c r="CL34" s="317"/>
      <c r="CM34" s="343"/>
      <c r="CN34" s="124" t="str">
        <f>Tableau81[[#This Row],[CLIENTS]]</f>
        <v>SCHNEIDER-GOBERT</v>
      </c>
      <c r="CO34" s="127" t="str">
        <f>Tableau81[[#This Row],[LOCALISATION]]</f>
        <v>BREUSCHWICKERSHEIM</v>
      </c>
      <c r="CP34" s="125" t="str">
        <f>Tableau81[[#This Row],[STADE D''AVANCEMENT]]</f>
        <v>soubassement</v>
      </c>
      <c r="CQ34" s="125" t="str">
        <f>Tableau81[[#This Row],[INTERVENTION À EFFECTUER]]</f>
        <v>dalle basse RDC</v>
      </c>
      <c r="CR34" s="317"/>
      <c r="CS34" s="317"/>
      <c r="CT34" s="343"/>
      <c r="CU34" s="124" t="str">
        <f>Tableau81[[#This Row],[CLIENTS]]</f>
        <v>SCHNEIDER-GOBERT</v>
      </c>
      <c r="CV34" s="127" t="str">
        <f>Tableau81[[#This Row],[LOCALISATION]]</f>
        <v>BREUSCHWICKERSHEIM</v>
      </c>
      <c r="CW34" s="320" t="str">
        <f>Tableau81[[#This Row],[STADE D''AVANCEMENT]]</f>
        <v>soubassement</v>
      </c>
      <c r="CX34" s="125" t="str">
        <f>Tableau81[[#This Row],[INTERVENTION À EFFECTUER]]</f>
        <v>dalle basse RDC</v>
      </c>
      <c r="CY34" s="317"/>
      <c r="CZ34" s="317"/>
      <c r="DA34" s="343"/>
      <c r="DB34" s="124" t="str">
        <f>Tableau81[[#This Row],[CLIENTS]]</f>
        <v>SCHNEIDER-GOBERT</v>
      </c>
      <c r="DC34" s="127" t="str">
        <f>Tableau81[[#This Row],[LOCALISATION]]</f>
        <v>BREUSCHWICKERSHEIM</v>
      </c>
      <c r="DD34" s="320" t="str">
        <f>Tableau81[[#This Row],[STADE D''AVANCEMENT]]</f>
        <v>soubassement</v>
      </c>
      <c r="DE34" s="125" t="str">
        <f>Tableau81[[#This Row],[INTERVENTION À EFFECTUER]]</f>
        <v>dalle basse RDC</v>
      </c>
      <c r="DF34" s="317"/>
      <c r="DG34" s="317"/>
      <c r="DH34" s="343"/>
      <c r="DI34" s="322" t="str">
        <f>Tableau81[[#This Row],[CLIENTS]]</f>
        <v>SCHNEIDER-GOBERT</v>
      </c>
      <c r="DJ34" s="322" t="str">
        <f>Tableau81[[#This Row],[LOCALISATION]]</f>
        <v>BREUSCHWICKERSHEIM</v>
      </c>
      <c r="DK34" s="338" t="str">
        <f>Tableau81[[#This Row],[STADE D''AVANCEMENT]]</f>
        <v>soubassement</v>
      </c>
      <c r="DL34" s="144" t="str">
        <f>Tableau81[[#This Row],[INTERVENTION À EFFECTUER]]</f>
        <v>dalle basse RDC</v>
      </c>
      <c r="DM34" s="318"/>
      <c r="DN34" s="318"/>
      <c r="DO34" s="347"/>
      <c r="DP34" s="124" t="str">
        <f>Tableau81[[#This Row],[CLIENTS]]</f>
        <v>SCHNEIDER-GOBERT</v>
      </c>
      <c r="DQ34" s="127" t="str">
        <f>Tableau81[[#This Row],[LOCALISATION]]</f>
        <v>BREUSCHWICKERSHEIM</v>
      </c>
      <c r="DR34" s="320" t="str">
        <f>Tableau81[[#This Row],[STADE D''AVANCEMENT]]</f>
        <v>soubassement</v>
      </c>
      <c r="DS34" s="125" t="str">
        <f>Tableau81[[#This Row],[INTERVENTION À EFFECTUER]]</f>
        <v>dalle basse RDC</v>
      </c>
      <c r="DT34" s="317"/>
      <c r="DU34" s="317"/>
      <c r="DV34" s="343"/>
      <c r="DW34" s="124" t="str">
        <f>Tableau81[[#This Row],[CLIENTS]]</f>
        <v>SCHNEIDER-GOBERT</v>
      </c>
      <c r="DX34" s="127" t="str">
        <f>Tableau81[[#This Row],[LOCALISATION]]</f>
        <v>BREUSCHWICKERSHEIM</v>
      </c>
      <c r="DY34" s="320" t="str">
        <f>Tableau81[[#This Row],[STADE D''AVANCEMENT]]</f>
        <v>soubassement</v>
      </c>
      <c r="DZ34" s="125" t="str">
        <f>Tableau81[[#This Row],[INTERVENTION À EFFECTUER]]</f>
        <v>dalle basse RDC</v>
      </c>
      <c r="EA34" s="317"/>
      <c r="EB34" s="317"/>
      <c r="EC34" s="343"/>
      <c r="ED34" s="124" t="str">
        <f>Tableau81[[#This Row],[CLIENTS]]</f>
        <v>SCHNEIDER-GOBERT</v>
      </c>
      <c r="EE34" s="127" t="str">
        <f>Tableau81[[#This Row],[LOCALISATION]]</f>
        <v>BREUSCHWICKERSHEIM</v>
      </c>
      <c r="EF34" s="320" t="str">
        <f>Tableau81[[#This Row],[STADE D''AVANCEMENT]]</f>
        <v>soubassement</v>
      </c>
      <c r="EG34" s="125" t="str">
        <f>Tableau81[[#This Row],[INTERVENTION À EFFECTUER]]</f>
        <v>dalle basse RDC</v>
      </c>
      <c r="EH34" s="317"/>
      <c r="EI34" s="317"/>
      <c r="EJ34" s="343"/>
      <c r="EK34" s="124" t="str">
        <f>Tableau81[[#This Row],[CLIENTS]]</f>
        <v>SCHNEIDER-GOBERT</v>
      </c>
      <c r="EL34" s="127" t="str">
        <f>Tableau81[[#This Row],[LOCALISATION]]</f>
        <v>BREUSCHWICKERSHEIM</v>
      </c>
      <c r="EM34" s="320" t="str">
        <f>Tableau81[[#This Row],[STADE D''AVANCEMENT]]</f>
        <v>soubassement</v>
      </c>
      <c r="EN34" s="125" t="str">
        <f>Tableau81[[#This Row],[INTERVENTION À EFFECTUER]]</f>
        <v>dalle basse RDC</v>
      </c>
      <c r="EO34" s="317"/>
      <c r="EP34" s="317"/>
      <c r="EQ34" s="343"/>
      <c r="ER34" s="124" t="str">
        <f>Tableau81[[#This Row],[CLIENTS]]</f>
        <v>SCHNEIDER-GOBERT</v>
      </c>
      <c r="ES34" s="127" t="str">
        <f>Tableau81[[#This Row],[LOCALISATION]]</f>
        <v>BREUSCHWICKERSHEIM</v>
      </c>
      <c r="ET34" s="320" t="str">
        <f>Tableau81[[#This Row],[STADE D''AVANCEMENT]]</f>
        <v>soubassement</v>
      </c>
      <c r="EU34" s="125" t="str">
        <f>Tableau81[[#This Row],[INTERVENTION À EFFECTUER]]</f>
        <v>dalle basse RDC</v>
      </c>
      <c r="EV34" s="317"/>
      <c r="EW34" s="317"/>
      <c r="EX34" s="343"/>
      <c r="EY34" s="124" t="str">
        <f>Tableau81[[#This Row],[CLIENTS]]</f>
        <v>SCHNEIDER-GOBERT</v>
      </c>
      <c r="EZ34" s="127" t="str">
        <f>Tableau81[[#This Row],[LOCALISATION]]</f>
        <v>BREUSCHWICKERSHEIM</v>
      </c>
      <c r="FA34" s="320" t="str">
        <f>Tableau81[[#This Row],[STADE D''AVANCEMENT]]</f>
        <v>soubassement</v>
      </c>
      <c r="FB34" s="125" t="str">
        <f>Tableau81[[#This Row],[INTERVENTION À EFFECTUER]]</f>
        <v>dalle basse RDC</v>
      </c>
      <c r="FC34" s="317"/>
      <c r="FD34" s="317"/>
      <c r="FE34" s="343"/>
      <c r="FF34" s="124" t="str">
        <f>Tableau81[[#This Row],[CLIENTS]]</f>
        <v>SCHNEIDER-GOBERT</v>
      </c>
      <c r="FG34" s="127" t="str">
        <f>Tableau81[[#This Row],[LOCALISATION]]</f>
        <v>BREUSCHWICKERSHEIM</v>
      </c>
      <c r="FH34" s="320" t="str">
        <f>Tableau81[[#This Row],[STADE D''AVANCEMENT]]</f>
        <v>soubassement</v>
      </c>
      <c r="FI34" s="125" t="str">
        <f>Tableau81[[#This Row],[INTERVENTION À EFFECTUER]]</f>
        <v>dalle basse RDC</v>
      </c>
      <c r="FJ34" s="317"/>
      <c r="FK34" s="317"/>
      <c r="FL34" s="343"/>
      <c r="FM34" s="124" t="str">
        <f>Tableau81[[#This Row],[CLIENTS]]</f>
        <v>SCHNEIDER-GOBERT</v>
      </c>
      <c r="FN34" s="127" t="str">
        <f>Tableau81[[#This Row],[LOCALISATION]]</f>
        <v>BREUSCHWICKERSHEIM</v>
      </c>
      <c r="FO34" s="320" t="str">
        <f>Tableau81[[#This Row],[STADE D''AVANCEMENT]]</f>
        <v>soubassement</v>
      </c>
      <c r="FP34" s="321" t="str">
        <f>Tableau81[[#This Row],[INTERVENTION À EFFECTUER]]</f>
        <v>dalle basse RDC</v>
      </c>
      <c r="FQ34" s="317"/>
      <c r="FR34" s="317"/>
      <c r="FS34" s="343"/>
      <c r="FT34" s="124" t="str">
        <f>Tableau81[[#This Row],[CLIENTS]]</f>
        <v>SCHNEIDER-GOBERT</v>
      </c>
      <c r="FU34" s="127" t="str">
        <f>Tableau81[[#This Row],[LOCALISATION]]</f>
        <v>BREUSCHWICKERSHEIM</v>
      </c>
      <c r="FV34" s="320" t="str">
        <f>Tableau81[[#This Row],[STADE D''AVANCEMENT]]</f>
        <v>soubassement</v>
      </c>
      <c r="FW34" s="125" t="str">
        <f>Tableau81[[#This Row],[INTERVENTION À EFFECTUER]]</f>
        <v>dalle basse RDC</v>
      </c>
      <c r="FX34" s="317"/>
      <c r="FY34" s="317"/>
      <c r="FZ34" s="343"/>
      <c r="GA34" s="124" t="str">
        <f>Tableau81[[#This Row],[CLIENTS]]</f>
        <v>SCHNEIDER-GOBERT</v>
      </c>
      <c r="GB34" s="127" t="str">
        <f>Tableau81[[#This Row],[LOCALISATION]]</f>
        <v>BREUSCHWICKERSHEIM</v>
      </c>
      <c r="GC34" s="320" t="str">
        <f>Tableau81[[#This Row],[STADE D''AVANCEMENT]]</f>
        <v>soubassement</v>
      </c>
      <c r="GD34" s="125" t="str">
        <f>Tableau81[[#This Row],[INTERVENTION À EFFECTUER]]</f>
        <v>dalle basse RDC</v>
      </c>
      <c r="GE34" s="317"/>
      <c r="GF34" s="317"/>
      <c r="GG34" s="343"/>
      <c r="GH34" s="124" t="str">
        <f>Tableau81[[#This Row],[CLIENTS]]</f>
        <v>SCHNEIDER-GOBERT</v>
      </c>
      <c r="GI34" s="127" t="str">
        <f>Tableau81[[#This Row],[LOCALISATION]]</f>
        <v>BREUSCHWICKERSHEIM</v>
      </c>
      <c r="GJ34" s="320" t="str">
        <f>Tableau81[[#This Row],[STADE D''AVANCEMENT]]</f>
        <v>soubassement</v>
      </c>
      <c r="GK34" s="125" t="str">
        <f>Tableau81[[#This Row],[INTERVENTION À EFFECTUER]]</f>
        <v>dalle basse RDC</v>
      </c>
      <c r="GL34" s="317"/>
      <c r="GM34" s="317"/>
      <c r="GN34" s="343"/>
      <c r="GO34" s="124" t="str">
        <f>Tableau81[[#This Row],[CLIENTS]]</f>
        <v>SCHNEIDER-GOBERT</v>
      </c>
      <c r="GP34" s="127" t="str">
        <f>Tableau81[[#This Row],[LOCALISATION]]</f>
        <v>BREUSCHWICKERSHEIM</v>
      </c>
      <c r="GQ34" s="320" t="str">
        <f>Tableau81[[#This Row],[STADE D''AVANCEMENT]]</f>
        <v>soubassement</v>
      </c>
      <c r="GR34" s="125" t="str">
        <f>Tableau81[[#This Row],[INTERVENTION À EFFECTUER]]</f>
        <v>dalle basse RDC</v>
      </c>
      <c r="GS34" s="317"/>
      <c r="GT34" s="317"/>
      <c r="GU34" s="343"/>
      <c r="GV34" s="124" t="str">
        <f>Tableau81[[#This Row],[CLIENTS]]</f>
        <v>SCHNEIDER-GOBERT</v>
      </c>
      <c r="GW34" s="127" t="str">
        <f>Tableau81[[#This Row],[LOCALISATION]]</f>
        <v>BREUSCHWICKERSHEIM</v>
      </c>
      <c r="GX34" s="320" t="str">
        <f>Tableau81[[#This Row],[STADE D''AVANCEMENT]]</f>
        <v>soubassement</v>
      </c>
      <c r="GY34" s="125" t="str">
        <f>Tableau81[[#This Row],[INTERVENTION À EFFECTUER]]</f>
        <v>dalle basse RDC</v>
      </c>
      <c r="GZ34" s="317"/>
      <c r="HA34" s="317"/>
      <c r="HB34" s="343"/>
      <c r="HC34" s="124" t="str">
        <f>Tableau81[[#This Row],[CLIENTS]]</f>
        <v>SCHNEIDER-GOBERT</v>
      </c>
      <c r="HD34" s="127" t="str">
        <f>Tableau81[[#This Row],[LOCALISATION]]</f>
        <v>BREUSCHWICKERSHEIM</v>
      </c>
      <c r="HE34" s="320" t="str">
        <f>Tableau81[[#This Row],[STADE D''AVANCEMENT]]</f>
        <v>soubassement</v>
      </c>
      <c r="HF34" s="125" t="str">
        <f>Tableau81[[#This Row],[INTERVENTION À EFFECTUER]]</f>
        <v>dalle basse RDC</v>
      </c>
      <c r="HG34" s="317"/>
      <c r="HH34" s="317"/>
      <c r="HI34" s="343"/>
    </row>
    <row r="35" spans="1:217" s="331" customFormat="1" ht="17.25" customHeight="1" x14ac:dyDescent="0.25">
      <c r="A35" s="124" t="s">
        <v>315</v>
      </c>
      <c r="B35" s="124" t="s">
        <v>318</v>
      </c>
      <c r="C35" s="125" t="s">
        <v>319</v>
      </c>
      <c r="D35" s="125"/>
      <c r="E35" s="317"/>
      <c r="F35" s="317"/>
      <c r="G35" s="343"/>
      <c r="H35" s="127" t="str">
        <f>Tableau81[[#This Row],[CLIENTS]]</f>
        <v>TEDONE</v>
      </c>
      <c r="I35" s="127" t="str">
        <f>Tableau81[[#This Row],[LOCALISATION]]</f>
        <v>GAMBSHEIM</v>
      </c>
      <c r="J35" s="321" t="str">
        <f>Tableau81[[#This Row],[STADE D''AVANCEMENT]]</f>
        <v>marchés en cours</v>
      </c>
      <c r="K35" s="321">
        <f>Tableau81[[#This Row],[INTERVENTION À EFFECTUER]]</f>
        <v>0</v>
      </c>
      <c r="L35" s="317"/>
      <c r="M35" s="317"/>
      <c r="N35" s="343"/>
      <c r="O35" s="127" t="str">
        <f>Tableau81[[#This Row],[CLIENTS]]</f>
        <v>TEDONE</v>
      </c>
      <c r="P35" s="127" t="str">
        <f>Tableau81[[#This Row],[LOCALISATION]]</f>
        <v>GAMBSHEIM</v>
      </c>
      <c r="Q35" s="321" t="str">
        <f>Tableau81[[#This Row],[STADE D''AVANCEMENT]]</f>
        <v>marchés en cours</v>
      </c>
      <c r="R35" s="321">
        <f>Tableau81[[#This Row],[INTERVENTION À EFFECTUER]]</f>
        <v>0</v>
      </c>
      <c r="S35" s="317"/>
      <c r="T35" s="317"/>
      <c r="U35" s="343"/>
      <c r="V35" s="127" t="str">
        <f>Tableau81[[#This Row],[CLIENTS]]</f>
        <v>TEDONE</v>
      </c>
      <c r="W35" s="127" t="str">
        <f>Tableau81[[#This Row],[LOCALISATION]]</f>
        <v>GAMBSHEIM</v>
      </c>
      <c r="X35" s="321" t="str">
        <f>Tableau81[[#This Row],[STADE D''AVANCEMENT]]</f>
        <v>marchés en cours</v>
      </c>
      <c r="Y35" s="321">
        <f>Tableau81[[#This Row],[INTERVENTION À EFFECTUER]]</f>
        <v>0</v>
      </c>
      <c r="Z35" s="317"/>
      <c r="AA35" s="317"/>
      <c r="AB35" s="343"/>
      <c r="AC35" s="124" t="str">
        <f>Tableau81[[#This Row],[CLIENTS]]</f>
        <v>TEDONE</v>
      </c>
      <c r="AD35" s="127" t="str">
        <f>Tableau81[[#This Row],[LOCALISATION]]</f>
        <v>GAMBSHEIM</v>
      </c>
      <c r="AE35" s="321" t="str">
        <f>Tableau81[[#This Row],[STADE D''AVANCEMENT]]</f>
        <v>marchés en cours</v>
      </c>
      <c r="AF35" s="125">
        <f>Tableau81[[#This Row],[INTERVENTION À EFFECTUER]]</f>
        <v>0</v>
      </c>
      <c r="AG35" s="332"/>
      <c r="AH35" s="317"/>
      <c r="AI35" s="343"/>
      <c r="AJ35" s="124" t="str">
        <f>Tableau81[[#This Row],[CLIENTS]]</f>
        <v>TEDONE</v>
      </c>
      <c r="AK35" s="127" t="str">
        <f>Tableau81[[#This Row],[LOCALISATION]]</f>
        <v>GAMBSHEIM</v>
      </c>
      <c r="AL35" s="321" t="str">
        <f>Tableau81[[#This Row],[STADE D''AVANCEMENT]]</f>
        <v>marchés en cours</v>
      </c>
      <c r="AM35" s="125">
        <f>Tableau81[[#This Row],[INTERVENTION À EFFECTUER]]</f>
        <v>0</v>
      </c>
      <c r="AN35" s="317"/>
      <c r="AO35" s="317"/>
      <c r="AP35" s="343"/>
      <c r="AQ35" s="329" t="str">
        <f>Tableau81[[#This Row],[CLIENTS]]</f>
        <v>TEDONE</v>
      </c>
      <c r="AR35" s="127" t="str">
        <f>Tableau81[[#This Row],[LOCALISATION]]</f>
        <v>GAMBSHEIM</v>
      </c>
      <c r="AS35" s="125" t="str">
        <f>Tableau81[[#This Row],[STADE D''AVANCEMENT]]</f>
        <v>marchés en cours</v>
      </c>
      <c r="AT35" s="125">
        <f>Tableau81[[#This Row],[INTERVENTION À EFFECTUER]]</f>
        <v>0</v>
      </c>
      <c r="AU35" s="317"/>
      <c r="AV35" s="317"/>
      <c r="AW35" s="343"/>
      <c r="AX35" s="124" t="str">
        <f>Tableau81[[#This Row],[CLIENTS]]</f>
        <v>TEDONE</v>
      </c>
      <c r="AY35" s="127" t="str">
        <f>Tableau81[[#This Row],[LOCALISATION]]</f>
        <v>GAMBSHEIM</v>
      </c>
      <c r="AZ35" s="125" t="str">
        <f>Tableau81[[#This Row],[STADE D''AVANCEMENT]]</f>
        <v>marchés en cours</v>
      </c>
      <c r="BA35" s="125">
        <f>Tableau81[[#This Row],[INTERVENTION À EFFECTUER]]</f>
        <v>0</v>
      </c>
      <c r="BB35" s="317"/>
      <c r="BC35" s="317"/>
      <c r="BD35" s="343"/>
      <c r="BE35" s="124" t="str">
        <f>Tableau81[[#This Row],[CLIENTS]]</f>
        <v>TEDONE</v>
      </c>
      <c r="BF35" s="127" t="str">
        <f>Tableau81[[#This Row],[LOCALISATION]]</f>
        <v>GAMBSHEIM</v>
      </c>
      <c r="BG35" s="125" t="str">
        <f>Tableau81[[#This Row],[STADE D''AVANCEMENT]]</f>
        <v>marchés en cours</v>
      </c>
      <c r="BH35" s="125">
        <f>Tableau81[[#This Row],[INTERVENTION À EFFECTUER]]</f>
        <v>0</v>
      </c>
      <c r="BI35" s="317"/>
      <c r="BJ35" s="317"/>
      <c r="BK35" s="343"/>
      <c r="BL35" s="124" t="str">
        <f>Tableau81[[#This Row],[CLIENTS]]</f>
        <v>TEDONE</v>
      </c>
      <c r="BM35" s="127" t="str">
        <f>Tableau81[[#This Row],[LOCALISATION]]</f>
        <v>GAMBSHEIM</v>
      </c>
      <c r="BN35" s="125" t="str">
        <f>Tableau81[[#This Row],[STADE D''AVANCEMENT]]</f>
        <v>marchés en cours</v>
      </c>
      <c r="BO35" s="125">
        <f>Tableau81[[#This Row],[INTERVENTION À EFFECTUER]]</f>
        <v>0</v>
      </c>
      <c r="BP35" s="317"/>
      <c r="BQ35" s="317"/>
      <c r="BR35" s="343"/>
      <c r="BS35" s="124" t="str">
        <f>Tableau81[[#This Row],[CLIENTS]]</f>
        <v>TEDONE</v>
      </c>
      <c r="BT35" s="127" t="str">
        <f>Tableau81[[#This Row],[LOCALISATION]]</f>
        <v>GAMBSHEIM</v>
      </c>
      <c r="BU35" s="125" t="str">
        <f>Tableau81[[#This Row],[STADE D''AVANCEMENT]]</f>
        <v>marchés en cours</v>
      </c>
      <c r="BV35" s="125">
        <f>Tableau81[[#This Row],[INTERVENTION À EFFECTUER]]</f>
        <v>0</v>
      </c>
      <c r="BW35" s="317"/>
      <c r="BX35" s="317"/>
      <c r="BY35" s="343"/>
      <c r="BZ35" s="124" t="str">
        <f>Tableau81[[#This Row],[CLIENTS]]</f>
        <v>TEDONE</v>
      </c>
      <c r="CA35" s="127" t="str">
        <f>Tableau81[[#This Row],[LOCALISATION]]</f>
        <v>GAMBSHEIM</v>
      </c>
      <c r="CB35" s="125" t="str">
        <f>Tableau81[[#This Row],[STADE D''AVANCEMENT]]</f>
        <v>marchés en cours</v>
      </c>
      <c r="CC35" s="125">
        <f>Tableau81[[#This Row],[INTERVENTION À EFFECTUER]]</f>
        <v>0</v>
      </c>
      <c r="CD35" s="317"/>
      <c r="CE35" s="317"/>
      <c r="CF35" s="343"/>
      <c r="CG35" s="127" t="str">
        <f>Tableau81[[#This Row],[CLIENTS]]</f>
        <v>TEDONE</v>
      </c>
      <c r="CH35" s="127" t="str">
        <f>Tableau81[[#This Row],[LOCALISATION]]</f>
        <v>GAMBSHEIM</v>
      </c>
      <c r="CI35" s="321" t="str">
        <f>Tableau81[[#This Row],[STADE D''AVANCEMENT]]</f>
        <v>marchés en cours</v>
      </c>
      <c r="CJ35" s="125">
        <f>Tableau81[[#This Row],[INTERVENTION À EFFECTUER]]</f>
        <v>0</v>
      </c>
      <c r="CK35" s="317"/>
      <c r="CL35" s="317"/>
      <c r="CM35" s="343"/>
      <c r="CN35" s="124" t="str">
        <f>Tableau81[[#This Row],[CLIENTS]]</f>
        <v>TEDONE</v>
      </c>
      <c r="CO35" s="127" t="str">
        <f>Tableau81[[#This Row],[LOCALISATION]]</f>
        <v>GAMBSHEIM</v>
      </c>
      <c r="CP35" s="125" t="str">
        <f>Tableau81[[#This Row],[STADE D''AVANCEMENT]]</f>
        <v>marchés en cours</v>
      </c>
      <c r="CQ35" s="125">
        <f>Tableau81[[#This Row],[INTERVENTION À EFFECTUER]]</f>
        <v>0</v>
      </c>
      <c r="CR35" s="317"/>
      <c r="CS35" s="317"/>
      <c r="CT35" s="343"/>
      <c r="CU35" s="124" t="str">
        <f>Tableau81[[#This Row],[CLIENTS]]</f>
        <v>TEDONE</v>
      </c>
      <c r="CV35" s="127" t="str">
        <f>Tableau81[[#This Row],[LOCALISATION]]</f>
        <v>GAMBSHEIM</v>
      </c>
      <c r="CW35" s="320" t="str">
        <f>Tableau81[[#This Row],[STADE D''AVANCEMENT]]</f>
        <v>marchés en cours</v>
      </c>
      <c r="CX35" s="125">
        <f>Tableau81[[#This Row],[INTERVENTION À EFFECTUER]]</f>
        <v>0</v>
      </c>
      <c r="CY35" s="317"/>
      <c r="CZ35" s="317"/>
      <c r="DA35" s="343"/>
      <c r="DB35" s="124" t="str">
        <f>Tableau81[[#This Row],[CLIENTS]]</f>
        <v>TEDONE</v>
      </c>
      <c r="DC35" s="127" t="str">
        <f>Tableau81[[#This Row],[LOCALISATION]]</f>
        <v>GAMBSHEIM</v>
      </c>
      <c r="DD35" s="320" t="str">
        <f>Tableau81[[#This Row],[STADE D''AVANCEMENT]]</f>
        <v>marchés en cours</v>
      </c>
      <c r="DE35" s="125">
        <f>Tableau81[[#This Row],[INTERVENTION À EFFECTUER]]</f>
        <v>0</v>
      </c>
      <c r="DF35" s="317"/>
      <c r="DG35" s="317"/>
      <c r="DH35" s="343"/>
      <c r="DI35" s="322" t="str">
        <f>Tableau81[[#This Row],[CLIENTS]]</f>
        <v>TEDONE</v>
      </c>
      <c r="DJ35" s="322" t="str">
        <f>Tableau81[[#This Row],[LOCALISATION]]</f>
        <v>GAMBSHEIM</v>
      </c>
      <c r="DK35" s="338" t="str">
        <f>Tableau81[[#This Row],[STADE D''AVANCEMENT]]</f>
        <v>marchés en cours</v>
      </c>
      <c r="DL35" s="144">
        <f>Tableau81[[#This Row],[INTERVENTION À EFFECTUER]]</f>
        <v>0</v>
      </c>
      <c r="DM35" s="318"/>
      <c r="DN35" s="318"/>
      <c r="DO35" s="347"/>
      <c r="DP35" s="124" t="str">
        <f>Tableau81[[#This Row],[CLIENTS]]</f>
        <v>TEDONE</v>
      </c>
      <c r="DQ35" s="127" t="str">
        <f>Tableau81[[#This Row],[LOCALISATION]]</f>
        <v>GAMBSHEIM</v>
      </c>
      <c r="DR35" s="320" t="str">
        <f>Tableau81[[#This Row],[STADE D''AVANCEMENT]]</f>
        <v>marchés en cours</v>
      </c>
      <c r="DS35" s="125">
        <f>Tableau81[[#This Row],[INTERVENTION À EFFECTUER]]</f>
        <v>0</v>
      </c>
      <c r="DT35" s="317"/>
      <c r="DU35" s="317"/>
      <c r="DV35" s="343"/>
      <c r="DW35" s="124" t="str">
        <f>Tableau81[[#This Row],[CLIENTS]]</f>
        <v>TEDONE</v>
      </c>
      <c r="DX35" s="127" t="str">
        <f>Tableau81[[#This Row],[LOCALISATION]]</f>
        <v>GAMBSHEIM</v>
      </c>
      <c r="DY35" s="320" t="str">
        <f>Tableau81[[#This Row],[STADE D''AVANCEMENT]]</f>
        <v>marchés en cours</v>
      </c>
      <c r="DZ35" s="125">
        <f>Tableau81[[#This Row],[INTERVENTION À EFFECTUER]]</f>
        <v>0</v>
      </c>
      <c r="EA35" s="317"/>
      <c r="EB35" s="317"/>
      <c r="EC35" s="343"/>
      <c r="ED35" s="124" t="str">
        <f>Tableau81[[#This Row],[CLIENTS]]</f>
        <v>TEDONE</v>
      </c>
      <c r="EE35" s="127" t="str">
        <f>Tableau81[[#This Row],[LOCALISATION]]</f>
        <v>GAMBSHEIM</v>
      </c>
      <c r="EF35" s="320" t="str">
        <f>Tableau81[[#This Row],[STADE D''AVANCEMENT]]</f>
        <v>marchés en cours</v>
      </c>
      <c r="EG35" s="125">
        <f>Tableau81[[#This Row],[INTERVENTION À EFFECTUER]]</f>
        <v>0</v>
      </c>
      <c r="EH35" s="317"/>
      <c r="EI35" s="317"/>
      <c r="EJ35" s="343"/>
      <c r="EK35" s="124" t="str">
        <f>Tableau81[[#This Row],[CLIENTS]]</f>
        <v>TEDONE</v>
      </c>
      <c r="EL35" s="127" t="str">
        <f>Tableau81[[#This Row],[LOCALISATION]]</f>
        <v>GAMBSHEIM</v>
      </c>
      <c r="EM35" s="320" t="str">
        <f>Tableau81[[#This Row],[STADE D''AVANCEMENT]]</f>
        <v>marchés en cours</v>
      </c>
      <c r="EN35" s="125">
        <f>Tableau81[[#This Row],[INTERVENTION À EFFECTUER]]</f>
        <v>0</v>
      </c>
      <c r="EO35" s="317"/>
      <c r="EP35" s="317"/>
      <c r="EQ35" s="343"/>
      <c r="ER35" s="124" t="str">
        <f>Tableau81[[#This Row],[CLIENTS]]</f>
        <v>TEDONE</v>
      </c>
      <c r="ES35" s="127" t="str">
        <f>Tableau81[[#This Row],[LOCALISATION]]</f>
        <v>GAMBSHEIM</v>
      </c>
      <c r="ET35" s="320" t="str">
        <f>Tableau81[[#This Row],[STADE D''AVANCEMENT]]</f>
        <v>marchés en cours</v>
      </c>
      <c r="EU35" s="125">
        <f>Tableau81[[#This Row],[INTERVENTION À EFFECTUER]]</f>
        <v>0</v>
      </c>
      <c r="EV35" s="317"/>
      <c r="EW35" s="317"/>
      <c r="EX35" s="343"/>
      <c r="EY35" s="124" t="str">
        <f>Tableau81[[#This Row],[CLIENTS]]</f>
        <v>TEDONE</v>
      </c>
      <c r="EZ35" s="127" t="str">
        <f>Tableau81[[#This Row],[LOCALISATION]]</f>
        <v>GAMBSHEIM</v>
      </c>
      <c r="FA35" s="320" t="str">
        <f>Tableau81[[#This Row],[STADE D''AVANCEMENT]]</f>
        <v>marchés en cours</v>
      </c>
      <c r="FB35" s="125">
        <f>Tableau81[[#This Row],[INTERVENTION À EFFECTUER]]</f>
        <v>0</v>
      </c>
      <c r="FC35" s="317"/>
      <c r="FD35" s="317"/>
      <c r="FE35" s="343"/>
      <c r="FF35" s="124" t="str">
        <f>Tableau81[[#This Row],[CLIENTS]]</f>
        <v>TEDONE</v>
      </c>
      <c r="FG35" s="127" t="str">
        <f>Tableau81[[#This Row],[LOCALISATION]]</f>
        <v>GAMBSHEIM</v>
      </c>
      <c r="FH35" s="320" t="str">
        <f>Tableau81[[#This Row],[STADE D''AVANCEMENT]]</f>
        <v>marchés en cours</v>
      </c>
      <c r="FI35" s="125">
        <f>Tableau81[[#This Row],[INTERVENTION À EFFECTUER]]</f>
        <v>0</v>
      </c>
      <c r="FJ35" s="317"/>
      <c r="FK35" s="317"/>
      <c r="FL35" s="343"/>
      <c r="FM35" s="124" t="str">
        <f>Tableau81[[#This Row],[CLIENTS]]</f>
        <v>TEDONE</v>
      </c>
      <c r="FN35" s="127" t="str">
        <f>Tableau81[[#This Row],[LOCALISATION]]</f>
        <v>GAMBSHEIM</v>
      </c>
      <c r="FO35" s="320" t="str">
        <f>Tableau81[[#This Row],[STADE D''AVANCEMENT]]</f>
        <v>marchés en cours</v>
      </c>
      <c r="FP35" s="321">
        <f>Tableau81[[#This Row],[INTERVENTION À EFFECTUER]]</f>
        <v>0</v>
      </c>
      <c r="FQ35" s="317"/>
      <c r="FR35" s="317"/>
      <c r="FS35" s="343"/>
      <c r="FT35" s="124" t="str">
        <f>Tableau81[[#This Row],[CLIENTS]]</f>
        <v>TEDONE</v>
      </c>
      <c r="FU35" s="127" t="str">
        <f>Tableau81[[#This Row],[LOCALISATION]]</f>
        <v>GAMBSHEIM</v>
      </c>
      <c r="FV35" s="320" t="str">
        <f>Tableau81[[#This Row],[STADE D''AVANCEMENT]]</f>
        <v>marchés en cours</v>
      </c>
      <c r="FW35" s="125">
        <f>Tableau81[[#This Row],[INTERVENTION À EFFECTUER]]</f>
        <v>0</v>
      </c>
      <c r="FX35" s="317"/>
      <c r="FY35" s="317"/>
      <c r="FZ35" s="343"/>
      <c r="GA35" s="124" t="str">
        <f>Tableau81[[#This Row],[CLIENTS]]</f>
        <v>TEDONE</v>
      </c>
      <c r="GB35" s="127" t="str">
        <f>Tableau81[[#This Row],[LOCALISATION]]</f>
        <v>GAMBSHEIM</v>
      </c>
      <c r="GC35" s="320" t="str">
        <f>Tableau81[[#This Row],[STADE D''AVANCEMENT]]</f>
        <v>marchés en cours</v>
      </c>
      <c r="GD35" s="125">
        <f>Tableau81[[#This Row],[INTERVENTION À EFFECTUER]]</f>
        <v>0</v>
      </c>
      <c r="GE35" s="317"/>
      <c r="GF35" s="317"/>
      <c r="GG35" s="343"/>
      <c r="GH35" s="124" t="str">
        <f>Tableau81[[#This Row],[CLIENTS]]</f>
        <v>TEDONE</v>
      </c>
      <c r="GI35" s="127" t="str">
        <f>Tableau81[[#This Row],[LOCALISATION]]</f>
        <v>GAMBSHEIM</v>
      </c>
      <c r="GJ35" s="320" t="str">
        <f>Tableau81[[#This Row],[STADE D''AVANCEMENT]]</f>
        <v>marchés en cours</v>
      </c>
      <c r="GK35" s="125">
        <f>Tableau81[[#This Row],[INTERVENTION À EFFECTUER]]</f>
        <v>0</v>
      </c>
      <c r="GL35" s="317"/>
      <c r="GM35" s="317"/>
      <c r="GN35" s="343"/>
      <c r="GO35" s="124" t="str">
        <f>Tableau81[[#This Row],[CLIENTS]]</f>
        <v>TEDONE</v>
      </c>
      <c r="GP35" s="127" t="str">
        <f>Tableau81[[#This Row],[LOCALISATION]]</f>
        <v>GAMBSHEIM</v>
      </c>
      <c r="GQ35" s="320" t="str">
        <f>Tableau81[[#This Row],[STADE D''AVANCEMENT]]</f>
        <v>marchés en cours</v>
      </c>
      <c r="GR35" s="125">
        <f>Tableau81[[#This Row],[INTERVENTION À EFFECTUER]]</f>
        <v>0</v>
      </c>
      <c r="GS35" s="317"/>
      <c r="GT35" s="317"/>
      <c r="GU35" s="343"/>
      <c r="GV35" s="124" t="str">
        <f>Tableau81[[#This Row],[CLIENTS]]</f>
        <v>TEDONE</v>
      </c>
      <c r="GW35" s="127" t="str">
        <f>Tableau81[[#This Row],[LOCALISATION]]</f>
        <v>GAMBSHEIM</v>
      </c>
      <c r="GX35" s="320" t="str">
        <f>Tableau81[[#This Row],[STADE D''AVANCEMENT]]</f>
        <v>marchés en cours</v>
      </c>
      <c r="GY35" s="125">
        <f>Tableau81[[#This Row],[INTERVENTION À EFFECTUER]]</f>
        <v>0</v>
      </c>
      <c r="GZ35" s="317"/>
      <c r="HA35" s="317"/>
      <c r="HB35" s="343"/>
      <c r="HC35" s="124" t="str">
        <f>Tableau81[[#This Row],[CLIENTS]]</f>
        <v>TEDONE</v>
      </c>
      <c r="HD35" s="127" t="str">
        <f>Tableau81[[#This Row],[LOCALISATION]]</f>
        <v>GAMBSHEIM</v>
      </c>
      <c r="HE35" s="320" t="str">
        <f>Tableau81[[#This Row],[STADE D''AVANCEMENT]]</f>
        <v>marchés en cours</v>
      </c>
      <c r="HF35" s="125">
        <f>Tableau81[[#This Row],[INTERVENTION À EFFECTUER]]</f>
        <v>0</v>
      </c>
      <c r="HG35" s="317"/>
      <c r="HH35" s="317"/>
      <c r="HI35" s="343"/>
    </row>
    <row r="36" spans="1:217" s="331" customFormat="1" ht="17.25" customHeight="1" x14ac:dyDescent="0.25">
      <c r="A36" s="124" t="s">
        <v>316</v>
      </c>
      <c r="B36" s="124" t="s">
        <v>317</v>
      </c>
      <c r="C36" s="125" t="s">
        <v>296</v>
      </c>
      <c r="D36" s="125" t="s">
        <v>250</v>
      </c>
      <c r="E36" s="317"/>
      <c r="F36" s="317"/>
      <c r="G36" s="343"/>
      <c r="H36" s="127" t="str">
        <f>Tableau81[[#This Row],[CLIENTS]]</f>
        <v>TRUNZER</v>
      </c>
      <c r="I36" s="127" t="str">
        <f>Tableau81[[#This Row],[LOCALISATION]]</f>
        <v>OBERLAUTERBACH</v>
      </c>
      <c r="J36" s="321" t="str">
        <f>Tableau81[[#This Row],[STADE D''AVANCEMENT]]</f>
        <v>fondations</v>
      </c>
      <c r="K36" s="321" t="str">
        <f>Tableau81[[#This Row],[INTERVENTION À EFFECTUER]]</f>
        <v>soubassement</v>
      </c>
      <c r="L36" s="317"/>
      <c r="M36" s="317"/>
      <c r="N36" s="343"/>
      <c r="O36" s="127" t="str">
        <f>Tableau81[[#This Row],[CLIENTS]]</f>
        <v>TRUNZER</v>
      </c>
      <c r="P36" s="127" t="str">
        <f>Tableau81[[#This Row],[LOCALISATION]]</f>
        <v>OBERLAUTERBACH</v>
      </c>
      <c r="Q36" s="321" t="str">
        <f>Tableau81[[#This Row],[STADE D''AVANCEMENT]]</f>
        <v>fondations</v>
      </c>
      <c r="R36" s="321" t="str">
        <f>Tableau81[[#This Row],[INTERVENTION À EFFECTUER]]</f>
        <v>soubassement</v>
      </c>
      <c r="S36" s="317"/>
      <c r="T36" s="317"/>
      <c r="U36" s="343"/>
      <c r="V36" s="127" t="str">
        <f>Tableau81[[#This Row],[CLIENTS]]</f>
        <v>TRUNZER</v>
      </c>
      <c r="W36" s="127" t="str">
        <f>Tableau81[[#This Row],[LOCALISATION]]</f>
        <v>OBERLAUTERBACH</v>
      </c>
      <c r="X36" s="321" t="str">
        <f>Tableau81[[#This Row],[STADE D''AVANCEMENT]]</f>
        <v>fondations</v>
      </c>
      <c r="Y36" s="321" t="str">
        <f>Tableau81[[#This Row],[INTERVENTION À EFFECTUER]]</f>
        <v>soubassement</v>
      </c>
      <c r="Z36" s="317"/>
      <c r="AA36" s="317"/>
      <c r="AB36" s="343"/>
      <c r="AC36" s="124" t="str">
        <f>Tableau81[[#This Row],[CLIENTS]]</f>
        <v>TRUNZER</v>
      </c>
      <c r="AD36" s="127" t="str">
        <f>Tableau81[[#This Row],[LOCALISATION]]</f>
        <v>OBERLAUTERBACH</v>
      </c>
      <c r="AE36" s="321" t="str">
        <f>Tableau81[[#This Row],[STADE D''AVANCEMENT]]</f>
        <v>fondations</v>
      </c>
      <c r="AF36" s="125" t="str">
        <f>Tableau81[[#This Row],[INTERVENTION À EFFECTUER]]</f>
        <v>soubassement</v>
      </c>
      <c r="AG36" s="317">
        <v>2</v>
      </c>
      <c r="AH36" s="317"/>
      <c r="AI36" s="343"/>
      <c r="AJ36" s="124" t="str">
        <f>Tableau81[[#This Row],[CLIENTS]]</f>
        <v>TRUNZER</v>
      </c>
      <c r="AK36" s="127" t="str">
        <f>Tableau81[[#This Row],[LOCALISATION]]</f>
        <v>OBERLAUTERBACH</v>
      </c>
      <c r="AL36" s="321" t="str">
        <f>Tableau81[[#This Row],[STADE D''AVANCEMENT]]</f>
        <v>fondations</v>
      </c>
      <c r="AM36" s="125" t="str">
        <f>Tableau81[[#This Row],[INTERVENTION À EFFECTUER]]</f>
        <v>soubassement</v>
      </c>
      <c r="AN36" s="317"/>
      <c r="AO36" s="317"/>
      <c r="AP36" s="343"/>
      <c r="AQ36" s="329" t="str">
        <f>Tableau81[[#This Row],[CLIENTS]]</f>
        <v>TRUNZER</v>
      </c>
      <c r="AR36" s="127" t="str">
        <f>Tableau81[[#This Row],[LOCALISATION]]</f>
        <v>OBERLAUTERBACH</v>
      </c>
      <c r="AS36" s="125" t="str">
        <f>Tableau81[[#This Row],[STADE D''AVANCEMENT]]</f>
        <v>fondations</v>
      </c>
      <c r="AT36" s="125" t="str">
        <f>Tableau81[[#This Row],[INTERVENTION À EFFECTUER]]</f>
        <v>soubassement</v>
      </c>
      <c r="AU36" s="317"/>
      <c r="AV36" s="317"/>
      <c r="AW36" s="343"/>
      <c r="AX36" s="124" t="str">
        <f>Tableau81[[#This Row],[CLIENTS]]</f>
        <v>TRUNZER</v>
      </c>
      <c r="AY36" s="127" t="str">
        <f>Tableau81[[#This Row],[LOCALISATION]]</f>
        <v>OBERLAUTERBACH</v>
      </c>
      <c r="AZ36" s="125" t="str">
        <f>Tableau81[[#This Row],[STADE D''AVANCEMENT]]</f>
        <v>fondations</v>
      </c>
      <c r="BA36" s="125" t="str">
        <f>Tableau81[[#This Row],[INTERVENTION À EFFECTUER]]</f>
        <v>soubassement</v>
      </c>
      <c r="BB36" s="317"/>
      <c r="BC36" s="317"/>
      <c r="BD36" s="343"/>
      <c r="BE36" s="124" t="str">
        <f>Tableau81[[#This Row],[CLIENTS]]</f>
        <v>TRUNZER</v>
      </c>
      <c r="BF36" s="127" t="str">
        <f>Tableau81[[#This Row],[LOCALISATION]]</f>
        <v>OBERLAUTERBACH</v>
      </c>
      <c r="BG36" s="125" t="str">
        <f>Tableau81[[#This Row],[STADE D''AVANCEMENT]]</f>
        <v>fondations</v>
      </c>
      <c r="BH36" s="125" t="str">
        <f>Tableau81[[#This Row],[INTERVENTION À EFFECTUER]]</f>
        <v>soubassement</v>
      </c>
      <c r="BI36" s="317"/>
      <c r="BJ36" s="317"/>
      <c r="BK36" s="343"/>
      <c r="BL36" s="124" t="str">
        <f>Tableau81[[#This Row],[CLIENTS]]</f>
        <v>TRUNZER</v>
      </c>
      <c r="BM36" s="127" t="str">
        <f>Tableau81[[#This Row],[LOCALISATION]]</f>
        <v>OBERLAUTERBACH</v>
      </c>
      <c r="BN36" s="125" t="str">
        <f>Tableau81[[#This Row],[STADE D''AVANCEMENT]]</f>
        <v>fondations</v>
      </c>
      <c r="BO36" s="125" t="str">
        <f>Tableau81[[#This Row],[INTERVENTION À EFFECTUER]]</f>
        <v>soubassement</v>
      </c>
      <c r="BP36" s="317"/>
      <c r="BQ36" s="317"/>
      <c r="BR36" s="343"/>
      <c r="BS36" s="124" t="str">
        <f>Tableau81[[#This Row],[CLIENTS]]</f>
        <v>TRUNZER</v>
      </c>
      <c r="BT36" s="127" t="str">
        <f>Tableau81[[#This Row],[LOCALISATION]]</f>
        <v>OBERLAUTERBACH</v>
      </c>
      <c r="BU36" s="125" t="str">
        <f>Tableau81[[#This Row],[STADE D''AVANCEMENT]]</f>
        <v>fondations</v>
      </c>
      <c r="BV36" s="125" t="str">
        <f>Tableau81[[#This Row],[INTERVENTION À EFFECTUER]]</f>
        <v>soubassement</v>
      </c>
      <c r="BW36" s="317"/>
      <c r="BX36" s="317"/>
      <c r="BY36" s="343"/>
      <c r="BZ36" s="124" t="str">
        <f>Tableau81[[#This Row],[CLIENTS]]</f>
        <v>TRUNZER</v>
      </c>
      <c r="CA36" s="127" t="str">
        <f>Tableau81[[#This Row],[LOCALISATION]]</f>
        <v>OBERLAUTERBACH</v>
      </c>
      <c r="CB36" s="125" t="str">
        <f>Tableau81[[#This Row],[STADE D''AVANCEMENT]]</f>
        <v>fondations</v>
      </c>
      <c r="CC36" s="125" t="str">
        <f>Tableau81[[#This Row],[INTERVENTION À EFFECTUER]]</f>
        <v>soubassement</v>
      </c>
      <c r="CD36" s="317"/>
      <c r="CE36" s="317"/>
      <c r="CF36" s="343"/>
      <c r="CG36" s="127" t="str">
        <f>Tableau81[[#This Row],[CLIENTS]]</f>
        <v>TRUNZER</v>
      </c>
      <c r="CH36" s="127" t="str">
        <f>Tableau81[[#This Row],[LOCALISATION]]</f>
        <v>OBERLAUTERBACH</v>
      </c>
      <c r="CI36" s="321" t="str">
        <f>Tableau81[[#This Row],[STADE D''AVANCEMENT]]</f>
        <v>fondations</v>
      </c>
      <c r="CJ36" s="125" t="str">
        <f>Tableau81[[#This Row],[INTERVENTION À EFFECTUER]]</f>
        <v>soubassement</v>
      </c>
      <c r="CK36" s="317"/>
      <c r="CL36" s="317"/>
      <c r="CM36" s="343"/>
      <c r="CN36" s="124" t="str">
        <f>Tableau81[[#This Row],[CLIENTS]]</f>
        <v>TRUNZER</v>
      </c>
      <c r="CO36" s="127" t="str">
        <f>Tableau81[[#This Row],[LOCALISATION]]</f>
        <v>OBERLAUTERBACH</v>
      </c>
      <c r="CP36" s="125" t="str">
        <f>Tableau81[[#This Row],[STADE D''AVANCEMENT]]</f>
        <v>fondations</v>
      </c>
      <c r="CQ36" s="125" t="str">
        <f>Tableau81[[#This Row],[INTERVENTION À EFFECTUER]]</f>
        <v>soubassement</v>
      </c>
      <c r="CR36" s="317"/>
      <c r="CS36" s="317"/>
      <c r="CT36" s="343"/>
      <c r="CU36" s="124" t="str">
        <f>Tableau81[[#This Row],[CLIENTS]]</f>
        <v>TRUNZER</v>
      </c>
      <c r="CV36" s="127" t="str">
        <f>Tableau81[[#This Row],[LOCALISATION]]</f>
        <v>OBERLAUTERBACH</v>
      </c>
      <c r="CW36" s="320" t="str">
        <f>Tableau81[[#This Row],[STADE D''AVANCEMENT]]</f>
        <v>fondations</v>
      </c>
      <c r="CX36" s="125" t="str">
        <f>Tableau81[[#This Row],[INTERVENTION À EFFECTUER]]</f>
        <v>soubassement</v>
      </c>
      <c r="CY36" s="317"/>
      <c r="CZ36" s="317"/>
      <c r="DA36" s="343"/>
      <c r="DB36" s="124" t="str">
        <f>Tableau81[[#This Row],[CLIENTS]]</f>
        <v>TRUNZER</v>
      </c>
      <c r="DC36" s="127" t="str">
        <f>Tableau81[[#This Row],[LOCALISATION]]</f>
        <v>OBERLAUTERBACH</v>
      </c>
      <c r="DD36" s="320" t="str">
        <f>Tableau81[[#This Row],[STADE D''AVANCEMENT]]</f>
        <v>fondations</v>
      </c>
      <c r="DE36" s="125" t="str">
        <f>Tableau81[[#This Row],[INTERVENTION À EFFECTUER]]</f>
        <v>soubassement</v>
      </c>
      <c r="DF36" s="317"/>
      <c r="DG36" s="317"/>
      <c r="DH36" s="343"/>
      <c r="DI36" s="322" t="str">
        <f>Tableau81[[#This Row],[CLIENTS]]</f>
        <v>TRUNZER</v>
      </c>
      <c r="DJ36" s="322" t="str">
        <f>Tableau81[[#This Row],[LOCALISATION]]</f>
        <v>OBERLAUTERBACH</v>
      </c>
      <c r="DK36" s="338" t="str">
        <f>Tableau81[[#This Row],[STADE D''AVANCEMENT]]</f>
        <v>fondations</v>
      </c>
      <c r="DL36" s="144" t="str">
        <f>Tableau81[[#This Row],[INTERVENTION À EFFECTUER]]</f>
        <v>soubassement</v>
      </c>
      <c r="DM36" s="318"/>
      <c r="DN36" s="318"/>
      <c r="DO36" s="347"/>
      <c r="DP36" s="124" t="str">
        <f>Tableau81[[#This Row],[CLIENTS]]</f>
        <v>TRUNZER</v>
      </c>
      <c r="DQ36" s="127" t="str">
        <f>Tableau81[[#This Row],[LOCALISATION]]</f>
        <v>OBERLAUTERBACH</v>
      </c>
      <c r="DR36" s="320" t="str">
        <f>Tableau81[[#This Row],[STADE D''AVANCEMENT]]</f>
        <v>fondations</v>
      </c>
      <c r="DS36" s="125" t="str">
        <f>Tableau81[[#This Row],[INTERVENTION À EFFECTUER]]</f>
        <v>soubassement</v>
      </c>
      <c r="DT36" s="317"/>
      <c r="DU36" s="317"/>
      <c r="DV36" s="343"/>
      <c r="DW36" s="124" t="str">
        <f>Tableau81[[#This Row],[CLIENTS]]</f>
        <v>TRUNZER</v>
      </c>
      <c r="DX36" s="127" t="str">
        <f>Tableau81[[#This Row],[LOCALISATION]]</f>
        <v>OBERLAUTERBACH</v>
      </c>
      <c r="DY36" s="320" t="str">
        <f>Tableau81[[#This Row],[STADE D''AVANCEMENT]]</f>
        <v>fondations</v>
      </c>
      <c r="DZ36" s="125" t="str">
        <f>Tableau81[[#This Row],[INTERVENTION À EFFECTUER]]</f>
        <v>soubassement</v>
      </c>
      <c r="EA36" s="317"/>
      <c r="EB36" s="317"/>
      <c r="EC36" s="343"/>
      <c r="ED36" s="124" t="str">
        <f>Tableau81[[#This Row],[CLIENTS]]</f>
        <v>TRUNZER</v>
      </c>
      <c r="EE36" s="127" t="str">
        <f>Tableau81[[#This Row],[LOCALISATION]]</f>
        <v>OBERLAUTERBACH</v>
      </c>
      <c r="EF36" s="320" t="str">
        <f>Tableau81[[#This Row],[STADE D''AVANCEMENT]]</f>
        <v>fondations</v>
      </c>
      <c r="EG36" s="125" t="str">
        <f>Tableau81[[#This Row],[INTERVENTION À EFFECTUER]]</f>
        <v>soubassement</v>
      </c>
      <c r="EH36" s="317"/>
      <c r="EI36" s="317"/>
      <c r="EJ36" s="343"/>
      <c r="EK36" s="124" t="str">
        <f>Tableau81[[#This Row],[CLIENTS]]</f>
        <v>TRUNZER</v>
      </c>
      <c r="EL36" s="127" t="str">
        <f>Tableau81[[#This Row],[LOCALISATION]]</f>
        <v>OBERLAUTERBACH</v>
      </c>
      <c r="EM36" s="320" t="str">
        <f>Tableau81[[#This Row],[STADE D''AVANCEMENT]]</f>
        <v>fondations</v>
      </c>
      <c r="EN36" s="125" t="str">
        <f>Tableau81[[#This Row],[INTERVENTION À EFFECTUER]]</f>
        <v>soubassement</v>
      </c>
      <c r="EO36" s="317"/>
      <c r="EP36" s="317"/>
      <c r="EQ36" s="343"/>
      <c r="ER36" s="124" t="str">
        <f>Tableau81[[#This Row],[CLIENTS]]</f>
        <v>TRUNZER</v>
      </c>
      <c r="ES36" s="127" t="str">
        <f>Tableau81[[#This Row],[LOCALISATION]]</f>
        <v>OBERLAUTERBACH</v>
      </c>
      <c r="ET36" s="320" t="str">
        <f>Tableau81[[#This Row],[STADE D''AVANCEMENT]]</f>
        <v>fondations</v>
      </c>
      <c r="EU36" s="125" t="str">
        <f>Tableau81[[#This Row],[INTERVENTION À EFFECTUER]]</f>
        <v>soubassement</v>
      </c>
      <c r="EV36" s="317"/>
      <c r="EW36" s="317"/>
      <c r="EX36" s="343"/>
      <c r="EY36" s="124" t="str">
        <f>Tableau81[[#This Row],[CLIENTS]]</f>
        <v>TRUNZER</v>
      </c>
      <c r="EZ36" s="127" t="str">
        <f>Tableau81[[#This Row],[LOCALISATION]]</f>
        <v>OBERLAUTERBACH</v>
      </c>
      <c r="FA36" s="320" t="str">
        <f>Tableau81[[#This Row],[STADE D''AVANCEMENT]]</f>
        <v>fondations</v>
      </c>
      <c r="FB36" s="125" t="str">
        <f>Tableau81[[#This Row],[INTERVENTION À EFFECTUER]]</f>
        <v>soubassement</v>
      </c>
      <c r="FC36" s="317"/>
      <c r="FD36" s="317"/>
      <c r="FE36" s="343"/>
      <c r="FF36" s="124" t="str">
        <f>Tableau81[[#This Row],[CLIENTS]]</f>
        <v>TRUNZER</v>
      </c>
      <c r="FG36" s="127" t="str">
        <f>Tableau81[[#This Row],[LOCALISATION]]</f>
        <v>OBERLAUTERBACH</v>
      </c>
      <c r="FH36" s="320" t="str">
        <f>Tableau81[[#This Row],[STADE D''AVANCEMENT]]</f>
        <v>fondations</v>
      </c>
      <c r="FI36" s="125" t="str">
        <f>Tableau81[[#This Row],[INTERVENTION À EFFECTUER]]</f>
        <v>soubassement</v>
      </c>
      <c r="FJ36" s="317"/>
      <c r="FK36" s="317"/>
      <c r="FL36" s="343"/>
      <c r="FM36" s="124" t="str">
        <f>Tableau81[[#This Row],[CLIENTS]]</f>
        <v>TRUNZER</v>
      </c>
      <c r="FN36" s="127" t="str">
        <f>Tableau81[[#This Row],[LOCALISATION]]</f>
        <v>OBERLAUTERBACH</v>
      </c>
      <c r="FO36" s="320" t="str">
        <f>Tableau81[[#This Row],[STADE D''AVANCEMENT]]</f>
        <v>fondations</v>
      </c>
      <c r="FP36" s="321" t="str">
        <f>Tableau81[[#This Row],[INTERVENTION À EFFECTUER]]</f>
        <v>soubassement</v>
      </c>
      <c r="FQ36" s="317"/>
      <c r="FR36" s="317"/>
      <c r="FS36" s="343"/>
      <c r="FT36" s="124" t="str">
        <f>Tableau81[[#This Row],[CLIENTS]]</f>
        <v>TRUNZER</v>
      </c>
      <c r="FU36" s="127" t="str">
        <f>Tableau81[[#This Row],[LOCALISATION]]</f>
        <v>OBERLAUTERBACH</v>
      </c>
      <c r="FV36" s="320" t="str">
        <f>Tableau81[[#This Row],[STADE D''AVANCEMENT]]</f>
        <v>fondations</v>
      </c>
      <c r="FW36" s="125" t="str">
        <f>Tableau81[[#This Row],[INTERVENTION À EFFECTUER]]</f>
        <v>soubassement</v>
      </c>
      <c r="FX36" s="317"/>
      <c r="FY36" s="317"/>
      <c r="FZ36" s="343"/>
      <c r="GA36" s="124" t="str">
        <f>Tableau81[[#This Row],[CLIENTS]]</f>
        <v>TRUNZER</v>
      </c>
      <c r="GB36" s="127" t="str">
        <f>Tableau81[[#This Row],[LOCALISATION]]</f>
        <v>OBERLAUTERBACH</v>
      </c>
      <c r="GC36" s="320" t="str">
        <f>Tableau81[[#This Row],[STADE D''AVANCEMENT]]</f>
        <v>fondations</v>
      </c>
      <c r="GD36" s="125" t="str">
        <f>Tableau81[[#This Row],[INTERVENTION À EFFECTUER]]</f>
        <v>soubassement</v>
      </c>
      <c r="GE36" s="317"/>
      <c r="GF36" s="317"/>
      <c r="GG36" s="343"/>
      <c r="GH36" s="124" t="str">
        <f>Tableau81[[#This Row],[CLIENTS]]</f>
        <v>TRUNZER</v>
      </c>
      <c r="GI36" s="127" t="str">
        <f>Tableau81[[#This Row],[LOCALISATION]]</f>
        <v>OBERLAUTERBACH</v>
      </c>
      <c r="GJ36" s="320" t="str">
        <f>Tableau81[[#This Row],[STADE D''AVANCEMENT]]</f>
        <v>fondations</v>
      </c>
      <c r="GK36" s="125" t="str">
        <f>Tableau81[[#This Row],[INTERVENTION À EFFECTUER]]</f>
        <v>soubassement</v>
      </c>
      <c r="GL36" s="317"/>
      <c r="GM36" s="317"/>
      <c r="GN36" s="343"/>
      <c r="GO36" s="124" t="str">
        <f>Tableau81[[#This Row],[CLIENTS]]</f>
        <v>TRUNZER</v>
      </c>
      <c r="GP36" s="127" t="str">
        <f>Tableau81[[#This Row],[LOCALISATION]]</f>
        <v>OBERLAUTERBACH</v>
      </c>
      <c r="GQ36" s="320" t="str">
        <f>Tableau81[[#This Row],[STADE D''AVANCEMENT]]</f>
        <v>fondations</v>
      </c>
      <c r="GR36" s="125" t="str">
        <f>Tableau81[[#This Row],[INTERVENTION À EFFECTUER]]</f>
        <v>soubassement</v>
      </c>
      <c r="GS36" s="317"/>
      <c r="GT36" s="317"/>
      <c r="GU36" s="343"/>
      <c r="GV36" s="124" t="str">
        <f>Tableau81[[#This Row],[CLIENTS]]</f>
        <v>TRUNZER</v>
      </c>
      <c r="GW36" s="127" t="str">
        <f>Tableau81[[#This Row],[LOCALISATION]]</f>
        <v>OBERLAUTERBACH</v>
      </c>
      <c r="GX36" s="320" t="str">
        <f>Tableau81[[#This Row],[STADE D''AVANCEMENT]]</f>
        <v>fondations</v>
      </c>
      <c r="GY36" s="125" t="str">
        <f>Tableau81[[#This Row],[INTERVENTION À EFFECTUER]]</f>
        <v>soubassement</v>
      </c>
      <c r="GZ36" s="317"/>
      <c r="HA36" s="317"/>
      <c r="HB36" s="343"/>
      <c r="HC36" s="124" t="str">
        <f>Tableau81[[#This Row],[CLIENTS]]</f>
        <v>TRUNZER</v>
      </c>
      <c r="HD36" s="127" t="str">
        <f>Tableau81[[#This Row],[LOCALISATION]]</f>
        <v>OBERLAUTERBACH</v>
      </c>
      <c r="HE36" s="320" t="str">
        <f>Tableau81[[#This Row],[STADE D''AVANCEMENT]]</f>
        <v>fondations</v>
      </c>
      <c r="HF36" s="125" t="str">
        <f>Tableau81[[#This Row],[INTERVENTION À EFFECTUER]]</f>
        <v>soubassement</v>
      </c>
      <c r="HG36" s="317"/>
      <c r="HH36" s="317"/>
      <c r="HI36" s="343"/>
    </row>
    <row r="37" spans="1:217" s="331" customFormat="1" ht="17.25" customHeight="1" x14ac:dyDescent="0.25">
      <c r="A37" s="124" t="s">
        <v>178</v>
      </c>
      <c r="B37" s="124" t="s">
        <v>281</v>
      </c>
      <c r="C37" s="125" t="s">
        <v>217</v>
      </c>
      <c r="D37" s="125" t="s">
        <v>101</v>
      </c>
      <c r="E37" s="317"/>
      <c r="F37" s="317"/>
      <c r="G37" s="343"/>
      <c r="H37" s="127" t="str">
        <f>Tableau81[[#This Row],[CLIENTS]]</f>
        <v>WETZEL</v>
      </c>
      <c r="I37" s="127" t="str">
        <f>Tableau81[[#This Row],[LOCALISATION]]</f>
        <v>OBERMODERN-ZUTZENDORF</v>
      </c>
      <c r="J37" s="321" t="str">
        <f>Tableau81[[#This Row],[STADE D''AVANCEMENT]]</f>
        <v>chape</v>
      </c>
      <c r="K37" s="321" t="str">
        <f>Tableau81[[#This Row],[INTERVENTION À EFFECTUER]]</f>
        <v>finitions</v>
      </c>
      <c r="L37" s="317"/>
      <c r="M37" s="317"/>
      <c r="N37" s="343"/>
      <c r="O37" s="127" t="str">
        <f>Tableau81[[#This Row],[CLIENTS]]</f>
        <v>WETZEL</v>
      </c>
      <c r="P37" s="127" t="str">
        <f>Tableau81[[#This Row],[LOCALISATION]]</f>
        <v>OBERMODERN-ZUTZENDORF</v>
      </c>
      <c r="Q37" s="321" t="str">
        <f>Tableau81[[#This Row],[STADE D''AVANCEMENT]]</f>
        <v>chape</v>
      </c>
      <c r="R37" s="321" t="str">
        <f>Tableau81[[#This Row],[INTERVENTION À EFFECTUER]]</f>
        <v>finitions</v>
      </c>
      <c r="S37" s="317"/>
      <c r="T37" s="317"/>
      <c r="U37" s="343"/>
      <c r="V37" s="127" t="str">
        <f>Tableau81[[#This Row],[CLIENTS]]</f>
        <v>WETZEL</v>
      </c>
      <c r="W37" s="127" t="str">
        <f>Tableau81[[#This Row],[LOCALISATION]]</f>
        <v>OBERMODERN-ZUTZENDORF</v>
      </c>
      <c r="X37" s="321" t="str">
        <f>Tableau81[[#This Row],[STADE D''AVANCEMENT]]</f>
        <v>chape</v>
      </c>
      <c r="Y37" s="321" t="str">
        <f>Tableau81[[#This Row],[INTERVENTION À EFFECTUER]]</f>
        <v>finitions</v>
      </c>
      <c r="Z37" s="317"/>
      <c r="AA37" s="317"/>
      <c r="AB37" s="343"/>
      <c r="AC37" s="127" t="str">
        <f>Tableau81[[#This Row],[CLIENTS]]</f>
        <v>WETZEL</v>
      </c>
      <c r="AD37" s="127" t="str">
        <f>Tableau81[[#This Row],[LOCALISATION]]</f>
        <v>OBERMODERN-ZUTZENDORF</v>
      </c>
      <c r="AE37" s="321" t="str">
        <f>Tableau81[[#This Row],[STADE D''AVANCEMENT]]</f>
        <v>chape</v>
      </c>
      <c r="AF37" s="125" t="str">
        <f>Tableau81[[#This Row],[INTERVENTION À EFFECTUER]]</f>
        <v>finitions</v>
      </c>
      <c r="AG37" s="317"/>
      <c r="AH37" s="317"/>
      <c r="AI37" s="343"/>
      <c r="AJ37" s="127" t="str">
        <f>Tableau81[[#This Row],[CLIENTS]]</f>
        <v>WETZEL</v>
      </c>
      <c r="AK37" s="127" t="str">
        <f>Tableau81[[#This Row],[LOCALISATION]]</f>
        <v>OBERMODERN-ZUTZENDORF</v>
      </c>
      <c r="AL37" s="321" t="str">
        <f>Tableau81[[#This Row],[STADE D''AVANCEMENT]]</f>
        <v>chape</v>
      </c>
      <c r="AM37" s="125" t="str">
        <f>Tableau81[[#This Row],[INTERVENTION À EFFECTUER]]</f>
        <v>finitions</v>
      </c>
      <c r="AN37" s="317"/>
      <c r="AO37" s="317"/>
      <c r="AP37" s="343"/>
      <c r="AQ37" s="127" t="str">
        <f>Tableau81[[#This Row],[CLIENTS]]</f>
        <v>WETZEL</v>
      </c>
      <c r="AR37" s="127" t="str">
        <f>Tableau81[[#This Row],[LOCALISATION]]</f>
        <v>OBERMODERN-ZUTZENDORF</v>
      </c>
      <c r="AS37" s="321" t="str">
        <f>Tableau81[[#This Row],[STADE D''AVANCEMENT]]</f>
        <v>chape</v>
      </c>
      <c r="AT37" s="125" t="str">
        <f>Tableau81[[#This Row],[INTERVENTION À EFFECTUER]]</f>
        <v>finitions</v>
      </c>
      <c r="AU37" s="317"/>
      <c r="AV37" s="317"/>
      <c r="AW37" s="343"/>
      <c r="AX37" s="127" t="str">
        <f>Tableau81[[#This Row],[CLIENTS]]</f>
        <v>WETZEL</v>
      </c>
      <c r="AY37" s="127" t="str">
        <f>Tableau81[[#This Row],[LOCALISATION]]</f>
        <v>OBERMODERN-ZUTZENDORF</v>
      </c>
      <c r="AZ37" s="321" t="str">
        <f>Tableau81[[#This Row],[STADE D''AVANCEMENT]]</f>
        <v>chape</v>
      </c>
      <c r="BA37" s="125" t="str">
        <f>Tableau81[[#This Row],[INTERVENTION À EFFECTUER]]</f>
        <v>finitions</v>
      </c>
      <c r="BB37" s="317"/>
      <c r="BC37" s="317"/>
      <c r="BD37" s="343"/>
      <c r="BE37" s="127" t="str">
        <f>Tableau81[[#This Row],[CLIENTS]]</f>
        <v>WETZEL</v>
      </c>
      <c r="BF37" s="127" t="str">
        <f>Tableau81[[#This Row],[LOCALISATION]]</f>
        <v>OBERMODERN-ZUTZENDORF</v>
      </c>
      <c r="BG37" s="321" t="str">
        <f>Tableau81[[#This Row],[STADE D''AVANCEMENT]]</f>
        <v>chape</v>
      </c>
      <c r="BH37" s="321" t="str">
        <f>Tableau81[[#This Row],[INTERVENTION À EFFECTUER]]</f>
        <v>finitions</v>
      </c>
      <c r="BI37" s="317"/>
      <c r="BJ37" s="317"/>
      <c r="BK37" s="343"/>
      <c r="BL37" s="127" t="str">
        <f>Tableau81[[#This Row],[CLIENTS]]</f>
        <v>WETZEL</v>
      </c>
      <c r="BM37" s="127" t="str">
        <f>Tableau81[[#This Row],[LOCALISATION]]</f>
        <v>OBERMODERN-ZUTZENDORF</v>
      </c>
      <c r="BN37" s="321" t="str">
        <f>Tableau81[[#This Row],[STADE D''AVANCEMENT]]</f>
        <v>chape</v>
      </c>
      <c r="BO37" s="321" t="str">
        <f>Tableau81[[#This Row],[INTERVENTION À EFFECTUER]]</f>
        <v>finitions</v>
      </c>
      <c r="BP37" s="317"/>
      <c r="BQ37" s="317"/>
      <c r="BR37" s="343"/>
      <c r="BS37" s="127" t="str">
        <f>Tableau81[[#This Row],[CLIENTS]]</f>
        <v>WETZEL</v>
      </c>
      <c r="BT37" s="127" t="str">
        <f>Tableau81[[#This Row],[LOCALISATION]]</f>
        <v>OBERMODERN-ZUTZENDORF</v>
      </c>
      <c r="BU37" s="321" t="str">
        <f>Tableau81[[#This Row],[STADE D''AVANCEMENT]]</f>
        <v>chape</v>
      </c>
      <c r="BV37" s="125" t="str">
        <f>Tableau81[[#This Row],[INTERVENTION À EFFECTUER]]</f>
        <v>finitions</v>
      </c>
      <c r="BW37" s="317"/>
      <c r="BX37" s="317"/>
      <c r="BY37" s="343"/>
      <c r="BZ37" s="127" t="str">
        <f>Tableau81[[#This Row],[CLIENTS]]</f>
        <v>WETZEL</v>
      </c>
      <c r="CA37" s="127" t="str">
        <f>Tableau81[[#This Row],[LOCALISATION]]</f>
        <v>OBERMODERN-ZUTZENDORF</v>
      </c>
      <c r="CB37" s="321" t="str">
        <f>Tableau81[[#This Row],[STADE D''AVANCEMENT]]</f>
        <v>chape</v>
      </c>
      <c r="CC37" s="125" t="str">
        <f>Tableau81[[#This Row],[INTERVENTION À EFFECTUER]]</f>
        <v>finitions</v>
      </c>
      <c r="CD37" s="317"/>
      <c r="CE37" s="317"/>
      <c r="CF37" s="343"/>
      <c r="CG37" s="127" t="str">
        <f>Tableau81[[#This Row],[CLIENTS]]</f>
        <v>WETZEL</v>
      </c>
      <c r="CH37" s="127" t="str">
        <f>Tableau81[[#This Row],[LOCALISATION]]</f>
        <v>OBERMODERN-ZUTZENDORF</v>
      </c>
      <c r="CI37" s="321" t="str">
        <f>Tableau81[[#This Row],[STADE D''AVANCEMENT]]</f>
        <v>chape</v>
      </c>
      <c r="CJ37" s="125" t="str">
        <f>Tableau81[[#This Row],[INTERVENTION À EFFECTUER]]</f>
        <v>finitions</v>
      </c>
      <c r="CK37" s="317"/>
      <c r="CL37" s="317"/>
      <c r="CM37" s="343"/>
      <c r="CN37" s="127" t="str">
        <f>Tableau81[[#This Row],[CLIENTS]]</f>
        <v>WETZEL</v>
      </c>
      <c r="CO37" s="127" t="str">
        <f>Tableau81[[#This Row],[LOCALISATION]]</f>
        <v>OBERMODERN-ZUTZENDORF</v>
      </c>
      <c r="CP37" s="321" t="str">
        <f>Tableau81[[#This Row],[STADE D''AVANCEMENT]]</f>
        <v>chape</v>
      </c>
      <c r="CQ37" s="125" t="str">
        <f>Tableau81[[#This Row],[INTERVENTION À EFFECTUER]]</f>
        <v>finitions</v>
      </c>
      <c r="CR37" s="317"/>
      <c r="CS37" s="317"/>
      <c r="CT37" s="343"/>
      <c r="CU37" s="127" t="str">
        <f>Tableau81[[#This Row],[CLIENTS]]</f>
        <v>WETZEL</v>
      </c>
      <c r="CV37" s="127" t="str">
        <f>Tableau81[[#This Row],[LOCALISATION]]</f>
        <v>OBERMODERN-ZUTZENDORF</v>
      </c>
      <c r="CW37" s="320" t="str">
        <f>Tableau81[[#This Row],[STADE D''AVANCEMENT]]</f>
        <v>chape</v>
      </c>
      <c r="CX37" s="125" t="str">
        <f>Tableau81[[#This Row],[INTERVENTION À EFFECTUER]]</f>
        <v>finitions</v>
      </c>
      <c r="CY37" s="317"/>
      <c r="CZ37" s="317"/>
      <c r="DA37" s="343"/>
      <c r="DB37" s="127" t="str">
        <f>Tableau81[[#This Row],[CLIENTS]]</f>
        <v>WETZEL</v>
      </c>
      <c r="DC37" s="127" t="str">
        <f>Tableau81[[#This Row],[LOCALISATION]]</f>
        <v>OBERMODERN-ZUTZENDORF</v>
      </c>
      <c r="DD37" s="320" t="str">
        <f>Tableau81[[#This Row],[STADE D''AVANCEMENT]]</f>
        <v>chape</v>
      </c>
      <c r="DE37" s="125" t="str">
        <f>Tableau81[[#This Row],[INTERVENTION À EFFECTUER]]</f>
        <v>finitions</v>
      </c>
      <c r="DF37" s="317"/>
      <c r="DG37" s="317"/>
      <c r="DH37" s="343"/>
      <c r="DI37" s="322" t="str">
        <f>Tableau81[[#This Row],[CLIENTS]]</f>
        <v>WETZEL</v>
      </c>
      <c r="DJ37" s="322" t="str">
        <f>Tableau81[[#This Row],[LOCALISATION]]</f>
        <v>OBERMODERN-ZUTZENDORF</v>
      </c>
      <c r="DK37" s="338" t="str">
        <f>Tableau81[[#This Row],[STADE D''AVANCEMENT]]</f>
        <v>chape</v>
      </c>
      <c r="DL37" s="144" t="str">
        <f>Tableau81[[#This Row],[INTERVENTION À EFFECTUER]]</f>
        <v>finitions</v>
      </c>
      <c r="DM37" s="318"/>
      <c r="DN37" s="318"/>
      <c r="DO37" s="347"/>
      <c r="DP37" s="127" t="str">
        <f>Tableau81[[#This Row],[CLIENTS]]</f>
        <v>WETZEL</v>
      </c>
      <c r="DQ37" s="127" t="str">
        <f>Tableau81[[#This Row],[LOCALISATION]]</f>
        <v>OBERMODERN-ZUTZENDORF</v>
      </c>
      <c r="DR37" s="320" t="str">
        <f>Tableau81[[#This Row],[STADE D''AVANCEMENT]]</f>
        <v>chape</v>
      </c>
      <c r="DS37" s="125" t="str">
        <f>Tableau81[[#This Row],[INTERVENTION À EFFECTUER]]</f>
        <v>finitions</v>
      </c>
      <c r="DT37" s="317"/>
      <c r="DU37" s="317"/>
      <c r="DV37" s="343"/>
      <c r="DW37" s="127" t="str">
        <f>Tableau81[[#This Row],[CLIENTS]]</f>
        <v>WETZEL</v>
      </c>
      <c r="DX37" s="127" t="str">
        <f>Tableau81[[#This Row],[LOCALISATION]]</f>
        <v>OBERMODERN-ZUTZENDORF</v>
      </c>
      <c r="DY37" s="320" t="str">
        <f>Tableau81[[#This Row],[STADE D''AVANCEMENT]]</f>
        <v>chape</v>
      </c>
      <c r="DZ37" s="321" t="str">
        <f>Tableau81[[#This Row],[INTERVENTION À EFFECTUER]]</f>
        <v>finitions</v>
      </c>
      <c r="EA37" s="317"/>
      <c r="EB37" s="317"/>
      <c r="EC37" s="343"/>
      <c r="ED37" s="127" t="str">
        <f>Tableau81[[#This Row],[CLIENTS]]</f>
        <v>WETZEL</v>
      </c>
      <c r="EE37" s="127" t="str">
        <f>Tableau81[[#This Row],[LOCALISATION]]</f>
        <v>OBERMODERN-ZUTZENDORF</v>
      </c>
      <c r="EF37" s="320" t="str">
        <f>Tableau81[[#This Row],[STADE D''AVANCEMENT]]</f>
        <v>chape</v>
      </c>
      <c r="EG37" s="125" t="str">
        <f>Tableau81[[#This Row],[INTERVENTION À EFFECTUER]]</f>
        <v>finitions</v>
      </c>
      <c r="EH37" s="317"/>
      <c r="EI37" s="317"/>
      <c r="EJ37" s="343"/>
      <c r="EK37" s="127" t="str">
        <f>Tableau81[[#This Row],[CLIENTS]]</f>
        <v>WETZEL</v>
      </c>
      <c r="EL37" s="127" t="str">
        <f>Tableau81[[#This Row],[LOCALISATION]]</f>
        <v>OBERMODERN-ZUTZENDORF</v>
      </c>
      <c r="EM37" s="320" t="str">
        <f>Tableau81[[#This Row],[STADE D''AVANCEMENT]]</f>
        <v>chape</v>
      </c>
      <c r="EN37" s="125" t="str">
        <f>Tableau81[[#This Row],[INTERVENTION À EFFECTUER]]</f>
        <v>finitions</v>
      </c>
      <c r="EO37" s="317"/>
      <c r="EP37" s="317"/>
      <c r="EQ37" s="343"/>
      <c r="ER37" s="127" t="str">
        <f>Tableau81[[#This Row],[CLIENTS]]</f>
        <v>WETZEL</v>
      </c>
      <c r="ES37" s="127" t="str">
        <f>Tableau81[[#This Row],[LOCALISATION]]</f>
        <v>OBERMODERN-ZUTZENDORF</v>
      </c>
      <c r="ET37" s="320" t="str">
        <f>Tableau81[[#This Row],[STADE D''AVANCEMENT]]</f>
        <v>chape</v>
      </c>
      <c r="EU37" s="125" t="str">
        <f>Tableau81[[#This Row],[INTERVENTION À EFFECTUER]]</f>
        <v>finitions</v>
      </c>
      <c r="EV37" s="317"/>
      <c r="EW37" s="317"/>
      <c r="EX37" s="343"/>
      <c r="EY37" s="127" t="str">
        <f>Tableau81[[#This Row],[CLIENTS]]</f>
        <v>WETZEL</v>
      </c>
      <c r="EZ37" s="127" t="str">
        <f>Tableau81[[#This Row],[LOCALISATION]]</f>
        <v>OBERMODERN-ZUTZENDORF</v>
      </c>
      <c r="FA37" s="320" t="str">
        <f>Tableau81[[#This Row],[STADE D''AVANCEMENT]]</f>
        <v>chape</v>
      </c>
      <c r="FB37" s="125" t="str">
        <f>Tableau81[[#This Row],[INTERVENTION À EFFECTUER]]</f>
        <v>finitions</v>
      </c>
      <c r="FC37" s="317"/>
      <c r="FD37" s="317"/>
      <c r="FE37" s="343"/>
      <c r="FF37" s="127" t="str">
        <f>Tableau81[[#This Row],[CLIENTS]]</f>
        <v>WETZEL</v>
      </c>
      <c r="FG37" s="127" t="str">
        <f>Tableau81[[#This Row],[LOCALISATION]]</f>
        <v>OBERMODERN-ZUTZENDORF</v>
      </c>
      <c r="FH37" s="320" t="str">
        <f>Tableau81[[#This Row],[STADE D''AVANCEMENT]]</f>
        <v>chape</v>
      </c>
      <c r="FI37" s="125" t="str">
        <f>Tableau81[[#This Row],[INTERVENTION À EFFECTUER]]</f>
        <v>finitions</v>
      </c>
      <c r="FJ37" s="317"/>
      <c r="FK37" s="317"/>
      <c r="FL37" s="343"/>
      <c r="FM37" s="127" t="str">
        <f>Tableau81[[#This Row],[CLIENTS]]</f>
        <v>WETZEL</v>
      </c>
      <c r="FN37" s="127" t="str">
        <f>Tableau81[[#This Row],[LOCALISATION]]</f>
        <v>OBERMODERN-ZUTZENDORF</v>
      </c>
      <c r="FO37" s="320" t="str">
        <f>Tableau81[[#This Row],[STADE D''AVANCEMENT]]</f>
        <v>chape</v>
      </c>
      <c r="FP37" s="321" t="str">
        <f>Tableau81[[#This Row],[INTERVENTION À EFFECTUER]]</f>
        <v>finitions</v>
      </c>
      <c r="FQ37" s="317"/>
      <c r="FR37" s="317"/>
      <c r="FS37" s="343"/>
      <c r="FT37" s="127" t="str">
        <f>Tableau81[[#This Row],[CLIENTS]]</f>
        <v>WETZEL</v>
      </c>
      <c r="FU37" s="127" t="str">
        <f>Tableau81[[#This Row],[LOCALISATION]]</f>
        <v>OBERMODERN-ZUTZENDORF</v>
      </c>
      <c r="FV37" s="320" t="str">
        <f>Tableau81[[#This Row],[STADE D''AVANCEMENT]]</f>
        <v>chape</v>
      </c>
      <c r="FW37" s="125" t="str">
        <f>Tableau81[[#This Row],[INTERVENTION À EFFECTUER]]</f>
        <v>finitions</v>
      </c>
      <c r="FX37" s="317"/>
      <c r="FY37" s="317"/>
      <c r="FZ37" s="343"/>
      <c r="GA37" s="127" t="str">
        <f>Tableau81[[#This Row],[CLIENTS]]</f>
        <v>WETZEL</v>
      </c>
      <c r="GB37" s="127" t="str">
        <f>Tableau81[[#This Row],[LOCALISATION]]</f>
        <v>OBERMODERN-ZUTZENDORF</v>
      </c>
      <c r="GC37" s="320" t="str">
        <f>Tableau81[[#This Row],[STADE D''AVANCEMENT]]</f>
        <v>chape</v>
      </c>
      <c r="GD37" s="321" t="str">
        <f>Tableau81[[#This Row],[INTERVENTION À EFFECTUER]]</f>
        <v>finitions</v>
      </c>
      <c r="GE37" s="317"/>
      <c r="GF37" s="317"/>
      <c r="GG37" s="343"/>
      <c r="GH37" s="127" t="str">
        <f>Tableau81[[#This Row],[CLIENTS]]</f>
        <v>WETZEL</v>
      </c>
      <c r="GI37" s="127" t="str">
        <f>Tableau81[[#This Row],[LOCALISATION]]</f>
        <v>OBERMODERN-ZUTZENDORF</v>
      </c>
      <c r="GJ37" s="320" t="str">
        <f>Tableau81[[#This Row],[STADE D''AVANCEMENT]]</f>
        <v>chape</v>
      </c>
      <c r="GK37" s="125" t="str">
        <f>Tableau81[[#This Row],[INTERVENTION À EFFECTUER]]</f>
        <v>finitions</v>
      </c>
      <c r="GL37" s="317"/>
      <c r="GM37" s="317"/>
      <c r="GN37" s="343"/>
      <c r="GO37" s="127" t="str">
        <f>Tableau81[[#This Row],[CLIENTS]]</f>
        <v>WETZEL</v>
      </c>
      <c r="GP37" s="127" t="str">
        <f>Tableau81[[#This Row],[LOCALISATION]]</f>
        <v>OBERMODERN-ZUTZENDORF</v>
      </c>
      <c r="GQ37" s="320" t="str">
        <f>Tableau81[[#This Row],[STADE D''AVANCEMENT]]</f>
        <v>chape</v>
      </c>
      <c r="GR37" s="321" t="str">
        <f>Tableau81[[#This Row],[INTERVENTION À EFFECTUER]]</f>
        <v>finitions</v>
      </c>
      <c r="GS37" s="317"/>
      <c r="GT37" s="317"/>
      <c r="GU37" s="343"/>
      <c r="GV37" s="127" t="str">
        <f>Tableau81[[#This Row],[CLIENTS]]</f>
        <v>WETZEL</v>
      </c>
      <c r="GW37" s="127" t="str">
        <f>Tableau81[[#This Row],[LOCALISATION]]</f>
        <v>OBERMODERN-ZUTZENDORF</v>
      </c>
      <c r="GX37" s="320" t="str">
        <f>Tableau81[[#This Row],[STADE D''AVANCEMENT]]</f>
        <v>chape</v>
      </c>
      <c r="GY37" s="125" t="str">
        <f>Tableau81[[#This Row],[INTERVENTION À EFFECTUER]]</f>
        <v>finitions</v>
      </c>
      <c r="GZ37" s="317"/>
      <c r="HA37" s="317"/>
      <c r="HB37" s="343"/>
      <c r="HC37" s="127" t="str">
        <f>Tableau81[[#This Row],[CLIENTS]]</f>
        <v>WETZEL</v>
      </c>
      <c r="HD37" s="127" t="str">
        <f>Tableau81[[#This Row],[LOCALISATION]]</f>
        <v>OBERMODERN-ZUTZENDORF</v>
      </c>
      <c r="HE37" s="320" t="str">
        <f>Tableau81[[#This Row],[STADE D''AVANCEMENT]]</f>
        <v>chape</v>
      </c>
      <c r="HF37" s="125" t="str">
        <f>Tableau81[[#This Row],[INTERVENTION À EFFECTUER]]</f>
        <v>finitions</v>
      </c>
      <c r="HG37" s="317"/>
      <c r="HH37" s="317"/>
      <c r="HI37" s="343"/>
    </row>
    <row r="38" spans="1:217" s="331" customFormat="1" ht="17.25" customHeight="1" x14ac:dyDescent="0.25">
      <c r="A38" s="124" t="s">
        <v>161</v>
      </c>
      <c r="B38" s="124" t="s">
        <v>152</v>
      </c>
      <c r="C38" s="125" t="s">
        <v>249</v>
      </c>
      <c r="D38" s="125"/>
      <c r="E38" s="317"/>
      <c r="F38" s="317"/>
      <c r="G38" s="343"/>
      <c r="H38" s="127" t="str">
        <f>Tableau81[[#This Row],[CLIENTS]]</f>
        <v>WOOCK-HISLER</v>
      </c>
      <c r="I38" s="127" t="str">
        <f>Tableau81[[#This Row],[LOCALISATION]]</f>
        <v>WILDERSBACH</v>
      </c>
      <c r="J38" s="321" t="str">
        <f>Tableau81[[#This Row],[STADE D''AVANCEMENT]]</f>
        <v>à receptionner</v>
      </c>
      <c r="K38" s="321">
        <f>Tableau81[[#This Row],[INTERVENTION À EFFECTUER]]</f>
        <v>0</v>
      </c>
      <c r="L38" s="317"/>
      <c r="M38" s="317"/>
      <c r="N38" s="343"/>
      <c r="O38" s="127" t="str">
        <f>Tableau81[[#This Row],[CLIENTS]]</f>
        <v>WOOCK-HISLER</v>
      </c>
      <c r="P38" s="127" t="str">
        <f>Tableau81[[#This Row],[LOCALISATION]]</f>
        <v>WILDERSBACH</v>
      </c>
      <c r="Q38" s="321" t="str">
        <f>Tableau81[[#This Row],[STADE D''AVANCEMENT]]</f>
        <v>à receptionner</v>
      </c>
      <c r="R38" s="321">
        <f>Tableau81[[#This Row],[INTERVENTION À EFFECTUER]]</f>
        <v>0</v>
      </c>
      <c r="S38" s="317"/>
      <c r="T38" s="317"/>
      <c r="U38" s="343"/>
      <c r="V38" s="127" t="str">
        <f>Tableau81[[#This Row],[CLIENTS]]</f>
        <v>WOOCK-HISLER</v>
      </c>
      <c r="W38" s="127" t="str">
        <f>Tableau81[[#This Row],[LOCALISATION]]</f>
        <v>WILDERSBACH</v>
      </c>
      <c r="X38" s="321" t="str">
        <f>Tableau81[[#This Row],[STADE D''AVANCEMENT]]</f>
        <v>à receptionner</v>
      </c>
      <c r="Y38" s="321">
        <f>Tableau81[[#This Row],[INTERVENTION À EFFECTUER]]</f>
        <v>0</v>
      </c>
      <c r="Z38" s="317"/>
      <c r="AA38" s="317"/>
      <c r="AB38" s="343"/>
      <c r="AC38" s="127" t="str">
        <f>Tableau81[[#This Row],[CLIENTS]]</f>
        <v>WOOCK-HISLER</v>
      </c>
      <c r="AD38" s="127" t="str">
        <f>Tableau81[[#This Row],[LOCALISATION]]</f>
        <v>WILDERSBACH</v>
      </c>
      <c r="AE38" s="321" t="str">
        <f>Tableau81[[#This Row],[STADE D''AVANCEMENT]]</f>
        <v>à receptionner</v>
      </c>
      <c r="AF38" s="321">
        <f>Tableau81[[#This Row],[INTERVENTION À EFFECTUER]]</f>
        <v>0</v>
      </c>
      <c r="AG38" s="317"/>
      <c r="AH38" s="317"/>
      <c r="AI38" s="343"/>
      <c r="AJ38" s="127" t="str">
        <f>Tableau81[[#This Row],[CLIENTS]]</f>
        <v>WOOCK-HISLER</v>
      </c>
      <c r="AK38" s="127" t="str">
        <f>Tableau81[[#This Row],[LOCALISATION]]</f>
        <v>WILDERSBACH</v>
      </c>
      <c r="AL38" s="321" t="str">
        <f>Tableau81[[#This Row],[STADE D''AVANCEMENT]]</f>
        <v>à receptionner</v>
      </c>
      <c r="AM38" s="321">
        <f>Tableau81[[#This Row],[INTERVENTION À EFFECTUER]]</f>
        <v>0</v>
      </c>
      <c r="AN38" s="317"/>
      <c r="AO38" s="317"/>
      <c r="AP38" s="343"/>
      <c r="AQ38" s="127" t="str">
        <f>Tableau81[[#This Row],[CLIENTS]]</f>
        <v>WOOCK-HISLER</v>
      </c>
      <c r="AR38" s="127" t="str">
        <f>Tableau81[[#This Row],[LOCALISATION]]</f>
        <v>WILDERSBACH</v>
      </c>
      <c r="AS38" s="321" t="str">
        <f>Tableau81[[#This Row],[STADE D''AVANCEMENT]]</f>
        <v>à receptionner</v>
      </c>
      <c r="AT38" s="321">
        <f>Tableau81[[#This Row],[INTERVENTION À EFFECTUER]]</f>
        <v>0</v>
      </c>
      <c r="AU38" s="317"/>
      <c r="AV38" s="317"/>
      <c r="AW38" s="343"/>
      <c r="AX38" s="127" t="str">
        <f>Tableau81[[#This Row],[CLIENTS]]</f>
        <v>WOOCK-HISLER</v>
      </c>
      <c r="AY38" s="127" t="str">
        <f>Tableau81[[#This Row],[LOCALISATION]]</f>
        <v>WILDERSBACH</v>
      </c>
      <c r="AZ38" s="321" t="str">
        <f>Tableau81[[#This Row],[STADE D''AVANCEMENT]]</f>
        <v>à receptionner</v>
      </c>
      <c r="BA38" s="321">
        <f>Tableau81[[#This Row],[INTERVENTION À EFFECTUER]]</f>
        <v>0</v>
      </c>
      <c r="BB38" s="317"/>
      <c r="BC38" s="317"/>
      <c r="BD38" s="343"/>
      <c r="BE38" s="127" t="str">
        <f>Tableau81[[#This Row],[CLIENTS]]</f>
        <v>WOOCK-HISLER</v>
      </c>
      <c r="BF38" s="127" t="str">
        <f>Tableau81[[#This Row],[LOCALISATION]]</f>
        <v>WILDERSBACH</v>
      </c>
      <c r="BG38" s="321" t="str">
        <f>Tableau81[[#This Row],[STADE D''AVANCEMENT]]</f>
        <v>à receptionner</v>
      </c>
      <c r="BH38" s="321">
        <f>Tableau81[[#This Row],[INTERVENTION À EFFECTUER]]</f>
        <v>0</v>
      </c>
      <c r="BI38" s="317"/>
      <c r="BJ38" s="317"/>
      <c r="BK38" s="343"/>
      <c r="BL38" s="127" t="str">
        <f>Tableau81[[#This Row],[CLIENTS]]</f>
        <v>WOOCK-HISLER</v>
      </c>
      <c r="BM38" s="127" t="str">
        <f>Tableau81[[#This Row],[LOCALISATION]]</f>
        <v>WILDERSBACH</v>
      </c>
      <c r="BN38" s="321" t="str">
        <f>Tableau81[[#This Row],[STADE D''AVANCEMENT]]</f>
        <v>à receptionner</v>
      </c>
      <c r="BO38" s="321">
        <f>Tableau81[[#This Row],[INTERVENTION À EFFECTUER]]</f>
        <v>0</v>
      </c>
      <c r="BP38" s="317"/>
      <c r="BQ38" s="317"/>
      <c r="BR38" s="343"/>
      <c r="BS38" s="127" t="str">
        <f>Tableau81[[#This Row],[CLIENTS]]</f>
        <v>WOOCK-HISLER</v>
      </c>
      <c r="BT38" s="127" t="str">
        <f>Tableau81[[#This Row],[LOCALISATION]]</f>
        <v>WILDERSBACH</v>
      </c>
      <c r="BU38" s="321" t="str">
        <f>Tableau81[[#This Row],[STADE D''AVANCEMENT]]</f>
        <v>à receptionner</v>
      </c>
      <c r="BV38" s="321">
        <f>Tableau81[[#This Row],[INTERVENTION À EFFECTUER]]</f>
        <v>0</v>
      </c>
      <c r="BW38" s="317"/>
      <c r="BX38" s="317"/>
      <c r="BY38" s="343"/>
      <c r="BZ38" s="127" t="str">
        <f>Tableau81[[#This Row],[CLIENTS]]</f>
        <v>WOOCK-HISLER</v>
      </c>
      <c r="CA38" s="127" t="str">
        <f>Tableau81[[#This Row],[LOCALISATION]]</f>
        <v>WILDERSBACH</v>
      </c>
      <c r="CB38" s="321" t="str">
        <f>Tableau81[[#This Row],[STADE D''AVANCEMENT]]</f>
        <v>à receptionner</v>
      </c>
      <c r="CC38" s="321">
        <f>Tableau81[[#This Row],[INTERVENTION À EFFECTUER]]</f>
        <v>0</v>
      </c>
      <c r="CD38" s="317"/>
      <c r="CE38" s="317"/>
      <c r="CF38" s="343"/>
      <c r="CG38" s="127" t="str">
        <f>Tableau81[[#This Row],[CLIENTS]]</f>
        <v>WOOCK-HISLER</v>
      </c>
      <c r="CH38" s="127" t="str">
        <f>Tableau81[[#This Row],[LOCALISATION]]</f>
        <v>WILDERSBACH</v>
      </c>
      <c r="CI38" s="321" t="str">
        <f>Tableau81[[#This Row],[STADE D''AVANCEMENT]]</f>
        <v>à receptionner</v>
      </c>
      <c r="CJ38" s="321">
        <f>Tableau81[[#This Row],[INTERVENTION À EFFECTUER]]</f>
        <v>0</v>
      </c>
      <c r="CK38" s="317"/>
      <c r="CL38" s="317"/>
      <c r="CM38" s="343"/>
      <c r="CN38" s="127" t="str">
        <f>Tableau81[[#This Row],[CLIENTS]]</f>
        <v>WOOCK-HISLER</v>
      </c>
      <c r="CO38" s="127" t="str">
        <f>Tableau81[[#This Row],[LOCALISATION]]</f>
        <v>WILDERSBACH</v>
      </c>
      <c r="CP38" s="321" t="str">
        <f>Tableau81[[#This Row],[STADE D''AVANCEMENT]]</f>
        <v>à receptionner</v>
      </c>
      <c r="CQ38" s="321">
        <f>Tableau81[[#This Row],[INTERVENTION À EFFECTUER]]</f>
        <v>0</v>
      </c>
      <c r="CR38" s="317"/>
      <c r="CS38" s="317"/>
      <c r="CT38" s="343"/>
      <c r="CU38" s="127" t="str">
        <f>Tableau81[[#This Row],[CLIENTS]]</f>
        <v>WOOCK-HISLER</v>
      </c>
      <c r="CV38" s="127" t="str">
        <f>Tableau81[[#This Row],[LOCALISATION]]</f>
        <v>WILDERSBACH</v>
      </c>
      <c r="CW38" s="320" t="str">
        <f>Tableau81[[#This Row],[STADE D''AVANCEMENT]]</f>
        <v>à receptionner</v>
      </c>
      <c r="CX38" s="321">
        <f>Tableau81[[#This Row],[INTERVENTION À EFFECTUER]]</f>
        <v>0</v>
      </c>
      <c r="CY38" s="317"/>
      <c r="CZ38" s="317"/>
      <c r="DA38" s="343"/>
      <c r="DB38" s="127" t="str">
        <f>Tableau81[[#This Row],[CLIENTS]]</f>
        <v>WOOCK-HISLER</v>
      </c>
      <c r="DC38" s="127" t="str">
        <f>Tableau81[[#This Row],[LOCALISATION]]</f>
        <v>WILDERSBACH</v>
      </c>
      <c r="DD38" s="320" t="str">
        <f>Tableau81[[#This Row],[STADE D''AVANCEMENT]]</f>
        <v>à receptionner</v>
      </c>
      <c r="DE38" s="321">
        <f>Tableau81[[#This Row],[INTERVENTION À EFFECTUER]]</f>
        <v>0</v>
      </c>
      <c r="DF38" s="317"/>
      <c r="DG38" s="317"/>
      <c r="DH38" s="343"/>
      <c r="DI38" s="322" t="str">
        <f>Tableau81[[#This Row],[CLIENTS]]</f>
        <v>WOOCK-HISLER</v>
      </c>
      <c r="DJ38" s="322" t="str">
        <f>Tableau81[[#This Row],[LOCALISATION]]</f>
        <v>WILDERSBACH</v>
      </c>
      <c r="DK38" s="338" t="str">
        <f>Tableau81[[#This Row],[STADE D''AVANCEMENT]]</f>
        <v>à receptionner</v>
      </c>
      <c r="DL38" s="354">
        <f>Tableau81[[#This Row],[INTERVENTION À EFFECTUER]]</f>
        <v>0</v>
      </c>
      <c r="DM38" s="318"/>
      <c r="DN38" s="318"/>
      <c r="DO38" s="347"/>
      <c r="DP38" s="127" t="str">
        <f>Tableau81[[#This Row],[CLIENTS]]</f>
        <v>WOOCK-HISLER</v>
      </c>
      <c r="DQ38" s="127" t="str">
        <f>Tableau81[[#This Row],[LOCALISATION]]</f>
        <v>WILDERSBACH</v>
      </c>
      <c r="DR38" s="320" t="str">
        <f>Tableau81[[#This Row],[STADE D''AVANCEMENT]]</f>
        <v>à receptionner</v>
      </c>
      <c r="DS38" s="321">
        <f>Tableau81[[#This Row],[INTERVENTION À EFFECTUER]]</f>
        <v>0</v>
      </c>
      <c r="DT38" s="317"/>
      <c r="DU38" s="317"/>
      <c r="DV38" s="343"/>
      <c r="DW38" s="127" t="str">
        <f>Tableau81[[#This Row],[CLIENTS]]</f>
        <v>WOOCK-HISLER</v>
      </c>
      <c r="DX38" s="127" t="str">
        <f>Tableau81[[#This Row],[LOCALISATION]]</f>
        <v>WILDERSBACH</v>
      </c>
      <c r="DY38" s="320" t="str">
        <f>Tableau81[[#This Row],[STADE D''AVANCEMENT]]</f>
        <v>à receptionner</v>
      </c>
      <c r="DZ38" s="321">
        <f>Tableau81[[#This Row],[INTERVENTION À EFFECTUER]]</f>
        <v>0</v>
      </c>
      <c r="EA38" s="317"/>
      <c r="EB38" s="317"/>
      <c r="EC38" s="343"/>
      <c r="ED38" s="127" t="str">
        <f>Tableau81[[#This Row],[CLIENTS]]</f>
        <v>WOOCK-HISLER</v>
      </c>
      <c r="EE38" s="127" t="str">
        <f>Tableau81[[#This Row],[LOCALISATION]]</f>
        <v>WILDERSBACH</v>
      </c>
      <c r="EF38" s="320" t="str">
        <f>Tableau81[[#This Row],[STADE D''AVANCEMENT]]</f>
        <v>à receptionner</v>
      </c>
      <c r="EG38" s="321">
        <f>Tableau81[[#This Row],[INTERVENTION À EFFECTUER]]</f>
        <v>0</v>
      </c>
      <c r="EH38" s="317"/>
      <c r="EI38" s="317"/>
      <c r="EJ38" s="343"/>
      <c r="EK38" s="127" t="str">
        <f>Tableau81[[#This Row],[CLIENTS]]</f>
        <v>WOOCK-HISLER</v>
      </c>
      <c r="EL38" s="127" t="str">
        <f>Tableau81[[#This Row],[LOCALISATION]]</f>
        <v>WILDERSBACH</v>
      </c>
      <c r="EM38" s="320" t="str">
        <f>Tableau81[[#This Row],[STADE D''AVANCEMENT]]</f>
        <v>à receptionner</v>
      </c>
      <c r="EN38" s="321">
        <f>Tableau81[[#This Row],[INTERVENTION À EFFECTUER]]</f>
        <v>0</v>
      </c>
      <c r="EO38" s="317"/>
      <c r="EP38" s="317"/>
      <c r="EQ38" s="343"/>
      <c r="ER38" s="127" t="str">
        <f>Tableau81[[#This Row],[CLIENTS]]</f>
        <v>WOOCK-HISLER</v>
      </c>
      <c r="ES38" s="127" t="str">
        <f>Tableau81[[#This Row],[LOCALISATION]]</f>
        <v>WILDERSBACH</v>
      </c>
      <c r="ET38" s="320" t="str">
        <f>Tableau81[[#This Row],[STADE D''AVANCEMENT]]</f>
        <v>à receptionner</v>
      </c>
      <c r="EU38" s="321">
        <f>Tableau81[[#This Row],[INTERVENTION À EFFECTUER]]</f>
        <v>0</v>
      </c>
      <c r="EV38" s="317"/>
      <c r="EW38" s="317"/>
      <c r="EX38" s="343"/>
      <c r="EY38" s="127" t="str">
        <f>Tableau81[[#This Row],[CLIENTS]]</f>
        <v>WOOCK-HISLER</v>
      </c>
      <c r="EZ38" s="127" t="str">
        <f>Tableau81[[#This Row],[LOCALISATION]]</f>
        <v>WILDERSBACH</v>
      </c>
      <c r="FA38" s="320" t="str">
        <f>Tableau81[[#This Row],[STADE D''AVANCEMENT]]</f>
        <v>à receptionner</v>
      </c>
      <c r="FB38" s="321">
        <f>Tableau81[[#This Row],[INTERVENTION À EFFECTUER]]</f>
        <v>0</v>
      </c>
      <c r="FC38" s="317"/>
      <c r="FD38" s="317"/>
      <c r="FE38" s="343"/>
      <c r="FF38" s="127" t="str">
        <f>Tableau81[[#This Row],[CLIENTS]]</f>
        <v>WOOCK-HISLER</v>
      </c>
      <c r="FG38" s="127" t="str">
        <f>Tableau81[[#This Row],[LOCALISATION]]</f>
        <v>WILDERSBACH</v>
      </c>
      <c r="FH38" s="320" t="str">
        <f>Tableau81[[#This Row],[STADE D''AVANCEMENT]]</f>
        <v>à receptionner</v>
      </c>
      <c r="FI38" s="321">
        <f>Tableau81[[#This Row],[INTERVENTION À EFFECTUER]]</f>
        <v>0</v>
      </c>
      <c r="FJ38" s="317"/>
      <c r="FK38" s="317"/>
      <c r="FL38" s="343"/>
      <c r="FM38" s="127" t="str">
        <f>Tableau81[[#This Row],[CLIENTS]]</f>
        <v>WOOCK-HISLER</v>
      </c>
      <c r="FN38" s="127" t="str">
        <f>Tableau81[[#This Row],[LOCALISATION]]</f>
        <v>WILDERSBACH</v>
      </c>
      <c r="FO38" s="320" t="str">
        <f>Tableau81[[#This Row],[STADE D''AVANCEMENT]]</f>
        <v>à receptionner</v>
      </c>
      <c r="FP38" s="321">
        <f>Tableau81[[#This Row],[INTERVENTION À EFFECTUER]]</f>
        <v>0</v>
      </c>
      <c r="FQ38" s="317"/>
      <c r="FR38" s="317"/>
      <c r="FS38" s="343"/>
      <c r="FT38" s="127" t="str">
        <f>Tableau81[[#This Row],[CLIENTS]]</f>
        <v>WOOCK-HISLER</v>
      </c>
      <c r="FU38" s="127" t="str">
        <f>Tableau81[[#This Row],[LOCALISATION]]</f>
        <v>WILDERSBACH</v>
      </c>
      <c r="FV38" s="320" t="str">
        <f>Tableau81[[#This Row],[STADE D''AVANCEMENT]]</f>
        <v>à receptionner</v>
      </c>
      <c r="FW38" s="321">
        <f>Tableau81[[#This Row],[INTERVENTION À EFFECTUER]]</f>
        <v>0</v>
      </c>
      <c r="FX38" s="317"/>
      <c r="FY38" s="317"/>
      <c r="FZ38" s="343"/>
      <c r="GA38" s="127" t="str">
        <f>Tableau81[[#This Row],[CLIENTS]]</f>
        <v>WOOCK-HISLER</v>
      </c>
      <c r="GB38" s="127" t="str">
        <f>Tableau81[[#This Row],[LOCALISATION]]</f>
        <v>WILDERSBACH</v>
      </c>
      <c r="GC38" s="320" t="str">
        <f>Tableau81[[#This Row],[STADE D''AVANCEMENT]]</f>
        <v>à receptionner</v>
      </c>
      <c r="GD38" s="321">
        <f>Tableau81[[#This Row],[INTERVENTION À EFFECTUER]]</f>
        <v>0</v>
      </c>
      <c r="GE38" s="317"/>
      <c r="GF38" s="317"/>
      <c r="GG38" s="343"/>
      <c r="GH38" s="127" t="str">
        <f>Tableau81[[#This Row],[CLIENTS]]</f>
        <v>WOOCK-HISLER</v>
      </c>
      <c r="GI38" s="127" t="str">
        <f>Tableau81[[#This Row],[LOCALISATION]]</f>
        <v>WILDERSBACH</v>
      </c>
      <c r="GJ38" s="320" t="str">
        <f>Tableau81[[#This Row],[STADE D''AVANCEMENT]]</f>
        <v>à receptionner</v>
      </c>
      <c r="GK38" s="321">
        <f>Tableau81[[#This Row],[INTERVENTION À EFFECTUER]]</f>
        <v>0</v>
      </c>
      <c r="GL38" s="317"/>
      <c r="GM38" s="317"/>
      <c r="GN38" s="343"/>
      <c r="GO38" s="127" t="str">
        <f>Tableau81[[#This Row],[CLIENTS]]</f>
        <v>WOOCK-HISLER</v>
      </c>
      <c r="GP38" s="127" t="str">
        <f>Tableau81[[#This Row],[LOCALISATION]]</f>
        <v>WILDERSBACH</v>
      </c>
      <c r="GQ38" s="320" t="str">
        <f>Tableau81[[#This Row],[STADE D''AVANCEMENT]]</f>
        <v>à receptionner</v>
      </c>
      <c r="GR38" s="321">
        <f>Tableau81[[#This Row],[INTERVENTION À EFFECTUER]]</f>
        <v>0</v>
      </c>
      <c r="GS38" s="317"/>
      <c r="GT38" s="317"/>
      <c r="GU38" s="343"/>
      <c r="GV38" s="127" t="str">
        <f>Tableau81[[#This Row],[CLIENTS]]</f>
        <v>WOOCK-HISLER</v>
      </c>
      <c r="GW38" s="127" t="str">
        <f>Tableau81[[#This Row],[LOCALISATION]]</f>
        <v>WILDERSBACH</v>
      </c>
      <c r="GX38" s="320" t="str">
        <f>Tableau81[[#This Row],[STADE D''AVANCEMENT]]</f>
        <v>à receptionner</v>
      </c>
      <c r="GY38" s="321">
        <f>Tableau81[[#This Row],[INTERVENTION À EFFECTUER]]</f>
        <v>0</v>
      </c>
      <c r="GZ38" s="317"/>
      <c r="HA38" s="317"/>
      <c r="HB38" s="343"/>
      <c r="HC38" s="127" t="str">
        <f>Tableau81[[#This Row],[CLIENTS]]</f>
        <v>WOOCK-HISLER</v>
      </c>
      <c r="HD38" s="127" t="str">
        <f>Tableau81[[#This Row],[LOCALISATION]]</f>
        <v>WILDERSBACH</v>
      </c>
      <c r="HE38" s="320" t="str">
        <f>Tableau81[[#This Row],[STADE D''AVANCEMENT]]</f>
        <v>à receptionner</v>
      </c>
      <c r="HF38" s="321">
        <f>Tableau81[[#This Row],[INTERVENTION À EFFECTUER]]</f>
        <v>0</v>
      </c>
      <c r="HG38" s="317"/>
      <c r="HH38" s="317"/>
      <c r="HI38" s="343"/>
    </row>
    <row r="39" spans="1:217" s="331" customFormat="1" ht="17.25" customHeight="1" x14ac:dyDescent="0.25">
      <c r="A39" s="124" t="s">
        <v>237</v>
      </c>
      <c r="B39" s="124" t="s">
        <v>232</v>
      </c>
      <c r="C39" s="125" t="s">
        <v>297</v>
      </c>
      <c r="D39" s="125" t="s">
        <v>131</v>
      </c>
      <c r="E39" s="317"/>
      <c r="F39" s="317"/>
      <c r="G39" s="343"/>
      <c r="H39" s="127" t="str">
        <f>Tableau81[[#This Row],[CLIENTS]]</f>
        <v>ZYTO</v>
      </c>
      <c r="I39" s="127" t="str">
        <f>Tableau81[[#This Row],[LOCALISATION]]</f>
        <v>AVENHEIM</v>
      </c>
      <c r="J39" s="321" t="str">
        <f>Tableau81[[#This Row],[STADE D''AVANCEMENT]]</f>
        <v>maçonnerie RDC</v>
      </c>
      <c r="K39" s="321" t="str">
        <f>Tableau81[[#This Row],[INTERVENTION À EFFECTUER]]</f>
        <v>dalle haute RDC</v>
      </c>
      <c r="L39" s="317"/>
      <c r="M39" s="317"/>
      <c r="N39" s="343"/>
      <c r="O39" s="127" t="str">
        <f>Tableau81[[#This Row],[CLIENTS]]</f>
        <v>ZYTO</v>
      </c>
      <c r="P39" s="127"/>
      <c r="Q39" s="321"/>
      <c r="R39" s="321"/>
      <c r="S39" s="317"/>
      <c r="T39" s="317"/>
      <c r="U39" s="343"/>
      <c r="V39" s="127"/>
      <c r="W39" s="127"/>
      <c r="X39" s="321"/>
      <c r="Y39" s="321"/>
      <c r="Z39" s="317"/>
      <c r="AA39" s="317"/>
      <c r="AB39" s="343"/>
      <c r="AC39" s="127"/>
      <c r="AD39" s="127"/>
      <c r="AE39" s="321"/>
      <c r="AF39" s="321"/>
      <c r="AG39" s="317"/>
      <c r="AH39" s="317"/>
      <c r="AI39" s="343"/>
      <c r="AJ39" s="127"/>
      <c r="AK39" s="127"/>
      <c r="AL39" s="321"/>
      <c r="AM39" s="321"/>
      <c r="AN39" s="317"/>
      <c r="AO39" s="317"/>
      <c r="AP39" s="343"/>
      <c r="AQ39" s="127"/>
      <c r="AR39" s="127"/>
      <c r="AS39" s="321"/>
      <c r="AT39" s="321"/>
      <c r="AU39" s="317"/>
      <c r="AV39" s="317"/>
      <c r="AW39" s="343"/>
      <c r="AX39" s="127"/>
      <c r="AY39" s="127"/>
      <c r="AZ39" s="321"/>
      <c r="BA39" s="321"/>
      <c r="BB39" s="317"/>
      <c r="BC39" s="317"/>
      <c r="BD39" s="343"/>
      <c r="BE39" s="127"/>
      <c r="BF39" s="127"/>
      <c r="BG39" s="321"/>
      <c r="BH39" s="321"/>
      <c r="BI39" s="317"/>
      <c r="BJ39" s="317"/>
      <c r="BK39" s="343"/>
      <c r="BL39" s="127"/>
      <c r="BM39" s="127"/>
      <c r="BN39" s="321"/>
      <c r="BO39" s="321"/>
      <c r="BP39" s="317"/>
      <c r="BQ39" s="317"/>
      <c r="BR39" s="343"/>
      <c r="BS39" s="127"/>
      <c r="BT39" s="127"/>
      <c r="BU39" s="321"/>
      <c r="BV39" s="321"/>
      <c r="BW39" s="317"/>
      <c r="BX39" s="317"/>
      <c r="BY39" s="343"/>
      <c r="BZ39" s="127"/>
      <c r="CA39" s="127"/>
      <c r="CB39" s="321"/>
      <c r="CC39" s="321"/>
      <c r="CD39" s="317"/>
      <c r="CE39" s="317"/>
      <c r="CF39" s="343"/>
      <c r="CG39" s="127"/>
      <c r="CH39" s="127"/>
      <c r="CI39" s="321"/>
      <c r="CJ39" s="321"/>
      <c r="CK39" s="317"/>
      <c r="CL39" s="317"/>
      <c r="CM39" s="343"/>
      <c r="CN39" s="127"/>
      <c r="CO39" s="127"/>
      <c r="CP39" s="321"/>
      <c r="CQ39" s="321"/>
      <c r="CR39" s="317"/>
      <c r="CS39" s="317"/>
      <c r="CT39" s="343"/>
      <c r="CU39" s="127"/>
      <c r="CV39" s="127"/>
      <c r="CW39" s="320"/>
      <c r="CX39" s="321"/>
      <c r="CY39" s="317"/>
      <c r="CZ39" s="317"/>
      <c r="DA39" s="343"/>
      <c r="DB39" s="127"/>
      <c r="DC39" s="127"/>
      <c r="DD39" s="320"/>
      <c r="DE39" s="321"/>
      <c r="DF39" s="317"/>
      <c r="DG39" s="317"/>
      <c r="DH39" s="343"/>
      <c r="DI39" s="322"/>
      <c r="DJ39" s="322"/>
      <c r="DK39" s="338"/>
      <c r="DL39" s="354"/>
      <c r="DM39" s="318"/>
      <c r="DN39" s="318"/>
      <c r="DO39" s="347"/>
      <c r="DP39" s="127"/>
      <c r="DQ39" s="127"/>
      <c r="DR39" s="320"/>
      <c r="DS39" s="321"/>
      <c r="DT39" s="317"/>
      <c r="DU39" s="317"/>
      <c r="DV39" s="343"/>
      <c r="DW39" s="127"/>
      <c r="DX39" s="127"/>
      <c r="DY39" s="320"/>
      <c r="DZ39" s="321"/>
      <c r="EA39" s="317"/>
      <c r="EB39" s="317"/>
      <c r="EC39" s="343"/>
      <c r="ED39" s="127"/>
      <c r="EE39" s="127"/>
      <c r="EF39" s="320"/>
      <c r="EG39" s="321"/>
      <c r="EH39" s="317"/>
      <c r="EI39" s="317"/>
      <c r="EJ39" s="343"/>
      <c r="EK39" s="127"/>
      <c r="EL39" s="127"/>
      <c r="EM39" s="320"/>
      <c r="EN39" s="321"/>
      <c r="EO39" s="317"/>
      <c r="EP39" s="317"/>
      <c r="EQ39" s="343"/>
      <c r="ER39" s="127"/>
      <c r="ES39" s="127"/>
      <c r="ET39" s="320"/>
      <c r="EU39" s="321"/>
      <c r="EV39" s="317"/>
      <c r="EW39" s="317"/>
      <c r="EX39" s="343"/>
      <c r="EY39" s="127"/>
      <c r="EZ39" s="127"/>
      <c r="FA39" s="320"/>
      <c r="FB39" s="321"/>
      <c r="FC39" s="317"/>
      <c r="FD39" s="317"/>
      <c r="FE39" s="343"/>
      <c r="FF39" s="127"/>
      <c r="FG39" s="127"/>
      <c r="FH39" s="320"/>
      <c r="FI39" s="321"/>
      <c r="FJ39" s="317"/>
      <c r="FK39" s="317"/>
      <c r="FL39" s="343"/>
      <c r="FM39" s="127"/>
      <c r="FN39" s="127"/>
      <c r="FO39" s="320"/>
      <c r="FP39" s="321"/>
      <c r="FQ39" s="317"/>
      <c r="FR39" s="317"/>
      <c r="FS39" s="343"/>
      <c r="FT39" s="127"/>
      <c r="FU39" s="127"/>
      <c r="FV39" s="320"/>
      <c r="FW39" s="321"/>
      <c r="FX39" s="317"/>
      <c r="FY39" s="317"/>
      <c r="FZ39" s="343"/>
      <c r="GA39" s="127"/>
      <c r="GB39" s="127"/>
      <c r="GC39" s="320"/>
      <c r="GD39" s="321"/>
      <c r="GE39" s="317"/>
      <c r="GF39" s="317"/>
      <c r="GG39" s="343"/>
      <c r="GH39" s="127"/>
      <c r="GI39" s="127"/>
      <c r="GJ39" s="320"/>
      <c r="GK39" s="321"/>
      <c r="GL39" s="317"/>
      <c r="GM39" s="317"/>
      <c r="GN39" s="343"/>
      <c r="GO39" s="127"/>
      <c r="GP39" s="127"/>
      <c r="GQ39" s="320"/>
      <c r="GR39" s="321"/>
      <c r="GS39" s="317"/>
      <c r="GT39" s="317"/>
      <c r="GU39" s="343"/>
      <c r="GV39" s="127"/>
      <c r="GW39" s="127"/>
      <c r="GX39" s="320"/>
      <c r="GY39" s="321"/>
      <c r="GZ39" s="317"/>
      <c r="HA39" s="317"/>
      <c r="HB39" s="343"/>
      <c r="HC39" s="127"/>
      <c r="HD39" s="127"/>
      <c r="HE39" s="320"/>
      <c r="HF39" s="321"/>
      <c r="HG39" s="317"/>
      <c r="HH39" s="317"/>
      <c r="HI39" s="343"/>
    </row>
    <row r="40" spans="1:217" s="331" customFormat="1" ht="17.25" customHeight="1" x14ac:dyDescent="0.25">
      <c r="A40" s="124"/>
      <c r="B40" s="124"/>
      <c r="C40" s="125"/>
      <c r="D40" s="125"/>
      <c r="E40" s="317"/>
      <c r="F40" s="317"/>
      <c r="G40" s="343"/>
      <c r="H40" s="127"/>
      <c r="I40" s="127"/>
      <c r="K40" s="321"/>
      <c r="L40" s="317"/>
      <c r="M40" s="317"/>
      <c r="N40" s="343"/>
      <c r="O40" s="127"/>
      <c r="P40" s="127"/>
      <c r="Q40" s="321"/>
      <c r="R40" s="321"/>
      <c r="S40" s="317"/>
      <c r="T40" s="317"/>
      <c r="U40" s="343"/>
      <c r="V40" s="127"/>
      <c r="W40" s="127"/>
      <c r="X40" s="321"/>
      <c r="Y40" s="321"/>
      <c r="Z40" s="317"/>
      <c r="AA40" s="317"/>
      <c r="AB40" s="343"/>
      <c r="AC40" s="127"/>
      <c r="AD40" s="127"/>
      <c r="AE40" s="321"/>
      <c r="AF40" s="321"/>
      <c r="AG40" s="317"/>
      <c r="AH40" s="317"/>
      <c r="AI40" s="343"/>
      <c r="AJ40" s="127"/>
      <c r="AK40" s="127"/>
      <c r="AL40" s="321"/>
      <c r="AM40" s="321"/>
      <c r="AN40" s="317"/>
      <c r="AO40" s="317"/>
      <c r="AP40" s="343"/>
      <c r="AQ40" s="127"/>
      <c r="AR40" s="127"/>
      <c r="AS40" s="321"/>
      <c r="AT40" s="321"/>
      <c r="AU40" s="317"/>
      <c r="AV40" s="317"/>
      <c r="AW40" s="343"/>
      <c r="AX40" s="127"/>
      <c r="AY40" s="127"/>
      <c r="AZ40" s="321"/>
      <c r="BA40" s="321"/>
      <c r="BB40" s="317"/>
      <c r="BC40" s="317"/>
      <c r="BD40" s="343"/>
      <c r="BE40" s="127"/>
      <c r="BF40" s="127"/>
      <c r="BG40" s="321"/>
      <c r="BH40" s="321"/>
      <c r="BI40" s="317"/>
      <c r="BJ40" s="317"/>
      <c r="BK40" s="343"/>
      <c r="BL40" s="127"/>
      <c r="BM40" s="127"/>
      <c r="BN40" s="321"/>
      <c r="BO40" s="321"/>
      <c r="BP40" s="317"/>
      <c r="BQ40" s="317"/>
      <c r="BR40" s="343"/>
      <c r="BS40" s="127"/>
      <c r="BT40" s="127"/>
      <c r="BU40" s="321"/>
      <c r="BV40" s="321"/>
      <c r="BW40" s="317"/>
      <c r="BX40" s="317"/>
      <c r="BY40" s="343"/>
      <c r="BZ40" s="127"/>
      <c r="CA40" s="127"/>
      <c r="CB40" s="321"/>
      <c r="CC40" s="321"/>
      <c r="CD40" s="317"/>
      <c r="CE40" s="317"/>
      <c r="CF40" s="343"/>
      <c r="CG40" s="127"/>
      <c r="CH40" s="127"/>
      <c r="CI40" s="321"/>
      <c r="CJ40" s="321"/>
      <c r="CK40" s="317"/>
      <c r="CL40" s="317"/>
      <c r="CM40" s="343"/>
      <c r="CN40" s="127"/>
      <c r="CO40" s="127"/>
      <c r="CP40" s="321"/>
      <c r="CQ40" s="321"/>
      <c r="CR40" s="317"/>
      <c r="CS40" s="317"/>
      <c r="CT40" s="343"/>
      <c r="CU40" s="127"/>
      <c r="CV40" s="127"/>
      <c r="CW40" s="320"/>
      <c r="CX40" s="321"/>
      <c r="CY40" s="317"/>
      <c r="CZ40" s="317"/>
      <c r="DA40" s="343"/>
      <c r="DB40" s="127"/>
      <c r="DC40" s="127"/>
      <c r="DD40" s="320"/>
      <c r="DE40" s="321"/>
      <c r="DF40" s="317"/>
      <c r="DG40" s="317"/>
      <c r="DH40" s="343"/>
      <c r="DI40" s="322"/>
      <c r="DJ40" s="322"/>
      <c r="DK40" s="338"/>
      <c r="DL40" s="354"/>
      <c r="DM40" s="318"/>
      <c r="DN40" s="318"/>
      <c r="DO40" s="347"/>
      <c r="DP40" s="127"/>
      <c r="DQ40" s="127"/>
      <c r="DR40" s="320"/>
      <c r="DS40" s="321"/>
      <c r="DT40" s="317"/>
      <c r="DU40" s="317"/>
      <c r="DV40" s="343"/>
      <c r="DW40" s="127"/>
      <c r="DX40" s="127"/>
      <c r="DY40" s="320"/>
      <c r="DZ40" s="321"/>
      <c r="EA40" s="317"/>
      <c r="EB40" s="317"/>
      <c r="EC40" s="343"/>
      <c r="ED40" s="127"/>
      <c r="EE40" s="127"/>
      <c r="EF40" s="320"/>
      <c r="EG40" s="321"/>
      <c r="EH40" s="317"/>
      <c r="EI40" s="317"/>
      <c r="EJ40" s="343"/>
      <c r="EK40" s="127"/>
      <c r="EL40" s="127"/>
      <c r="EM40" s="320"/>
      <c r="EN40" s="321"/>
      <c r="EO40" s="317"/>
      <c r="EP40" s="317"/>
      <c r="EQ40" s="343"/>
      <c r="ER40" s="127"/>
      <c r="ES40" s="127"/>
      <c r="ET40" s="320"/>
      <c r="EU40" s="321"/>
      <c r="EV40" s="317"/>
      <c r="EW40" s="317"/>
      <c r="EX40" s="343"/>
      <c r="EY40" s="127"/>
      <c r="EZ40" s="127"/>
      <c r="FA40" s="320"/>
      <c r="FB40" s="321"/>
      <c r="FC40" s="317"/>
      <c r="FD40" s="317"/>
      <c r="FE40" s="343"/>
      <c r="FF40" s="127"/>
      <c r="FG40" s="127"/>
      <c r="FH40" s="320"/>
      <c r="FI40" s="321"/>
      <c r="FJ40" s="317"/>
      <c r="FK40" s="317"/>
      <c r="FL40" s="343"/>
      <c r="FM40" s="127"/>
      <c r="FN40" s="127"/>
      <c r="FO40" s="320"/>
      <c r="FP40" s="321"/>
      <c r="FQ40" s="317"/>
      <c r="FR40" s="317"/>
      <c r="FS40" s="343"/>
      <c r="FT40" s="127"/>
      <c r="FU40" s="127"/>
      <c r="FV40" s="320"/>
      <c r="FW40" s="321"/>
      <c r="FX40" s="317"/>
      <c r="FY40" s="317"/>
      <c r="FZ40" s="343"/>
      <c r="GA40" s="127"/>
      <c r="GB40" s="127"/>
      <c r="GC40" s="320"/>
      <c r="GD40" s="321"/>
      <c r="GE40" s="317"/>
      <c r="GF40" s="317"/>
      <c r="GG40" s="343"/>
      <c r="GH40" s="127"/>
      <c r="GI40" s="127"/>
      <c r="GJ40" s="320"/>
      <c r="GK40" s="321"/>
      <c r="GL40" s="317"/>
      <c r="GM40" s="317"/>
      <c r="GN40" s="343"/>
      <c r="GO40" s="127"/>
      <c r="GP40" s="127"/>
      <c r="GQ40" s="320"/>
      <c r="GR40" s="321"/>
      <c r="GS40" s="317"/>
      <c r="GT40" s="317"/>
      <c r="GU40" s="343"/>
      <c r="GV40" s="127"/>
      <c r="GW40" s="127"/>
      <c r="GX40" s="320"/>
      <c r="GY40" s="321"/>
      <c r="GZ40" s="317"/>
      <c r="HA40" s="317"/>
      <c r="HB40" s="343"/>
      <c r="HC40" s="127"/>
      <c r="HD40" s="127"/>
      <c r="HE40" s="320"/>
      <c r="HF40" s="321"/>
      <c r="HG40" s="317"/>
      <c r="HH40" s="317"/>
      <c r="HI40" s="343"/>
    </row>
    <row r="41" spans="1:217" s="331" customFormat="1" ht="17.25" customHeight="1" x14ac:dyDescent="0.25">
      <c r="A41" s="124"/>
      <c r="B41" s="124"/>
      <c r="C41" s="125"/>
      <c r="D41" s="125"/>
      <c r="E41" s="317"/>
      <c r="F41" s="317"/>
      <c r="G41" s="343"/>
      <c r="H41" s="127"/>
      <c r="I41" s="127"/>
      <c r="K41" s="321"/>
      <c r="L41" s="317"/>
      <c r="M41" s="317"/>
      <c r="N41" s="343"/>
      <c r="O41" s="127"/>
      <c r="P41" s="127"/>
      <c r="Q41" s="321"/>
      <c r="R41" s="125"/>
      <c r="S41" s="317"/>
      <c r="T41" s="317"/>
      <c r="U41" s="343"/>
      <c r="V41" s="127"/>
      <c r="W41" s="127"/>
      <c r="X41" s="321"/>
      <c r="Y41" s="125"/>
      <c r="Z41" s="317"/>
      <c r="AA41" s="317"/>
      <c r="AB41" s="343"/>
      <c r="AC41" s="127"/>
      <c r="AD41" s="127"/>
      <c r="AE41" s="321"/>
      <c r="AF41" s="125"/>
      <c r="AG41" s="317"/>
      <c r="AH41" s="317"/>
      <c r="AI41" s="343"/>
      <c r="AJ41" s="329"/>
      <c r="AK41" s="323"/>
      <c r="AN41" s="324"/>
      <c r="AO41" s="324"/>
      <c r="AP41" s="329"/>
      <c r="AQ41" s="329"/>
      <c r="AR41" s="323"/>
      <c r="AU41" s="324"/>
      <c r="AV41" s="324"/>
      <c r="AW41" s="329"/>
      <c r="AX41" s="127"/>
      <c r="AY41" s="127"/>
      <c r="AZ41" s="321"/>
      <c r="BA41" s="321"/>
      <c r="BB41" s="317"/>
      <c r="BC41" s="317"/>
      <c r="BD41" s="343"/>
      <c r="BE41" s="329"/>
      <c r="BF41" s="323"/>
      <c r="BI41" s="324"/>
      <c r="BJ41" s="324"/>
      <c r="BK41" s="329"/>
      <c r="BL41" s="329"/>
      <c r="BM41" s="323"/>
      <c r="BP41" s="324"/>
      <c r="BQ41" s="324"/>
      <c r="BR41" s="329"/>
      <c r="BS41" s="329"/>
      <c r="BT41" s="323"/>
      <c r="BW41" s="324"/>
      <c r="BX41" s="324"/>
      <c r="BY41" s="329"/>
      <c r="BZ41" s="329"/>
      <c r="CA41" s="323"/>
      <c r="CD41" s="324"/>
      <c r="CE41" s="324"/>
      <c r="CF41" s="329"/>
      <c r="CG41" s="329"/>
      <c r="CH41" s="323"/>
      <c r="CK41" s="324"/>
      <c r="CL41" s="324"/>
      <c r="CM41" s="329"/>
      <c r="CN41" s="329"/>
      <c r="CO41" s="323"/>
      <c r="CR41" s="324"/>
      <c r="CS41" s="324"/>
      <c r="CT41" s="329"/>
      <c r="CU41" s="329"/>
      <c r="CV41" s="323"/>
      <c r="CY41" s="324"/>
      <c r="CZ41" s="324"/>
      <c r="DA41" s="329"/>
      <c r="DB41" s="127"/>
      <c r="DC41" s="127"/>
      <c r="DD41" s="320"/>
      <c r="DE41" s="321"/>
      <c r="DF41" s="317"/>
      <c r="DG41" s="317"/>
      <c r="DH41" s="343"/>
      <c r="DI41" s="329"/>
      <c r="DJ41" s="323"/>
      <c r="DM41" s="324"/>
      <c r="DN41" s="324"/>
      <c r="DO41" s="329"/>
      <c r="DP41" s="329"/>
      <c r="DQ41" s="323"/>
      <c r="DT41" s="324"/>
      <c r="DU41" s="324"/>
      <c r="DV41" s="329"/>
      <c r="DW41" s="329"/>
      <c r="DX41" s="323"/>
      <c r="EA41" s="324"/>
      <c r="EB41" s="324"/>
      <c r="EC41" s="329"/>
      <c r="ED41" s="329"/>
      <c r="EE41" s="323"/>
      <c r="EH41" s="324"/>
      <c r="EI41" s="324"/>
      <c r="EJ41" s="329"/>
      <c r="EK41" s="329"/>
      <c r="EL41" s="323"/>
      <c r="EO41" s="324"/>
      <c r="EP41" s="324"/>
      <c r="EQ41" s="329"/>
      <c r="ER41" s="329"/>
      <c r="ES41" s="323"/>
      <c r="EV41" s="324"/>
      <c r="EW41" s="324"/>
      <c r="EX41" s="329"/>
      <c r="EY41" s="329"/>
      <c r="EZ41" s="323"/>
      <c r="FC41" s="324"/>
      <c r="FD41" s="324"/>
      <c r="FE41" s="329"/>
      <c r="FF41" s="329"/>
      <c r="FG41" s="323"/>
      <c r="FJ41" s="324"/>
      <c r="FK41" s="324"/>
      <c r="FL41" s="329"/>
      <c r="FM41" s="329"/>
      <c r="FN41" s="323"/>
      <c r="FQ41" s="324"/>
      <c r="FR41" s="324"/>
      <c r="FS41" s="329"/>
      <c r="FT41" s="329"/>
      <c r="FU41" s="323"/>
      <c r="FX41" s="324"/>
      <c r="FY41" s="324"/>
      <c r="FZ41" s="329"/>
      <c r="GA41" s="329"/>
      <c r="GB41" s="323"/>
      <c r="GE41" s="324"/>
      <c r="GF41" s="324"/>
      <c r="GG41" s="329"/>
      <c r="GH41" s="329"/>
      <c r="GI41" s="323"/>
      <c r="GL41" s="324"/>
      <c r="GM41" s="324"/>
      <c r="GN41" s="329"/>
      <c r="GO41" s="329"/>
      <c r="GP41" s="323"/>
      <c r="GS41" s="324"/>
      <c r="GT41" s="324"/>
      <c r="GU41" s="329"/>
      <c r="GV41" s="329"/>
      <c r="GW41" s="323"/>
      <c r="GZ41" s="324"/>
      <c r="HA41" s="324"/>
      <c r="HB41" s="329"/>
      <c r="HC41" s="329"/>
      <c r="HD41" s="323"/>
      <c r="HG41" s="324"/>
      <c r="HH41" s="324"/>
      <c r="HI41" s="329"/>
    </row>
    <row r="42" spans="1:217" s="331" customFormat="1" ht="17.25" customHeight="1" x14ac:dyDescent="0.25">
      <c r="A42" s="124"/>
      <c r="B42" s="124"/>
      <c r="C42" s="125"/>
      <c r="D42" s="125"/>
      <c r="E42" s="317"/>
      <c r="F42" s="317"/>
      <c r="G42" s="343"/>
      <c r="H42" s="127"/>
      <c r="I42" s="127"/>
      <c r="K42" s="321"/>
      <c r="L42" s="317"/>
      <c r="M42" s="317"/>
      <c r="N42" s="343"/>
      <c r="O42" s="127"/>
      <c r="P42" s="127"/>
      <c r="Q42" s="321"/>
      <c r="R42" s="125"/>
      <c r="S42" s="317"/>
      <c r="T42" s="317"/>
      <c r="U42" s="343"/>
      <c r="V42" s="127"/>
      <c r="W42" s="127"/>
      <c r="X42" s="321"/>
      <c r="Y42" s="125"/>
      <c r="Z42" s="317"/>
      <c r="AA42" s="317"/>
      <c r="AB42" s="343"/>
      <c r="AC42" s="127"/>
      <c r="AD42" s="127"/>
      <c r="AE42" s="321"/>
      <c r="AF42" s="125"/>
      <c r="AG42" s="317"/>
      <c r="AH42" s="317"/>
      <c r="AI42" s="343"/>
      <c r="AJ42" s="334"/>
      <c r="AK42" s="334"/>
      <c r="AL42" s="334"/>
      <c r="AM42" s="334"/>
      <c r="AN42" s="334"/>
      <c r="AO42" s="334"/>
      <c r="AP42" s="334"/>
      <c r="AQ42" s="334"/>
      <c r="AR42" s="334"/>
      <c r="AS42" s="334"/>
      <c r="AT42" s="334"/>
      <c r="AU42" s="334"/>
      <c r="AV42" s="334"/>
      <c r="AW42" s="334"/>
      <c r="AX42" s="334"/>
      <c r="AY42" s="334"/>
      <c r="AZ42" s="334"/>
      <c r="BA42" s="334"/>
      <c r="BB42" s="334"/>
      <c r="BC42" s="334"/>
      <c r="BD42" s="334"/>
      <c r="BE42" s="334"/>
      <c r="BF42" s="334"/>
      <c r="BG42" s="334"/>
      <c r="BH42" s="334"/>
      <c r="BI42" s="334"/>
      <c r="BJ42" s="334"/>
      <c r="BK42" s="334"/>
      <c r="BL42" s="334"/>
      <c r="BM42" s="334"/>
      <c r="BN42" s="334"/>
      <c r="BO42" s="334"/>
      <c r="BP42" s="334"/>
      <c r="BQ42" s="334"/>
      <c r="BR42" s="334"/>
      <c r="BS42" s="334"/>
      <c r="BT42" s="334"/>
      <c r="BU42" s="334"/>
      <c r="BV42" s="334"/>
      <c r="BW42" s="334"/>
      <c r="BX42" s="334"/>
      <c r="BY42" s="334"/>
      <c r="BZ42" s="334"/>
      <c r="CA42" s="334"/>
      <c r="CB42" s="334"/>
      <c r="CC42" s="334"/>
      <c r="CD42" s="334"/>
      <c r="CE42" s="334"/>
      <c r="CF42" s="334"/>
      <c r="CG42" s="329"/>
      <c r="CH42" s="323"/>
      <c r="CK42" s="324"/>
      <c r="CL42" s="324"/>
      <c r="CM42" s="329"/>
      <c r="CN42" s="334"/>
      <c r="CO42" s="334"/>
      <c r="CP42" s="334"/>
      <c r="CQ42" s="334"/>
      <c r="CR42" s="334"/>
      <c r="CS42" s="334"/>
      <c r="CT42" s="334"/>
      <c r="CU42" s="334"/>
      <c r="CV42" s="334"/>
      <c r="CW42" s="334"/>
      <c r="CX42" s="334"/>
      <c r="CY42" s="334"/>
      <c r="CZ42" s="334"/>
      <c r="DA42" s="334"/>
      <c r="DB42" s="334"/>
      <c r="DC42" s="334"/>
      <c r="DD42" s="334"/>
      <c r="DE42" s="334"/>
      <c r="DF42" s="334"/>
      <c r="DG42" s="334"/>
      <c r="DH42" s="334"/>
      <c r="DI42" s="334"/>
      <c r="DJ42" s="334"/>
      <c r="DK42" s="334"/>
      <c r="DL42" s="334"/>
      <c r="DM42" s="334"/>
      <c r="DN42" s="334"/>
      <c r="DO42" s="334"/>
      <c r="DP42" s="334"/>
      <c r="DQ42" s="334"/>
      <c r="DR42" s="334"/>
      <c r="DS42" s="334"/>
      <c r="DT42" s="334"/>
      <c r="DU42" s="334"/>
      <c r="DV42" s="334"/>
      <c r="DW42" s="334"/>
      <c r="DX42" s="334"/>
      <c r="DY42" s="334"/>
      <c r="DZ42" s="334"/>
      <c r="EA42" s="334"/>
      <c r="EB42" s="334"/>
      <c r="EC42" s="334"/>
      <c r="ED42" s="334"/>
      <c r="EE42" s="334"/>
      <c r="EF42" s="334"/>
      <c r="EG42" s="334"/>
      <c r="EH42" s="334"/>
      <c r="EI42" s="334"/>
      <c r="EJ42" s="334"/>
      <c r="EK42" s="334"/>
      <c r="EL42" s="334"/>
      <c r="EM42" s="334"/>
      <c r="EN42" s="334"/>
      <c r="EO42" s="334"/>
      <c r="EP42" s="334"/>
      <c r="EQ42" s="334"/>
      <c r="ER42" s="334"/>
      <c r="ES42" s="334"/>
      <c r="ET42" s="334"/>
      <c r="EU42" s="334"/>
      <c r="EV42" s="334"/>
      <c r="EW42" s="334"/>
      <c r="EX42" s="334"/>
      <c r="EY42" s="334"/>
      <c r="EZ42" s="334"/>
      <c r="FA42" s="334"/>
      <c r="FB42" s="334"/>
      <c r="FC42" s="334"/>
      <c r="FD42" s="334"/>
      <c r="FE42" s="334"/>
      <c r="FF42" s="334"/>
      <c r="FG42" s="334"/>
      <c r="FH42" s="334"/>
      <c r="FI42" s="334"/>
      <c r="FJ42" s="334"/>
      <c r="FK42" s="334"/>
      <c r="FL42" s="334"/>
      <c r="FM42" s="334"/>
      <c r="FN42" s="334"/>
      <c r="FO42" s="334"/>
      <c r="FP42" s="334"/>
      <c r="FQ42" s="334"/>
      <c r="FR42" s="334"/>
      <c r="FS42" s="334"/>
      <c r="FT42" s="334"/>
      <c r="FU42" s="334"/>
      <c r="FV42" s="334"/>
      <c r="FW42" s="334"/>
      <c r="FX42" s="334"/>
      <c r="FY42" s="334"/>
      <c r="FZ42" s="334"/>
      <c r="GA42" s="334"/>
      <c r="GB42" s="334"/>
      <c r="GC42" s="334"/>
      <c r="GD42" s="334"/>
      <c r="GE42" s="334"/>
      <c r="GF42" s="334"/>
      <c r="GG42" s="334"/>
      <c r="GH42" s="334"/>
      <c r="GI42" s="334"/>
      <c r="GJ42" s="334"/>
      <c r="GK42" s="334"/>
      <c r="GL42" s="334"/>
      <c r="GM42" s="334"/>
      <c r="GN42" s="334"/>
      <c r="GO42" s="334"/>
      <c r="GP42" s="334"/>
      <c r="GQ42" s="334"/>
      <c r="GR42" s="334"/>
      <c r="GS42" s="334"/>
      <c r="GT42" s="334"/>
      <c r="GU42" s="334"/>
      <c r="GV42" s="334"/>
      <c r="GW42" s="334"/>
      <c r="GX42" s="334"/>
      <c r="GY42" s="334"/>
      <c r="GZ42" s="334"/>
      <c r="HA42" s="334"/>
      <c r="HB42" s="334"/>
      <c r="HC42" s="329"/>
      <c r="HD42" s="323"/>
      <c r="HG42" s="324"/>
      <c r="HH42" s="324"/>
      <c r="HI42" s="329"/>
    </row>
    <row r="43" spans="1:217" s="331" customFormat="1" ht="17.25" customHeight="1" x14ac:dyDescent="0.25">
      <c r="A43" s="124"/>
      <c r="B43" s="124"/>
      <c r="C43" s="125"/>
      <c r="D43" s="125"/>
      <c r="E43" s="317"/>
      <c r="F43" s="317"/>
      <c r="G43" s="343"/>
      <c r="H43" s="329"/>
      <c r="I43" s="323"/>
      <c r="L43" s="324"/>
      <c r="M43" s="324"/>
      <c r="N43" s="329"/>
      <c r="O43" s="127"/>
      <c r="P43" s="127"/>
      <c r="Q43" s="321"/>
      <c r="R43" s="125"/>
      <c r="S43" s="317"/>
      <c r="T43" s="317"/>
      <c r="U43" s="343"/>
      <c r="V43" s="127"/>
      <c r="W43" s="127"/>
      <c r="X43" s="321"/>
      <c r="Y43" s="125"/>
      <c r="Z43" s="317"/>
      <c r="AA43" s="317"/>
      <c r="AB43" s="343"/>
      <c r="AC43" s="127"/>
      <c r="AD43" s="127"/>
      <c r="AE43" s="321"/>
      <c r="AF43" s="125"/>
      <c r="AG43" s="317"/>
      <c r="AH43" s="317"/>
      <c r="AI43" s="343"/>
      <c r="AJ43" s="334"/>
      <c r="AK43" s="334"/>
      <c r="AL43" s="334"/>
      <c r="AM43" s="334"/>
      <c r="AN43" s="334"/>
      <c r="AO43" s="334"/>
      <c r="AP43" s="334"/>
      <c r="AQ43" s="334"/>
      <c r="AR43" s="334"/>
      <c r="AS43" s="334"/>
      <c r="AT43" s="334"/>
      <c r="AU43" s="334"/>
      <c r="AV43" s="334"/>
      <c r="AW43" s="334"/>
      <c r="AX43" s="334"/>
      <c r="AY43" s="334"/>
      <c r="AZ43" s="334"/>
      <c r="BA43" s="334"/>
      <c r="BB43" s="334"/>
      <c r="BC43" s="334"/>
      <c r="BD43" s="334"/>
      <c r="BE43" s="334"/>
      <c r="BF43" s="334"/>
      <c r="BG43" s="334"/>
      <c r="BH43" s="334"/>
      <c r="BI43" s="334"/>
      <c r="BJ43" s="334"/>
      <c r="BK43" s="334"/>
      <c r="BL43" s="334"/>
      <c r="BM43" s="334"/>
      <c r="BN43" s="334"/>
      <c r="BO43" s="334"/>
      <c r="BP43" s="334"/>
      <c r="BQ43" s="334"/>
      <c r="BR43" s="334"/>
      <c r="BS43" s="334"/>
      <c r="BT43" s="334"/>
      <c r="BU43" s="334"/>
      <c r="BV43" s="334"/>
      <c r="BW43" s="334"/>
      <c r="BX43" s="334"/>
      <c r="BY43" s="334"/>
      <c r="BZ43" s="334"/>
      <c r="CA43" s="334"/>
      <c r="CB43" s="334"/>
      <c r="CC43" s="334"/>
      <c r="CD43" s="334"/>
      <c r="CE43" s="334"/>
      <c r="CF43" s="334"/>
      <c r="CG43" s="329"/>
      <c r="CH43" s="323"/>
      <c r="CK43" s="324"/>
      <c r="CL43" s="324"/>
      <c r="CM43" s="329"/>
      <c r="CN43" s="334"/>
      <c r="CO43" s="334"/>
      <c r="CP43" s="334"/>
      <c r="CQ43" s="334"/>
      <c r="CR43" s="334"/>
      <c r="CS43" s="334"/>
      <c r="CT43" s="334"/>
      <c r="CU43" s="334"/>
      <c r="CV43" s="334"/>
      <c r="CW43" s="334"/>
      <c r="CX43" s="334"/>
      <c r="CY43" s="334"/>
      <c r="CZ43" s="334"/>
      <c r="DA43" s="334"/>
      <c r="DB43" s="329"/>
      <c r="DC43" s="323"/>
      <c r="DF43" s="324"/>
      <c r="DG43" s="324"/>
      <c r="DH43" s="329"/>
      <c r="DI43" s="334"/>
      <c r="DJ43" s="334"/>
      <c r="DK43" s="334"/>
      <c r="DL43" s="334"/>
      <c r="DM43" s="334"/>
      <c r="DN43" s="334"/>
      <c r="DO43" s="334"/>
      <c r="DP43" s="334"/>
      <c r="DQ43" s="334"/>
      <c r="DR43" s="334"/>
      <c r="DS43" s="334"/>
      <c r="DT43" s="334"/>
      <c r="DU43" s="334"/>
      <c r="DV43" s="334"/>
      <c r="DW43" s="334"/>
      <c r="DX43" s="334"/>
      <c r="DY43" s="334"/>
      <c r="DZ43" s="334"/>
      <c r="EA43" s="334"/>
      <c r="EB43" s="334"/>
      <c r="EC43" s="334"/>
      <c r="ED43" s="334"/>
      <c r="EE43" s="334"/>
      <c r="EF43" s="334"/>
      <c r="EG43" s="334"/>
      <c r="EH43" s="334"/>
      <c r="EI43" s="334"/>
      <c r="EJ43" s="334"/>
      <c r="EK43" s="334"/>
      <c r="EL43" s="334"/>
      <c r="EM43" s="334"/>
      <c r="EN43" s="334"/>
      <c r="EO43" s="334"/>
      <c r="EP43" s="334"/>
      <c r="EQ43" s="334"/>
      <c r="ER43" s="334"/>
      <c r="ES43" s="334"/>
      <c r="ET43" s="334"/>
      <c r="EU43" s="334"/>
      <c r="EV43" s="334"/>
      <c r="EW43" s="334"/>
      <c r="EX43" s="334"/>
      <c r="EY43" s="334"/>
      <c r="EZ43" s="334"/>
      <c r="FA43" s="334"/>
      <c r="FB43" s="334"/>
      <c r="FC43" s="334"/>
      <c r="FD43" s="334"/>
      <c r="FE43" s="334"/>
      <c r="FF43" s="334"/>
      <c r="FG43" s="334"/>
      <c r="FH43" s="334"/>
      <c r="FI43" s="334"/>
      <c r="FJ43" s="334"/>
      <c r="FK43" s="334"/>
      <c r="FL43" s="334"/>
      <c r="FM43" s="334"/>
      <c r="FN43" s="334"/>
      <c r="FO43" s="334"/>
      <c r="FP43" s="334"/>
      <c r="FQ43" s="334"/>
      <c r="FR43" s="334"/>
      <c r="FS43" s="334"/>
      <c r="FT43" s="334"/>
      <c r="FU43" s="334"/>
      <c r="FV43" s="334"/>
      <c r="FW43" s="334"/>
      <c r="FX43" s="334"/>
      <c r="FY43" s="334"/>
      <c r="FZ43" s="334"/>
      <c r="GA43" s="334"/>
      <c r="GB43" s="334"/>
      <c r="GC43" s="334"/>
      <c r="GD43" s="334"/>
      <c r="GE43" s="334"/>
      <c r="GF43" s="334"/>
      <c r="GG43" s="334"/>
      <c r="GH43" s="334"/>
      <c r="GI43" s="334"/>
      <c r="GJ43" s="334"/>
      <c r="GK43" s="334"/>
      <c r="GL43" s="334"/>
      <c r="GM43" s="334"/>
      <c r="GN43" s="334"/>
      <c r="GO43" s="334"/>
      <c r="GP43" s="334"/>
      <c r="GQ43" s="334"/>
      <c r="GR43" s="334"/>
      <c r="GS43" s="334"/>
      <c r="GT43" s="334"/>
      <c r="GU43" s="334"/>
      <c r="GV43" s="334"/>
      <c r="GW43" s="334"/>
      <c r="GX43" s="334"/>
      <c r="GY43" s="334"/>
      <c r="GZ43" s="334"/>
      <c r="HA43" s="334"/>
      <c r="HB43" s="334"/>
      <c r="HC43" s="329"/>
      <c r="HD43" s="323"/>
      <c r="HG43" s="324"/>
      <c r="HH43" s="324"/>
      <c r="HI43" s="329"/>
    </row>
    <row r="44" spans="1:217" ht="17.25" customHeight="1" x14ac:dyDescent="0.25">
      <c r="A44" s="143"/>
      <c r="B44" s="143"/>
      <c r="C44" s="313"/>
      <c r="D44" s="313"/>
      <c r="E44" s="316"/>
      <c r="F44" s="316"/>
      <c r="G44" s="319"/>
      <c r="H44" s="329"/>
      <c r="I44" s="323"/>
      <c r="J44" s="331"/>
      <c r="K44" s="331"/>
      <c r="L44" s="324"/>
      <c r="M44" s="324"/>
      <c r="N44" s="329"/>
      <c r="O44" s="127"/>
      <c r="P44" s="127"/>
      <c r="Q44" s="321"/>
      <c r="R44" s="125"/>
      <c r="S44" s="317"/>
      <c r="T44" s="317"/>
      <c r="U44" s="343"/>
      <c r="V44" s="127"/>
      <c r="W44" s="127"/>
      <c r="X44" s="321"/>
      <c r="Y44" s="125"/>
      <c r="Z44" s="317"/>
      <c r="AA44" s="317"/>
      <c r="AB44" s="343"/>
      <c r="AC44" s="127"/>
      <c r="AD44" s="127"/>
      <c r="AE44" s="321"/>
      <c r="AF44" s="125"/>
      <c r="AG44" s="317"/>
      <c r="AH44" s="317"/>
      <c r="AI44" s="343"/>
      <c r="AJ44" s="329"/>
      <c r="AK44" s="323"/>
      <c r="AL44" s="331"/>
      <c r="AM44" s="331"/>
      <c r="AN44" s="324"/>
      <c r="AO44" s="324"/>
      <c r="AP44" s="329"/>
      <c r="AQ44" s="329"/>
      <c r="AR44" s="323"/>
      <c r="AS44" s="331"/>
      <c r="AT44" s="331"/>
      <c r="AU44" s="324"/>
      <c r="AV44" s="324"/>
      <c r="AW44" s="329"/>
      <c r="AX44" s="329"/>
      <c r="AY44" s="323"/>
      <c r="AZ44" s="331"/>
      <c r="BA44" s="331"/>
      <c r="BB44" s="324"/>
      <c r="BC44" s="324"/>
      <c r="BD44" s="329"/>
      <c r="BE44" s="329"/>
      <c r="BF44" s="323"/>
      <c r="BG44" s="331"/>
      <c r="BH44" s="331"/>
      <c r="BI44" s="324"/>
      <c r="BJ44" s="324"/>
      <c r="BK44" s="329"/>
      <c r="BL44" s="329"/>
      <c r="BM44" s="323"/>
      <c r="BN44" s="331"/>
      <c r="BO44" s="331"/>
      <c r="BP44" s="324"/>
      <c r="BQ44" s="324"/>
      <c r="BR44" s="329"/>
      <c r="BS44" s="329"/>
      <c r="BT44" s="323"/>
      <c r="BU44" s="331"/>
      <c r="BV44" s="331"/>
      <c r="BW44" s="324"/>
      <c r="BX44" s="324"/>
      <c r="BY44" s="329"/>
      <c r="BZ44" s="329"/>
      <c r="CA44" s="323"/>
      <c r="CB44" s="331"/>
      <c r="CC44" s="331"/>
      <c r="CD44" s="324"/>
      <c r="CE44" s="324"/>
      <c r="CF44" s="329"/>
      <c r="CG44" s="329"/>
      <c r="CH44" s="323"/>
      <c r="CI44" s="331"/>
      <c r="CJ44" s="331"/>
      <c r="CK44" s="324"/>
      <c r="CL44" s="324"/>
      <c r="CM44" s="329"/>
      <c r="CN44" s="329"/>
      <c r="CO44" s="323"/>
      <c r="CP44" s="331"/>
      <c r="CQ44" s="331"/>
      <c r="CR44" s="324"/>
      <c r="CS44" s="324"/>
      <c r="CT44" s="329"/>
      <c r="CU44" s="329"/>
      <c r="CV44" s="323"/>
      <c r="CW44" s="331"/>
      <c r="CX44" s="331"/>
      <c r="CY44" s="324"/>
      <c r="CZ44" s="324"/>
      <c r="DA44" s="329"/>
      <c r="DB44" s="329"/>
      <c r="DC44" s="323"/>
      <c r="DD44" s="331"/>
      <c r="DE44" s="331"/>
      <c r="DF44" s="324"/>
      <c r="DG44" s="324"/>
      <c r="DH44" s="329"/>
      <c r="DI44" s="329"/>
      <c r="DJ44" s="323"/>
      <c r="DK44" s="331"/>
      <c r="DL44" s="331"/>
      <c r="DM44" s="324"/>
      <c r="DN44" s="324"/>
      <c r="DO44" s="329"/>
      <c r="DP44" s="329"/>
      <c r="DQ44" s="323"/>
      <c r="DR44" s="331"/>
      <c r="DS44" s="331"/>
      <c r="DT44" s="324"/>
      <c r="DU44" s="324"/>
      <c r="DV44" s="329"/>
      <c r="DW44" s="329"/>
      <c r="DX44" s="323"/>
      <c r="DY44" s="331"/>
      <c r="DZ44" s="331"/>
      <c r="EA44" s="324"/>
      <c r="EB44" s="324"/>
      <c r="EC44" s="329"/>
      <c r="ED44" s="329"/>
      <c r="EE44" s="323"/>
      <c r="EF44" s="331"/>
      <c r="EG44" s="331"/>
      <c r="EH44" s="324"/>
      <c r="EI44" s="324"/>
      <c r="EJ44" s="329"/>
      <c r="EK44" s="329"/>
      <c r="EL44" s="323"/>
      <c r="EM44" s="331"/>
      <c r="EN44" s="331"/>
      <c r="EO44" s="324"/>
      <c r="EP44" s="324"/>
      <c r="EQ44" s="329"/>
      <c r="ER44" s="329"/>
      <c r="ES44" s="323"/>
      <c r="ET44" s="331"/>
      <c r="EU44" s="331"/>
      <c r="EV44" s="324"/>
      <c r="EW44" s="324"/>
      <c r="EX44" s="329"/>
      <c r="EY44" s="329"/>
      <c r="EZ44" s="323"/>
      <c r="FA44" s="331"/>
      <c r="FB44" s="331"/>
      <c r="FC44" s="324"/>
      <c r="FD44" s="324"/>
      <c r="FE44" s="329"/>
      <c r="FF44" s="329"/>
      <c r="FG44" s="323"/>
      <c r="FH44" s="331"/>
      <c r="FI44" s="331"/>
      <c r="FJ44" s="324"/>
      <c r="FK44" s="324"/>
      <c r="FL44" s="329"/>
      <c r="FM44" s="329"/>
      <c r="FN44" s="323"/>
      <c r="FO44" s="331"/>
      <c r="FP44" s="331"/>
      <c r="FQ44" s="324"/>
      <c r="FR44" s="324"/>
      <c r="FS44" s="329"/>
      <c r="FT44" s="329"/>
      <c r="FU44" s="323"/>
      <c r="FV44" s="331"/>
      <c r="FW44" s="331"/>
      <c r="FX44" s="324"/>
      <c r="FY44" s="324"/>
      <c r="FZ44" s="329"/>
      <c r="GA44" s="329"/>
      <c r="GB44" s="323"/>
      <c r="GC44" s="331"/>
      <c r="GD44" s="331"/>
      <c r="GE44" s="324"/>
      <c r="GF44" s="324"/>
      <c r="GG44" s="329"/>
      <c r="GH44" s="329"/>
      <c r="GI44" s="323"/>
      <c r="GJ44" s="331"/>
      <c r="GK44" s="331"/>
      <c r="GL44" s="324"/>
      <c r="GM44" s="324"/>
      <c r="GN44" s="329"/>
      <c r="GO44" s="329"/>
      <c r="GP44" s="323"/>
      <c r="GQ44" s="331"/>
      <c r="GR44" s="331"/>
      <c r="GS44" s="324"/>
      <c r="GT44" s="324"/>
      <c r="GU44" s="329"/>
      <c r="GV44" s="329"/>
      <c r="GW44" s="323"/>
      <c r="GX44" s="331"/>
      <c r="GY44" s="331"/>
      <c r="GZ44" s="324"/>
      <c r="HA44" s="324"/>
      <c r="HB44" s="329"/>
      <c r="HC44" s="329"/>
      <c r="HD44" s="323"/>
      <c r="HE44" s="331"/>
      <c r="HF44" s="331"/>
      <c r="HG44" s="324"/>
      <c r="HH44" s="324"/>
      <c r="HI44" s="329"/>
    </row>
    <row r="45" spans="1:217" ht="17.25" customHeight="1" x14ac:dyDescent="0.25">
      <c r="A45" s="143"/>
      <c r="B45" s="143"/>
      <c r="C45" s="313"/>
      <c r="D45" s="313"/>
      <c r="E45" s="316"/>
      <c r="F45" s="316"/>
      <c r="G45" s="319"/>
      <c r="H45" s="329"/>
      <c r="I45" s="323"/>
      <c r="J45" s="331"/>
      <c r="K45" s="331"/>
      <c r="L45" s="324"/>
      <c r="M45" s="324"/>
      <c r="N45" s="329"/>
    </row>
    <row r="46" spans="1:217" ht="17.25" customHeight="1" x14ac:dyDescent="0.25">
      <c r="A46" s="143"/>
      <c r="B46" s="143"/>
      <c r="C46" s="313"/>
      <c r="D46" s="313"/>
      <c r="E46" s="316"/>
      <c r="F46" s="316"/>
      <c r="G46" s="319"/>
      <c r="H46" s="329"/>
      <c r="I46" s="323"/>
      <c r="J46" s="331"/>
      <c r="K46" s="331"/>
      <c r="L46" s="324"/>
      <c r="M46" s="324"/>
      <c r="N46" s="329"/>
      <c r="Q46" s="126"/>
      <c r="R46" s="126"/>
      <c r="S46" s="126"/>
      <c r="T46" s="126"/>
      <c r="U46" s="126"/>
    </row>
    <row r="47" spans="1:217" ht="17.25" customHeight="1" x14ac:dyDescent="0.25">
      <c r="A47" s="143"/>
      <c r="B47" s="143"/>
      <c r="C47" s="313"/>
      <c r="D47" s="313"/>
      <c r="E47" s="316"/>
      <c r="F47" s="316"/>
      <c r="G47" s="319"/>
      <c r="P47" s="126"/>
      <c r="Q47" s="126"/>
      <c r="R47" s="126"/>
      <c r="S47" s="126"/>
      <c r="T47" s="126"/>
      <c r="U47" s="126"/>
      <c r="X47" s="126"/>
      <c r="Y47" s="126"/>
      <c r="Z47" s="126"/>
      <c r="AA47" s="126"/>
      <c r="AB47" s="126"/>
    </row>
    <row r="48" spans="1:217" ht="17.25" customHeight="1" x14ac:dyDescent="0.25">
      <c r="P48" s="126"/>
      <c r="W48" s="126"/>
      <c r="X48" s="126"/>
      <c r="Y48" s="126"/>
      <c r="Z48" s="126"/>
      <c r="AA48" s="126"/>
      <c r="AB48" s="126"/>
    </row>
    <row r="49" spans="1:217" ht="17.25" customHeight="1" x14ac:dyDescent="0.25">
      <c r="W49" s="126"/>
    </row>
    <row r="51" spans="1:217" s="126" customFormat="1" ht="17.25" customHeight="1" x14ac:dyDescent="0.25">
      <c r="A51" s="109"/>
      <c r="B51" s="108"/>
      <c r="C51"/>
      <c r="D51"/>
      <c r="E51" s="315"/>
      <c r="F51" s="315"/>
      <c r="G51" s="109"/>
      <c r="H51" s="109"/>
      <c r="I51" s="108"/>
      <c r="J51"/>
      <c r="K51"/>
      <c r="L51" s="315"/>
      <c r="M51" s="315"/>
      <c r="N51" s="109"/>
      <c r="O51" s="109"/>
      <c r="P51" s="108"/>
      <c r="Q51"/>
      <c r="R51"/>
      <c r="S51" s="315"/>
      <c r="T51" s="315"/>
      <c r="U51" s="109"/>
      <c r="V51" s="109"/>
      <c r="W51" s="108"/>
      <c r="X51"/>
      <c r="Y51"/>
      <c r="Z51" s="315"/>
      <c r="AA51" s="315"/>
      <c r="AB51" s="109"/>
      <c r="AC51" s="109"/>
      <c r="AD51" s="108"/>
      <c r="AE51"/>
      <c r="AF51"/>
      <c r="AG51" s="315"/>
      <c r="AH51" s="315"/>
      <c r="AI51" s="109"/>
      <c r="AJ51" s="109"/>
      <c r="AK51" s="108"/>
      <c r="AL51"/>
      <c r="AM51"/>
      <c r="AN51" s="315"/>
      <c r="AO51" s="315"/>
      <c r="AP51" s="109"/>
      <c r="AQ51" s="109"/>
      <c r="AR51" s="108"/>
      <c r="AS51"/>
      <c r="AT51"/>
      <c r="AU51" s="315"/>
      <c r="AV51" s="315"/>
      <c r="AW51" s="109"/>
      <c r="AX51" s="109"/>
      <c r="AY51" s="108"/>
      <c r="AZ51"/>
      <c r="BA51"/>
      <c r="BB51" s="315"/>
      <c r="BC51" s="315"/>
      <c r="BD51" s="109"/>
      <c r="BE51" s="109"/>
      <c r="BF51" s="108"/>
      <c r="BG51"/>
      <c r="BH51"/>
      <c r="BI51" s="315"/>
      <c r="BJ51" s="315"/>
      <c r="BK51" s="109"/>
      <c r="BL51" s="109"/>
      <c r="BM51" s="108"/>
      <c r="BN51"/>
      <c r="BO51"/>
      <c r="BP51" s="315"/>
      <c r="BQ51" s="315"/>
      <c r="BR51" s="109"/>
      <c r="BS51" s="109"/>
      <c r="BT51" s="108"/>
      <c r="BU51"/>
      <c r="BV51"/>
      <c r="BW51" s="315"/>
      <c r="BX51" s="315"/>
      <c r="BY51" s="109"/>
      <c r="BZ51" s="109"/>
      <c r="CA51" s="108"/>
      <c r="CB51"/>
      <c r="CC51"/>
      <c r="CD51" s="315"/>
      <c r="CE51" s="315"/>
      <c r="CF51" s="109"/>
      <c r="CG51" s="109"/>
      <c r="CH51" s="108"/>
      <c r="CI51"/>
      <c r="CJ51"/>
      <c r="CK51" s="315"/>
      <c r="CL51" s="315"/>
      <c r="CM51" s="109"/>
      <c r="CN51" s="109"/>
      <c r="CO51" s="108"/>
      <c r="CP51"/>
      <c r="CQ51"/>
      <c r="CR51" s="315"/>
      <c r="CS51" s="315"/>
      <c r="CT51" s="109"/>
      <c r="CU51" s="109"/>
      <c r="CV51" s="108"/>
      <c r="CW51"/>
      <c r="CX51"/>
      <c r="CY51" s="315"/>
      <c r="CZ51" s="315"/>
      <c r="DA51" s="109"/>
      <c r="DB51" s="109"/>
      <c r="DC51" s="108"/>
      <c r="DD51"/>
      <c r="DE51"/>
      <c r="DF51" s="315"/>
      <c r="DG51" s="315"/>
      <c r="DH51" s="109"/>
      <c r="DI51" s="109"/>
      <c r="DJ51" s="108"/>
      <c r="DK51"/>
      <c r="DL51"/>
      <c r="DM51" s="315"/>
      <c r="DN51" s="315"/>
      <c r="DO51" s="109"/>
      <c r="DP51" s="109"/>
      <c r="DQ51" s="108"/>
      <c r="DR51"/>
      <c r="DS51"/>
      <c r="DT51" s="315"/>
      <c r="DU51" s="315"/>
      <c r="DV51" s="109"/>
      <c r="DW51" s="109"/>
      <c r="DX51" s="108"/>
      <c r="DY51"/>
      <c r="DZ51"/>
      <c r="EA51" s="315"/>
      <c r="EB51" s="315"/>
      <c r="EC51" s="109"/>
      <c r="ED51" s="109"/>
      <c r="EE51" s="108"/>
      <c r="EF51"/>
      <c r="EG51"/>
      <c r="EH51" s="315"/>
      <c r="EI51" s="315"/>
      <c r="EJ51" s="109"/>
      <c r="EK51" s="109"/>
      <c r="EL51" s="108"/>
      <c r="EM51"/>
      <c r="EN51"/>
      <c r="EO51" s="315"/>
      <c r="EP51" s="315"/>
      <c r="EQ51" s="109"/>
      <c r="ER51" s="109"/>
      <c r="ES51" s="108"/>
      <c r="ET51"/>
      <c r="EU51"/>
      <c r="EV51" s="315"/>
      <c r="EW51" s="315"/>
      <c r="EX51" s="109"/>
      <c r="EY51" s="109"/>
      <c r="EZ51" s="108"/>
      <c r="FA51"/>
      <c r="FB51"/>
      <c r="FC51" s="315"/>
      <c r="FD51" s="315"/>
      <c r="FE51" s="109"/>
      <c r="FF51" s="109"/>
      <c r="FG51" s="108"/>
      <c r="FH51"/>
      <c r="FI51"/>
      <c r="FJ51" s="315"/>
      <c r="FK51" s="315"/>
      <c r="FL51" s="109"/>
      <c r="FM51" s="109"/>
      <c r="FN51" s="108"/>
      <c r="FO51"/>
      <c r="FP51"/>
      <c r="FQ51" s="315"/>
      <c r="FR51" s="315"/>
      <c r="FS51" s="109"/>
      <c r="FT51" s="109"/>
      <c r="FU51" s="108"/>
      <c r="FV51"/>
      <c r="FW51"/>
      <c r="FX51" s="315"/>
      <c r="FY51" s="315"/>
      <c r="FZ51" s="109"/>
      <c r="GA51" s="109"/>
      <c r="GB51" s="108"/>
      <c r="GC51"/>
      <c r="GD51"/>
      <c r="GE51" s="315"/>
      <c r="GF51" s="315"/>
      <c r="GG51" s="109"/>
      <c r="GH51" s="109"/>
      <c r="GI51" s="108"/>
      <c r="GJ51"/>
      <c r="GK51"/>
      <c r="GL51" s="315"/>
      <c r="GM51" s="315"/>
      <c r="GN51" s="109"/>
      <c r="GO51" s="109"/>
      <c r="GP51" s="108"/>
      <c r="GQ51"/>
      <c r="GR51"/>
      <c r="GS51" s="315"/>
      <c r="GT51" s="315"/>
      <c r="GU51" s="109"/>
      <c r="GV51" s="109"/>
      <c r="GW51" s="108"/>
      <c r="GX51"/>
      <c r="GY51"/>
      <c r="GZ51" s="315"/>
      <c r="HA51" s="315"/>
      <c r="HB51" s="109"/>
      <c r="HC51" s="109"/>
      <c r="HD51" s="108"/>
      <c r="HE51"/>
      <c r="HF51"/>
      <c r="HG51" s="315"/>
      <c r="HH51" s="315"/>
      <c r="HI51" s="109"/>
    </row>
    <row r="96" spans="1:217" s="126" customFormat="1" ht="17.25" customHeight="1" x14ac:dyDescent="0.25">
      <c r="A96" s="109"/>
      <c r="B96" s="108"/>
      <c r="C96"/>
      <c r="D96"/>
      <c r="E96" s="315"/>
      <c r="F96" s="315"/>
      <c r="G96" s="109"/>
      <c r="H96" s="109"/>
      <c r="I96" s="108"/>
      <c r="J96"/>
      <c r="K96"/>
      <c r="L96" s="315"/>
      <c r="M96" s="315"/>
      <c r="N96" s="109"/>
      <c r="O96" s="109"/>
      <c r="P96" s="108"/>
      <c r="Q96"/>
      <c r="R96"/>
      <c r="S96" s="315"/>
      <c r="T96" s="315"/>
      <c r="U96" s="109"/>
      <c r="V96" s="109"/>
      <c r="W96" s="108"/>
      <c r="X96"/>
      <c r="Y96"/>
      <c r="Z96" s="315"/>
      <c r="AA96" s="315"/>
      <c r="AB96" s="109"/>
      <c r="AC96" s="109"/>
      <c r="AD96" s="108"/>
      <c r="AE96"/>
      <c r="AF96"/>
      <c r="AG96" s="315"/>
      <c r="AH96" s="315"/>
      <c r="AI96" s="109"/>
      <c r="AJ96" s="109"/>
      <c r="AK96" s="108"/>
      <c r="AL96"/>
      <c r="AM96"/>
      <c r="AN96" s="315"/>
      <c r="AO96" s="315"/>
      <c r="AP96" s="109"/>
      <c r="AQ96" s="109"/>
      <c r="AR96" s="108"/>
      <c r="AS96"/>
      <c r="AT96"/>
      <c r="AU96" s="315"/>
      <c r="AV96" s="315"/>
      <c r="AW96" s="109"/>
      <c r="AX96" s="109"/>
      <c r="AY96" s="108"/>
      <c r="AZ96"/>
      <c r="BA96"/>
      <c r="BB96" s="315"/>
      <c r="BC96" s="315"/>
      <c r="BD96" s="109"/>
      <c r="BE96" s="109"/>
      <c r="BF96" s="108"/>
      <c r="BG96"/>
      <c r="BH96"/>
      <c r="BI96" s="315"/>
      <c r="BJ96" s="315"/>
      <c r="BK96" s="109"/>
      <c r="BL96" s="109"/>
      <c r="BM96" s="108"/>
      <c r="BN96"/>
      <c r="BO96"/>
      <c r="BP96" s="315"/>
      <c r="BQ96" s="315"/>
      <c r="BR96" s="109"/>
      <c r="BS96" s="109"/>
      <c r="BT96" s="108"/>
      <c r="BU96"/>
      <c r="BV96"/>
      <c r="BW96" s="315"/>
      <c r="BX96" s="315"/>
      <c r="BY96" s="109"/>
      <c r="BZ96" s="109"/>
      <c r="CA96" s="108"/>
      <c r="CB96"/>
      <c r="CC96"/>
      <c r="CD96" s="315"/>
      <c r="CE96" s="315"/>
      <c r="CF96" s="109"/>
      <c r="CG96" s="109"/>
      <c r="CH96" s="108"/>
      <c r="CI96"/>
      <c r="CJ96"/>
      <c r="CK96" s="315"/>
      <c r="CL96" s="315"/>
      <c r="CM96" s="109"/>
      <c r="CN96" s="109"/>
      <c r="CO96" s="108"/>
      <c r="CP96"/>
      <c r="CQ96"/>
      <c r="CR96" s="315"/>
      <c r="CS96" s="315"/>
      <c r="CT96" s="109"/>
      <c r="CU96" s="109"/>
      <c r="CV96" s="108"/>
      <c r="CW96"/>
      <c r="CX96"/>
      <c r="CY96" s="315"/>
      <c r="CZ96" s="315"/>
      <c r="DA96" s="109"/>
      <c r="DB96" s="109"/>
      <c r="DC96" s="108"/>
      <c r="DD96"/>
      <c r="DE96"/>
      <c r="DF96" s="315"/>
      <c r="DG96" s="315"/>
      <c r="DH96" s="109"/>
      <c r="DI96" s="109"/>
      <c r="DJ96" s="108"/>
      <c r="DK96"/>
      <c r="DL96"/>
      <c r="DM96" s="315"/>
      <c r="DN96" s="315"/>
      <c r="DO96" s="109"/>
      <c r="DP96" s="109"/>
      <c r="DQ96" s="108"/>
      <c r="DR96"/>
      <c r="DS96"/>
      <c r="DT96" s="315"/>
      <c r="DU96" s="315"/>
      <c r="DV96" s="109"/>
      <c r="DW96" s="109"/>
      <c r="DX96" s="108"/>
      <c r="DY96"/>
      <c r="DZ96"/>
      <c r="EA96" s="315"/>
      <c r="EB96" s="315"/>
      <c r="EC96" s="109"/>
      <c r="ED96" s="109"/>
      <c r="EE96" s="108"/>
      <c r="EF96"/>
      <c r="EG96"/>
      <c r="EH96" s="315"/>
      <c r="EI96" s="315"/>
      <c r="EJ96" s="109"/>
      <c r="EK96" s="109"/>
      <c r="EL96" s="108"/>
      <c r="EM96"/>
      <c r="EN96"/>
      <c r="EO96" s="315"/>
      <c r="EP96" s="315"/>
      <c r="EQ96" s="109"/>
      <c r="ER96" s="109"/>
      <c r="ES96" s="108"/>
      <c r="ET96"/>
      <c r="EU96"/>
      <c r="EV96" s="315"/>
      <c r="EW96" s="315"/>
      <c r="EX96" s="109"/>
      <c r="EY96" s="109"/>
      <c r="EZ96" s="108"/>
      <c r="FA96"/>
      <c r="FB96"/>
      <c r="FC96" s="315"/>
      <c r="FD96" s="315"/>
      <c r="FE96" s="109"/>
      <c r="FF96" s="109"/>
      <c r="FG96" s="108"/>
      <c r="FH96"/>
      <c r="FI96"/>
      <c r="FJ96" s="315"/>
      <c r="FK96" s="315"/>
      <c r="FL96" s="109"/>
      <c r="FM96" s="109"/>
      <c r="FN96" s="108"/>
      <c r="FO96"/>
      <c r="FP96"/>
      <c r="FQ96" s="315"/>
      <c r="FR96" s="315"/>
      <c r="FS96" s="109"/>
      <c r="FT96" s="109"/>
      <c r="FU96" s="108"/>
      <c r="FV96"/>
      <c r="FW96"/>
      <c r="FX96" s="315"/>
      <c r="FY96" s="315"/>
      <c r="FZ96" s="109"/>
      <c r="GA96" s="109"/>
      <c r="GB96" s="108"/>
      <c r="GC96"/>
      <c r="GD96"/>
      <c r="GE96" s="315"/>
      <c r="GF96" s="315"/>
      <c r="GG96" s="109"/>
      <c r="GH96" s="109"/>
      <c r="GI96" s="108"/>
      <c r="GJ96"/>
      <c r="GK96"/>
      <c r="GL96" s="315"/>
      <c r="GM96" s="315"/>
      <c r="GN96" s="109"/>
      <c r="GO96" s="109"/>
      <c r="GP96" s="108"/>
      <c r="GQ96"/>
      <c r="GR96"/>
      <c r="GS96" s="315"/>
      <c r="GT96" s="315"/>
      <c r="GU96" s="109"/>
      <c r="GV96" s="109"/>
      <c r="GW96" s="108"/>
      <c r="GX96"/>
      <c r="GY96"/>
      <c r="GZ96" s="315"/>
      <c r="HA96" s="315"/>
      <c r="HB96" s="109"/>
      <c r="HC96" s="109"/>
      <c r="HD96" s="108"/>
      <c r="HE96"/>
      <c r="HF96"/>
      <c r="HG96" s="315"/>
      <c r="HH96" s="315"/>
      <c r="HI96" s="109"/>
    </row>
    <row r="141" spans="1:217" s="126" customFormat="1" ht="17.25" customHeight="1" x14ac:dyDescent="0.25">
      <c r="A141" s="109"/>
      <c r="B141" s="108"/>
      <c r="C141"/>
      <c r="D141"/>
      <c r="E141" s="315"/>
      <c r="F141" s="315"/>
      <c r="G141" s="109"/>
      <c r="H141" s="109"/>
      <c r="I141" s="108"/>
      <c r="J141"/>
      <c r="K141"/>
      <c r="L141" s="315"/>
      <c r="M141" s="315"/>
      <c r="N141" s="109"/>
      <c r="O141" s="109"/>
      <c r="P141" s="108"/>
      <c r="Q141"/>
      <c r="R141"/>
      <c r="S141" s="315"/>
      <c r="T141" s="315"/>
      <c r="U141" s="109"/>
      <c r="V141" s="109"/>
      <c r="W141" s="108"/>
      <c r="X141"/>
      <c r="Y141"/>
      <c r="Z141" s="315"/>
      <c r="AA141" s="315"/>
      <c r="AB141" s="109"/>
      <c r="AC141" s="109"/>
      <c r="AD141" s="108"/>
      <c r="AE141"/>
      <c r="AF141"/>
      <c r="AG141" s="315"/>
      <c r="AH141" s="315"/>
      <c r="AI141" s="109"/>
      <c r="AJ141" s="109"/>
      <c r="AK141" s="108"/>
      <c r="AL141"/>
      <c r="AM141"/>
      <c r="AN141" s="315"/>
      <c r="AO141" s="315"/>
      <c r="AP141" s="109"/>
      <c r="AQ141" s="109"/>
      <c r="AR141" s="108"/>
      <c r="AS141"/>
      <c r="AT141"/>
      <c r="AU141" s="315"/>
      <c r="AV141" s="315"/>
      <c r="AW141" s="109"/>
      <c r="AX141" s="109"/>
      <c r="AY141" s="108"/>
      <c r="AZ141"/>
      <c r="BA141"/>
      <c r="BB141" s="315"/>
      <c r="BC141" s="315"/>
      <c r="BD141" s="109"/>
      <c r="BE141" s="109"/>
      <c r="BF141" s="108"/>
      <c r="BG141"/>
      <c r="BH141"/>
      <c r="BI141" s="315"/>
      <c r="BJ141" s="315"/>
      <c r="BK141" s="109"/>
      <c r="BL141" s="109"/>
      <c r="BM141" s="108"/>
      <c r="BN141"/>
      <c r="BO141"/>
      <c r="BP141" s="315"/>
      <c r="BQ141" s="315"/>
      <c r="BR141" s="109"/>
      <c r="BS141" s="109"/>
      <c r="BT141" s="108"/>
      <c r="BU141"/>
      <c r="BV141"/>
      <c r="BW141" s="315"/>
      <c r="BX141" s="315"/>
      <c r="BY141" s="109"/>
      <c r="BZ141" s="109"/>
      <c r="CA141" s="108"/>
      <c r="CB141"/>
      <c r="CC141"/>
      <c r="CD141" s="315"/>
      <c r="CE141" s="315"/>
      <c r="CF141" s="109"/>
      <c r="CG141" s="109"/>
      <c r="CH141" s="108"/>
      <c r="CI141"/>
      <c r="CJ141"/>
      <c r="CK141" s="315"/>
      <c r="CL141" s="315"/>
      <c r="CM141" s="109"/>
      <c r="CN141" s="109"/>
      <c r="CO141" s="108"/>
      <c r="CP141"/>
      <c r="CQ141"/>
      <c r="CR141" s="315"/>
      <c r="CS141" s="315"/>
      <c r="CT141" s="109"/>
      <c r="CU141" s="109"/>
      <c r="CV141" s="108"/>
      <c r="CW141"/>
      <c r="CX141"/>
      <c r="CY141" s="315"/>
      <c r="CZ141" s="315"/>
      <c r="DA141" s="109"/>
      <c r="DB141" s="109"/>
      <c r="DC141" s="108"/>
      <c r="DD141"/>
      <c r="DE141"/>
      <c r="DF141" s="315"/>
      <c r="DG141" s="315"/>
      <c r="DH141" s="109"/>
      <c r="DI141" s="109"/>
      <c r="DJ141" s="108"/>
      <c r="DK141"/>
      <c r="DL141"/>
      <c r="DM141" s="315"/>
      <c r="DN141" s="315"/>
      <c r="DO141" s="109"/>
      <c r="DP141" s="109"/>
      <c r="DQ141" s="108"/>
      <c r="DR141"/>
      <c r="DS141"/>
      <c r="DT141" s="315"/>
      <c r="DU141" s="315"/>
      <c r="DV141" s="109"/>
      <c r="DW141" s="109"/>
      <c r="DX141" s="108"/>
      <c r="DY141"/>
      <c r="DZ141"/>
      <c r="EA141" s="315"/>
      <c r="EB141" s="315"/>
      <c r="EC141" s="109"/>
      <c r="ED141" s="109"/>
      <c r="EE141" s="108"/>
      <c r="EF141"/>
      <c r="EG141"/>
      <c r="EH141" s="315"/>
      <c r="EI141" s="315"/>
      <c r="EJ141" s="109"/>
      <c r="EK141" s="109"/>
      <c r="EL141" s="108"/>
      <c r="EM141"/>
      <c r="EN141"/>
      <c r="EO141" s="315"/>
      <c r="EP141" s="315"/>
      <c r="EQ141" s="109"/>
      <c r="ER141" s="109"/>
      <c r="ES141" s="108"/>
      <c r="ET141"/>
      <c r="EU141"/>
      <c r="EV141" s="315"/>
      <c r="EW141" s="315"/>
      <c r="EX141" s="109"/>
      <c r="EY141" s="109"/>
      <c r="EZ141" s="108"/>
      <c r="FA141"/>
      <c r="FB141"/>
      <c r="FC141" s="315"/>
      <c r="FD141" s="315"/>
      <c r="FE141" s="109"/>
      <c r="FF141" s="109"/>
      <c r="FG141" s="108"/>
      <c r="FH141"/>
      <c r="FI141"/>
      <c r="FJ141" s="315"/>
      <c r="FK141" s="315"/>
      <c r="FL141" s="109"/>
      <c r="FM141" s="109"/>
      <c r="FN141" s="108"/>
      <c r="FO141"/>
      <c r="FP141"/>
      <c r="FQ141" s="315"/>
      <c r="FR141" s="315"/>
      <c r="FS141" s="109"/>
      <c r="FT141" s="109"/>
      <c r="FU141" s="108"/>
      <c r="FV141"/>
      <c r="FW141"/>
      <c r="FX141" s="315"/>
      <c r="FY141" s="315"/>
      <c r="FZ141" s="109"/>
      <c r="GA141" s="109"/>
      <c r="GB141" s="108"/>
      <c r="GC141"/>
      <c r="GD141"/>
      <c r="GE141" s="315"/>
      <c r="GF141" s="315"/>
      <c r="GG141" s="109"/>
      <c r="GH141" s="109"/>
      <c r="GI141" s="108"/>
      <c r="GJ141"/>
      <c r="GK141"/>
      <c r="GL141" s="315"/>
      <c r="GM141" s="315"/>
      <c r="GN141" s="109"/>
      <c r="GO141" s="109"/>
      <c r="GP141" s="108"/>
      <c r="GQ141"/>
      <c r="GR141"/>
      <c r="GS141" s="315"/>
      <c r="GT141" s="315"/>
      <c r="GU141" s="109"/>
      <c r="GV141" s="109"/>
      <c r="GW141" s="108"/>
      <c r="GX141"/>
      <c r="GY141"/>
      <c r="GZ141" s="315"/>
      <c r="HA141" s="315"/>
      <c r="HB141" s="109"/>
      <c r="HC141" s="109"/>
      <c r="HD141" s="108"/>
      <c r="HE141"/>
      <c r="HF141"/>
      <c r="HG141" s="315"/>
      <c r="HH141" s="315"/>
      <c r="HI141" s="109"/>
    </row>
    <row r="186" spans="1:217" s="126" customFormat="1" ht="17.25" customHeight="1" x14ac:dyDescent="0.25">
      <c r="A186" s="109"/>
      <c r="B186" s="108"/>
      <c r="C186"/>
      <c r="D186"/>
      <c r="E186" s="315"/>
      <c r="F186" s="315"/>
      <c r="G186" s="109"/>
      <c r="H186" s="109"/>
      <c r="I186" s="108"/>
      <c r="J186"/>
      <c r="K186"/>
      <c r="L186" s="315"/>
      <c r="M186" s="315"/>
      <c r="N186" s="109"/>
      <c r="O186" s="109"/>
      <c r="P186" s="108"/>
      <c r="Q186"/>
      <c r="R186"/>
      <c r="S186" s="315"/>
      <c r="T186" s="315"/>
      <c r="U186" s="109"/>
      <c r="V186" s="109"/>
      <c r="W186" s="108"/>
      <c r="X186"/>
      <c r="Y186"/>
      <c r="Z186" s="315"/>
      <c r="AA186" s="315"/>
      <c r="AB186" s="109"/>
      <c r="AC186" s="109"/>
      <c r="AD186" s="108"/>
      <c r="AE186"/>
      <c r="AF186"/>
      <c r="AG186" s="315"/>
      <c r="AH186" s="315"/>
      <c r="AI186" s="109"/>
      <c r="AJ186" s="109"/>
      <c r="AK186" s="108"/>
      <c r="AL186"/>
      <c r="AM186"/>
      <c r="AN186" s="315"/>
      <c r="AO186" s="315"/>
      <c r="AP186" s="109"/>
      <c r="AQ186" s="109"/>
      <c r="AR186" s="108"/>
      <c r="AS186"/>
      <c r="AT186"/>
      <c r="AU186" s="315"/>
      <c r="AV186" s="315"/>
      <c r="AW186" s="109"/>
      <c r="AX186" s="109"/>
      <c r="AY186" s="108"/>
      <c r="AZ186"/>
      <c r="BA186"/>
      <c r="BB186" s="315"/>
      <c r="BC186" s="315"/>
      <c r="BD186" s="109"/>
      <c r="BE186" s="109"/>
      <c r="BF186" s="108"/>
      <c r="BG186"/>
      <c r="BH186"/>
      <c r="BI186" s="315"/>
      <c r="BJ186" s="315"/>
      <c r="BK186" s="109"/>
      <c r="BL186" s="109"/>
      <c r="BM186" s="108"/>
      <c r="BN186"/>
      <c r="BO186"/>
      <c r="BP186" s="315"/>
      <c r="BQ186" s="315"/>
      <c r="BR186" s="109"/>
      <c r="BS186" s="109"/>
      <c r="BT186" s="108"/>
      <c r="BU186"/>
      <c r="BV186"/>
      <c r="BW186" s="315"/>
      <c r="BX186" s="315"/>
      <c r="BY186" s="109"/>
      <c r="BZ186" s="109"/>
      <c r="CA186" s="108"/>
      <c r="CB186"/>
      <c r="CC186"/>
      <c r="CD186" s="315"/>
      <c r="CE186" s="315"/>
      <c r="CF186" s="109"/>
      <c r="CG186" s="109"/>
      <c r="CH186" s="108"/>
      <c r="CI186"/>
      <c r="CJ186"/>
      <c r="CK186" s="315"/>
      <c r="CL186" s="315"/>
      <c r="CM186" s="109"/>
      <c r="CN186" s="109"/>
      <c r="CO186" s="108"/>
      <c r="CP186"/>
      <c r="CQ186"/>
      <c r="CR186" s="315"/>
      <c r="CS186" s="315"/>
      <c r="CT186" s="109"/>
      <c r="CU186" s="109"/>
      <c r="CV186" s="108"/>
      <c r="CW186"/>
      <c r="CX186"/>
      <c r="CY186" s="315"/>
      <c r="CZ186" s="315"/>
      <c r="DA186" s="109"/>
      <c r="DB186" s="109"/>
      <c r="DC186" s="108"/>
      <c r="DD186"/>
      <c r="DE186"/>
      <c r="DF186" s="315"/>
      <c r="DG186" s="315"/>
      <c r="DH186" s="109"/>
      <c r="DI186" s="109"/>
      <c r="DJ186" s="108"/>
      <c r="DK186"/>
      <c r="DL186"/>
      <c r="DM186" s="315"/>
      <c r="DN186" s="315"/>
      <c r="DO186" s="109"/>
      <c r="DP186" s="109"/>
      <c r="DQ186" s="108"/>
      <c r="DR186"/>
      <c r="DS186"/>
      <c r="DT186" s="315"/>
      <c r="DU186" s="315"/>
      <c r="DV186" s="109"/>
      <c r="DW186" s="109"/>
      <c r="DX186" s="108"/>
      <c r="DY186"/>
      <c r="DZ186"/>
      <c r="EA186" s="315"/>
      <c r="EB186" s="315"/>
      <c r="EC186" s="109"/>
      <c r="ED186" s="109"/>
      <c r="EE186" s="108"/>
      <c r="EF186"/>
      <c r="EG186"/>
      <c r="EH186" s="315"/>
      <c r="EI186" s="315"/>
      <c r="EJ186" s="109"/>
      <c r="EK186" s="109"/>
      <c r="EL186" s="108"/>
      <c r="EM186"/>
      <c r="EN186"/>
      <c r="EO186" s="315"/>
      <c r="EP186" s="315"/>
      <c r="EQ186" s="109"/>
      <c r="ER186" s="109"/>
      <c r="ES186" s="108"/>
      <c r="ET186"/>
      <c r="EU186"/>
      <c r="EV186" s="315"/>
      <c r="EW186" s="315"/>
      <c r="EX186" s="109"/>
      <c r="EY186" s="109"/>
      <c r="EZ186" s="108"/>
      <c r="FA186"/>
      <c r="FB186"/>
      <c r="FC186" s="315"/>
      <c r="FD186" s="315"/>
      <c r="FE186" s="109"/>
      <c r="FF186" s="109"/>
      <c r="FG186" s="108"/>
      <c r="FH186"/>
      <c r="FI186"/>
      <c r="FJ186" s="315"/>
      <c r="FK186" s="315"/>
      <c r="FL186" s="109"/>
      <c r="FM186" s="109"/>
      <c r="FN186" s="108"/>
      <c r="FO186"/>
      <c r="FP186"/>
      <c r="FQ186" s="315"/>
      <c r="FR186" s="315"/>
      <c r="FS186" s="109"/>
      <c r="FT186" s="109"/>
      <c r="FU186" s="108"/>
      <c r="FV186"/>
      <c r="FW186"/>
      <c r="FX186" s="315"/>
      <c r="FY186" s="315"/>
      <c r="FZ186" s="109"/>
      <c r="GA186" s="109"/>
      <c r="GB186" s="108"/>
      <c r="GC186"/>
      <c r="GD186"/>
      <c r="GE186" s="315"/>
      <c r="GF186" s="315"/>
      <c r="GG186" s="109"/>
      <c r="GH186" s="109"/>
      <c r="GI186" s="108"/>
      <c r="GJ186"/>
      <c r="GK186"/>
      <c r="GL186" s="315"/>
      <c r="GM186" s="315"/>
      <c r="GN186" s="109"/>
      <c r="GO186" s="109"/>
      <c r="GP186" s="108"/>
      <c r="GQ186"/>
      <c r="GR186"/>
      <c r="GS186" s="315"/>
      <c r="GT186" s="315"/>
      <c r="GU186" s="109"/>
      <c r="GV186" s="109"/>
      <c r="GW186" s="108"/>
      <c r="GX186"/>
      <c r="GY186"/>
      <c r="GZ186" s="315"/>
      <c r="HA186" s="315"/>
      <c r="HB186" s="109"/>
      <c r="HC186" s="109"/>
      <c r="HD186" s="108"/>
      <c r="HE186"/>
      <c r="HF186"/>
      <c r="HG186" s="315"/>
      <c r="HH186" s="315"/>
      <c r="HI186" s="109"/>
    </row>
    <row r="223" ht="17.25" hidden="1" customHeight="1" x14ac:dyDescent="0.25"/>
    <row r="224" ht="17.25" hidden="1" customHeight="1" x14ac:dyDescent="0.25"/>
    <row r="225" spans="1:217" ht="17.25" hidden="1" customHeight="1" x14ac:dyDescent="0.25"/>
    <row r="226" spans="1:217" ht="17.25" hidden="1" customHeight="1" x14ac:dyDescent="0.25"/>
    <row r="227" spans="1:217" ht="17.25" hidden="1" customHeight="1" x14ac:dyDescent="0.25"/>
    <row r="228" spans="1:217" ht="17.25" hidden="1" customHeight="1" x14ac:dyDescent="0.25"/>
    <row r="229" spans="1:217" ht="17.25" hidden="1" customHeight="1" x14ac:dyDescent="0.25"/>
    <row r="230" spans="1:217" ht="17.25" hidden="1" customHeight="1" x14ac:dyDescent="0.25"/>
    <row r="231" spans="1:217" s="126" customFormat="1" ht="17.25" hidden="1" customHeight="1" x14ac:dyDescent="0.25">
      <c r="A231" s="109"/>
      <c r="B231" s="108"/>
      <c r="C231"/>
      <c r="D231"/>
      <c r="E231" s="315"/>
      <c r="F231" s="315"/>
      <c r="G231" s="109"/>
      <c r="H231" s="109"/>
      <c r="I231" s="108"/>
      <c r="J231"/>
      <c r="K231"/>
      <c r="L231" s="315"/>
      <c r="M231" s="315"/>
      <c r="N231" s="109"/>
      <c r="O231" s="109"/>
      <c r="P231" s="108"/>
      <c r="Q231"/>
      <c r="R231"/>
      <c r="S231" s="315"/>
      <c r="T231" s="315"/>
      <c r="U231" s="109"/>
      <c r="V231" s="109"/>
      <c r="W231" s="108"/>
      <c r="X231"/>
      <c r="Y231"/>
      <c r="Z231" s="315"/>
      <c r="AA231" s="315"/>
      <c r="AB231" s="109"/>
      <c r="AC231" s="109"/>
      <c r="AD231" s="108"/>
      <c r="AE231"/>
      <c r="AF231"/>
      <c r="AG231" s="315"/>
      <c r="AH231" s="315"/>
      <c r="AI231" s="109"/>
      <c r="AJ231" s="109"/>
      <c r="AK231" s="108"/>
      <c r="AL231"/>
      <c r="AM231"/>
      <c r="AN231" s="315"/>
      <c r="AO231" s="315"/>
      <c r="AP231" s="109"/>
      <c r="AQ231" s="109"/>
      <c r="AR231" s="108"/>
      <c r="AS231"/>
      <c r="AT231"/>
      <c r="AU231" s="315"/>
      <c r="AV231" s="315"/>
      <c r="AW231" s="109"/>
      <c r="AX231" s="109"/>
      <c r="AY231" s="108"/>
      <c r="AZ231"/>
      <c r="BA231"/>
      <c r="BB231" s="315"/>
      <c r="BC231" s="315"/>
      <c r="BD231" s="109"/>
      <c r="BE231" s="109"/>
      <c r="BF231" s="108"/>
      <c r="BG231"/>
      <c r="BH231"/>
      <c r="BI231" s="315"/>
      <c r="BJ231" s="315"/>
      <c r="BK231" s="109"/>
      <c r="BL231" s="109"/>
      <c r="BM231" s="108"/>
      <c r="BN231"/>
      <c r="BO231"/>
      <c r="BP231" s="315"/>
      <c r="BQ231" s="315"/>
      <c r="BR231" s="109"/>
      <c r="BS231" s="109"/>
      <c r="BT231" s="108"/>
      <c r="BU231"/>
      <c r="BV231"/>
      <c r="BW231" s="315"/>
      <c r="BX231" s="315"/>
      <c r="BY231" s="109"/>
      <c r="BZ231" s="109"/>
      <c r="CA231" s="108"/>
      <c r="CB231"/>
      <c r="CC231"/>
      <c r="CD231" s="315"/>
      <c r="CE231" s="315"/>
      <c r="CF231" s="109"/>
      <c r="CG231" s="109"/>
      <c r="CH231" s="108"/>
      <c r="CI231"/>
      <c r="CJ231"/>
      <c r="CK231" s="315"/>
      <c r="CL231" s="315"/>
      <c r="CM231" s="109"/>
      <c r="CN231" s="109"/>
      <c r="CO231" s="108"/>
      <c r="CP231"/>
      <c r="CQ231"/>
      <c r="CR231" s="315"/>
      <c r="CS231" s="315"/>
      <c r="CT231" s="109"/>
      <c r="CU231" s="109"/>
      <c r="CV231" s="108"/>
      <c r="CW231"/>
      <c r="CX231"/>
      <c r="CY231" s="315"/>
      <c r="CZ231" s="315"/>
      <c r="DA231" s="109"/>
      <c r="DB231" s="109"/>
      <c r="DC231" s="108"/>
      <c r="DD231"/>
      <c r="DE231"/>
      <c r="DF231" s="315"/>
      <c r="DG231" s="315"/>
      <c r="DH231" s="109"/>
      <c r="DI231" s="109"/>
      <c r="DJ231" s="108"/>
      <c r="DK231"/>
      <c r="DL231"/>
      <c r="DM231" s="315"/>
      <c r="DN231" s="315"/>
      <c r="DO231" s="109"/>
      <c r="DP231" s="109"/>
      <c r="DQ231" s="108"/>
      <c r="DR231"/>
      <c r="DS231"/>
      <c r="DT231" s="315"/>
      <c r="DU231" s="315"/>
      <c r="DV231" s="109"/>
      <c r="DW231" s="109"/>
      <c r="DX231" s="108"/>
      <c r="DY231"/>
      <c r="DZ231"/>
      <c r="EA231" s="315"/>
      <c r="EB231" s="315"/>
      <c r="EC231" s="109"/>
      <c r="ED231" s="109"/>
      <c r="EE231" s="108"/>
      <c r="EF231"/>
      <c r="EG231"/>
      <c r="EH231" s="315"/>
      <c r="EI231" s="315"/>
      <c r="EJ231" s="109"/>
      <c r="EK231" s="109"/>
      <c r="EL231" s="108"/>
      <c r="EM231"/>
      <c r="EN231"/>
      <c r="EO231" s="315"/>
      <c r="EP231" s="315"/>
      <c r="EQ231" s="109"/>
      <c r="ER231" s="109"/>
      <c r="ES231" s="108"/>
      <c r="ET231"/>
      <c r="EU231"/>
      <c r="EV231" s="315"/>
      <c r="EW231" s="315"/>
      <c r="EX231" s="109"/>
      <c r="EY231" s="109"/>
      <c r="EZ231" s="108"/>
      <c r="FA231"/>
      <c r="FB231"/>
      <c r="FC231" s="315"/>
      <c r="FD231" s="315"/>
      <c r="FE231" s="109"/>
      <c r="FF231" s="109"/>
      <c r="FG231" s="108"/>
      <c r="FH231"/>
      <c r="FI231"/>
      <c r="FJ231" s="315"/>
      <c r="FK231" s="315"/>
      <c r="FL231" s="109"/>
      <c r="FM231" s="109"/>
      <c r="FN231" s="108"/>
      <c r="FO231"/>
      <c r="FP231"/>
      <c r="FQ231" s="315"/>
      <c r="FR231" s="315"/>
      <c r="FS231" s="109"/>
      <c r="FT231" s="109"/>
      <c r="FU231" s="108"/>
      <c r="FV231"/>
      <c r="FW231"/>
      <c r="FX231" s="315"/>
      <c r="FY231" s="315"/>
      <c r="FZ231" s="109"/>
      <c r="GA231" s="109"/>
      <c r="GB231" s="108"/>
      <c r="GC231"/>
      <c r="GD231"/>
      <c r="GE231" s="315"/>
      <c r="GF231" s="315"/>
      <c r="GG231" s="109"/>
      <c r="GH231" s="109"/>
      <c r="GI231" s="108"/>
      <c r="GJ231"/>
      <c r="GK231"/>
      <c r="GL231" s="315"/>
      <c r="GM231" s="315"/>
      <c r="GN231" s="109"/>
      <c r="GO231" s="109"/>
      <c r="GP231" s="108"/>
      <c r="GQ231"/>
      <c r="GR231"/>
      <c r="GS231" s="315"/>
      <c r="GT231" s="315"/>
      <c r="GU231" s="109"/>
      <c r="GV231" s="109"/>
      <c r="GW231" s="108"/>
      <c r="GX231"/>
      <c r="GY231"/>
      <c r="GZ231" s="315"/>
      <c r="HA231" s="315"/>
      <c r="HB231" s="109"/>
      <c r="HC231" s="109"/>
      <c r="HD231" s="108"/>
      <c r="HE231"/>
      <c r="HF231"/>
      <c r="HG231" s="315"/>
      <c r="HH231" s="315"/>
      <c r="HI231" s="109"/>
    </row>
    <row r="232" spans="1:217" ht="17.25" hidden="1" customHeight="1" x14ac:dyDescent="0.25"/>
    <row r="233" spans="1:217" ht="17.25" hidden="1" customHeight="1" x14ac:dyDescent="0.25"/>
    <row r="234" spans="1:217" ht="17.25" hidden="1" customHeight="1" x14ac:dyDescent="0.25"/>
    <row r="235" spans="1:217" ht="17.25" hidden="1" customHeight="1" x14ac:dyDescent="0.25"/>
    <row r="236" spans="1:217" ht="17.25" hidden="1" customHeight="1" x14ac:dyDescent="0.25"/>
    <row r="237" spans="1:217" ht="17.25" hidden="1" customHeight="1" x14ac:dyDescent="0.25"/>
    <row r="238" spans="1:217" ht="17.25" hidden="1" customHeight="1" x14ac:dyDescent="0.25"/>
    <row r="239" spans="1:217" ht="17.25" hidden="1" customHeight="1" x14ac:dyDescent="0.25"/>
    <row r="240" spans="1:217" ht="17.25" hidden="1" customHeight="1" x14ac:dyDescent="0.25"/>
    <row r="241" ht="17.25" hidden="1" customHeight="1" x14ac:dyDescent="0.25"/>
    <row r="242" ht="17.25" hidden="1" customHeight="1" x14ac:dyDescent="0.25"/>
    <row r="243" ht="17.25" hidden="1" customHeight="1" x14ac:dyDescent="0.25"/>
    <row r="244" ht="17.25" hidden="1" customHeight="1" x14ac:dyDescent="0.25"/>
    <row r="245" ht="17.25" hidden="1" customHeight="1" x14ac:dyDescent="0.25"/>
    <row r="246" ht="17.25" hidden="1" customHeight="1" x14ac:dyDescent="0.25"/>
    <row r="247" ht="17.25" hidden="1" customHeight="1" x14ac:dyDescent="0.25"/>
    <row r="248" ht="17.25" hidden="1" customHeight="1" x14ac:dyDescent="0.25"/>
    <row r="249" ht="17.25" hidden="1" customHeight="1" x14ac:dyDescent="0.25"/>
    <row r="250" ht="17.25" hidden="1" customHeight="1" x14ac:dyDescent="0.25"/>
    <row r="251" ht="17.25" hidden="1" customHeight="1" x14ac:dyDescent="0.25"/>
    <row r="252" ht="17.25" hidden="1" customHeight="1" x14ac:dyDescent="0.25"/>
    <row r="253" ht="17.25" hidden="1" customHeight="1" x14ac:dyDescent="0.25"/>
    <row r="254" ht="17.25" hidden="1" customHeight="1" x14ac:dyDescent="0.25"/>
    <row r="255" ht="17.25" hidden="1" customHeight="1" x14ac:dyDescent="0.25"/>
    <row r="256" ht="17.25" hidden="1" customHeight="1" x14ac:dyDescent="0.25"/>
    <row r="257" ht="17.25" hidden="1" customHeight="1" x14ac:dyDescent="0.25"/>
    <row r="258" ht="17.25" hidden="1" customHeight="1" x14ac:dyDescent="0.25"/>
    <row r="259" ht="17.25" hidden="1" customHeight="1" x14ac:dyDescent="0.25"/>
    <row r="260" ht="17.25" hidden="1" customHeight="1" x14ac:dyDescent="0.25"/>
    <row r="261" ht="17.25" hidden="1" customHeight="1" x14ac:dyDescent="0.25"/>
    <row r="262" ht="17.25" hidden="1" customHeight="1" x14ac:dyDescent="0.25"/>
    <row r="263" ht="17.25" hidden="1" customHeight="1" x14ac:dyDescent="0.25"/>
    <row r="264" ht="17.25" hidden="1" customHeight="1" x14ac:dyDescent="0.25"/>
    <row r="265" ht="17.25" hidden="1" customHeight="1" x14ac:dyDescent="0.25"/>
    <row r="266" ht="17.25" hidden="1" customHeight="1" x14ac:dyDescent="0.25"/>
    <row r="267" ht="17.25" hidden="1" customHeight="1" x14ac:dyDescent="0.25"/>
    <row r="268" ht="17.25" hidden="1" customHeight="1" x14ac:dyDescent="0.25"/>
    <row r="269" ht="17.25" hidden="1" customHeight="1" x14ac:dyDescent="0.25"/>
    <row r="270" ht="17.25" hidden="1" customHeight="1" x14ac:dyDescent="0.25"/>
    <row r="271" ht="17.25" hidden="1" customHeight="1" x14ac:dyDescent="0.25"/>
    <row r="272" ht="17.25" hidden="1" customHeight="1" x14ac:dyDescent="0.25"/>
    <row r="273" spans="1:217" ht="17.25" hidden="1" customHeight="1" x14ac:dyDescent="0.25"/>
    <row r="274" spans="1:217" ht="17.25" hidden="1" customHeight="1" x14ac:dyDescent="0.25"/>
    <row r="275" spans="1:217" ht="17.25" hidden="1" customHeight="1" x14ac:dyDescent="0.25"/>
    <row r="276" spans="1:217" s="126" customFormat="1" ht="17.25" hidden="1" customHeight="1" x14ac:dyDescent="0.25">
      <c r="A276" s="109"/>
      <c r="B276" s="108"/>
      <c r="C276"/>
      <c r="D276"/>
      <c r="E276" s="315"/>
      <c r="F276" s="315"/>
      <c r="G276" s="109"/>
      <c r="H276" s="109"/>
      <c r="I276" s="108"/>
      <c r="J276"/>
      <c r="K276"/>
      <c r="L276" s="315"/>
      <c r="M276" s="315"/>
      <c r="N276" s="109"/>
      <c r="O276" s="109"/>
      <c r="P276" s="108"/>
      <c r="Q276"/>
      <c r="R276"/>
      <c r="S276" s="315"/>
      <c r="T276" s="315"/>
      <c r="U276" s="109"/>
      <c r="V276" s="109"/>
      <c r="W276" s="108"/>
      <c r="X276"/>
      <c r="Y276"/>
      <c r="Z276" s="315"/>
      <c r="AA276" s="315"/>
      <c r="AB276" s="109"/>
      <c r="AC276" s="109"/>
      <c r="AD276" s="108"/>
      <c r="AE276"/>
      <c r="AF276"/>
      <c r="AG276" s="315"/>
      <c r="AH276" s="315"/>
      <c r="AI276" s="109"/>
      <c r="AJ276" s="109"/>
      <c r="AK276" s="108"/>
      <c r="AL276"/>
      <c r="AM276"/>
      <c r="AN276" s="315"/>
      <c r="AO276" s="315"/>
      <c r="AP276" s="109"/>
      <c r="AQ276" s="109"/>
      <c r="AR276" s="108"/>
      <c r="AS276"/>
      <c r="AT276"/>
      <c r="AU276" s="315"/>
      <c r="AV276" s="315"/>
      <c r="AW276" s="109"/>
      <c r="AX276" s="109"/>
      <c r="AY276" s="108"/>
      <c r="AZ276"/>
      <c r="BA276"/>
      <c r="BB276" s="315"/>
      <c r="BC276" s="315"/>
      <c r="BD276" s="109"/>
      <c r="BE276" s="109"/>
      <c r="BF276" s="108"/>
      <c r="BG276"/>
      <c r="BH276"/>
      <c r="BI276" s="315"/>
      <c r="BJ276" s="315"/>
      <c r="BK276" s="109"/>
      <c r="BL276" s="109"/>
      <c r="BM276" s="108"/>
      <c r="BN276"/>
      <c r="BO276"/>
      <c r="BP276" s="315"/>
      <c r="BQ276" s="315"/>
      <c r="BR276" s="109"/>
      <c r="BS276" s="109"/>
      <c r="BT276" s="108"/>
      <c r="BU276"/>
      <c r="BV276"/>
      <c r="BW276" s="315"/>
      <c r="BX276" s="315"/>
      <c r="BY276" s="109"/>
      <c r="BZ276" s="109"/>
      <c r="CA276" s="108"/>
      <c r="CB276"/>
      <c r="CC276"/>
      <c r="CD276" s="315"/>
      <c r="CE276" s="315"/>
      <c r="CF276" s="109"/>
      <c r="CG276" s="109"/>
      <c r="CH276" s="108"/>
      <c r="CI276"/>
      <c r="CJ276"/>
      <c r="CK276" s="315"/>
      <c r="CL276" s="315"/>
      <c r="CM276" s="109"/>
      <c r="CN276" s="109"/>
      <c r="CO276" s="108"/>
      <c r="CP276"/>
      <c r="CQ276"/>
      <c r="CR276" s="315"/>
      <c r="CS276" s="315"/>
      <c r="CT276" s="109"/>
      <c r="CU276" s="109"/>
      <c r="CV276" s="108"/>
      <c r="CW276"/>
      <c r="CX276"/>
      <c r="CY276" s="315"/>
      <c r="CZ276" s="315"/>
      <c r="DA276" s="109"/>
      <c r="DB276" s="109"/>
      <c r="DC276" s="108"/>
      <c r="DD276"/>
      <c r="DE276"/>
      <c r="DF276" s="315"/>
      <c r="DG276" s="315"/>
      <c r="DH276" s="109"/>
      <c r="DI276" s="109"/>
      <c r="DJ276" s="108"/>
      <c r="DK276"/>
      <c r="DL276"/>
      <c r="DM276" s="315"/>
      <c r="DN276" s="315"/>
      <c r="DO276" s="109"/>
      <c r="DP276" s="109"/>
      <c r="DQ276" s="108"/>
      <c r="DR276"/>
      <c r="DS276"/>
      <c r="DT276" s="315"/>
      <c r="DU276" s="315"/>
      <c r="DV276" s="109"/>
      <c r="DW276" s="109"/>
      <c r="DX276" s="108"/>
      <c r="DY276"/>
      <c r="DZ276"/>
      <c r="EA276" s="315"/>
      <c r="EB276" s="315"/>
      <c r="EC276" s="109"/>
      <c r="ED276" s="109"/>
      <c r="EE276" s="108"/>
      <c r="EF276"/>
      <c r="EG276"/>
      <c r="EH276" s="315"/>
      <c r="EI276" s="315"/>
      <c r="EJ276" s="109"/>
      <c r="EK276" s="109"/>
      <c r="EL276" s="108"/>
      <c r="EM276"/>
      <c r="EN276"/>
      <c r="EO276" s="315"/>
      <c r="EP276" s="315"/>
      <c r="EQ276" s="109"/>
      <c r="ER276" s="109"/>
      <c r="ES276" s="108"/>
      <c r="ET276"/>
      <c r="EU276"/>
      <c r="EV276" s="315"/>
      <c r="EW276" s="315"/>
      <c r="EX276" s="109"/>
      <c r="EY276" s="109"/>
      <c r="EZ276" s="108"/>
      <c r="FA276"/>
      <c r="FB276"/>
      <c r="FC276" s="315"/>
      <c r="FD276" s="315"/>
      <c r="FE276" s="109"/>
      <c r="FF276" s="109"/>
      <c r="FG276" s="108"/>
      <c r="FH276"/>
      <c r="FI276"/>
      <c r="FJ276" s="315"/>
      <c r="FK276" s="315"/>
      <c r="FL276" s="109"/>
      <c r="FM276" s="109"/>
      <c r="FN276" s="108"/>
      <c r="FO276"/>
      <c r="FP276"/>
      <c r="FQ276" s="315"/>
      <c r="FR276" s="315"/>
      <c r="FS276" s="109"/>
      <c r="FT276" s="109"/>
      <c r="FU276" s="108"/>
      <c r="FV276"/>
      <c r="FW276"/>
      <c r="FX276" s="315"/>
      <c r="FY276" s="315"/>
      <c r="FZ276" s="109"/>
      <c r="GA276" s="109"/>
      <c r="GB276" s="108"/>
      <c r="GC276"/>
      <c r="GD276"/>
      <c r="GE276" s="315"/>
      <c r="GF276" s="315"/>
      <c r="GG276" s="109"/>
      <c r="GH276" s="109"/>
      <c r="GI276" s="108"/>
      <c r="GJ276"/>
      <c r="GK276"/>
      <c r="GL276" s="315"/>
      <c r="GM276" s="315"/>
      <c r="GN276" s="109"/>
      <c r="GO276" s="109"/>
      <c r="GP276" s="108"/>
      <c r="GQ276"/>
      <c r="GR276"/>
      <c r="GS276" s="315"/>
      <c r="GT276" s="315"/>
      <c r="GU276" s="109"/>
      <c r="GV276" s="109"/>
      <c r="GW276" s="108"/>
      <c r="GX276"/>
      <c r="GY276"/>
      <c r="GZ276" s="315"/>
      <c r="HA276" s="315"/>
      <c r="HB276" s="109"/>
      <c r="HC276" s="109"/>
      <c r="HD276" s="108"/>
      <c r="HE276"/>
      <c r="HF276"/>
      <c r="HG276" s="315"/>
      <c r="HH276" s="315"/>
      <c r="HI276" s="109"/>
    </row>
    <row r="277" spans="1:217" ht="17.25" hidden="1" customHeight="1" x14ac:dyDescent="0.25"/>
    <row r="278" spans="1:217" ht="17.25" hidden="1" customHeight="1" x14ac:dyDescent="0.25"/>
    <row r="279" spans="1:217" ht="17.25" hidden="1" customHeight="1" x14ac:dyDescent="0.25"/>
    <row r="280" spans="1:217" ht="17.25" hidden="1" customHeight="1" x14ac:dyDescent="0.25"/>
    <row r="281" spans="1:217" ht="17.25" hidden="1" customHeight="1" x14ac:dyDescent="0.25"/>
    <row r="282" spans="1:217" ht="17.25" hidden="1" customHeight="1" x14ac:dyDescent="0.25"/>
    <row r="283" spans="1:217" ht="17.25" hidden="1" customHeight="1" x14ac:dyDescent="0.25"/>
    <row r="284" spans="1:217" ht="17.25" hidden="1" customHeight="1" x14ac:dyDescent="0.25"/>
    <row r="285" spans="1:217" ht="17.25" hidden="1" customHeight="1" x14ac:dyDescent="0.25"/>
    <row r="286" spans="1:217" ht="17.25" hidden="1" customHeight="1" x14ac:dyDescent="0.25"/>
    <row r="287" spans="1:217" ht="17.25" hidden="1" customHeight="1" x14ac:dyDescent="0.25"/>
    <row r="288" spans="1:217" ht="17.25" hidden="1" customHeight="1" x14ac:dyDescent="0.25"/>
    <row r="289" ht="17.25" hidden="1" customHeight="1" x14ac:dyDescent="0.25"/>
    <row r="290" ht="17.25" hidden="1" customHeight="1" x14ac:dyDescent="0.25"/>
    <row r="291" ht="17.25" hidden="1" customHeight="1" x14ac:dyDescent="0.25"/>
    <row r="292" ht="17.25" hidden="1" customHeight="1" x14ac:dyDescent="0.25"/>
    <row r="293" ht="17.25" hidden="1" customHeight="1" x14ac:dyDescent="0.25"/>
    <row r="294" ht="17.25" hidden="1" customHeight="1" x14ac:dyDescent="0.25"/>
    <row r="295" ht="17.25" hidden="1" customHeight="1" x14ac:dyDescent="0.25"/>
    <row r="296" ht="17.25" hidden="1" customHeight="1" x14ac:dyDescent="0.25"/>
    <row r="297" ht="17.25" hidden="1" customHeight="1" x14ac:dyDescent="0.25"/>
    <row r="298" ht="17.25" hidden="1" customHeight="1" x14ac:dyDescent="0.25"/>
    <row r="299" ht="17.25" hidden="1" customHeight="1" x14ac:dyDescent="0.25"/>
    <row r="300" ht="17.25" hidden="1" customHeight="1" x14ac:dyDescent="0.25"/>
    <row r="301" ht="17.25" hidden="1" customHeight="1" x14ac:dyDescent="0.25"/>
    <row r="302" ht="17.25" hidden="1" customHeight="1" x14ac:dyDescent="0.25"/>
    <row r="303" ht="17.25" hidden="1" customHeight="1" x14ac:dyDescent="0.25"/>
    <row r="304" ht="17.25" hidden="1" customHeight="1" x14ac:dyDescent="0.25"/>
    <row r="305" ht="17.25" hidden="1" customHeight="1" x14ac:dyDescent="0.25"/>
    <row r="306" ht="17.25" hidden="1" customHeight="1" x14ac:dyDescent="0.25"/>
    <row r="307" ht="17.25" hidden="1" customHeight="1" x14ac:dyDescent="0.25"/>
    <row r="308" ht="17.25" hidden="1" customHeight="1" x14ac:dyDescent="0.25"/>
    <row r="309" ht="17.25" hidden="1" customHeight="1" x14ac:dyDescent="0.25"/>
    <row r="310" ht="17.25" hidden="1" customHeight="1" x14ac:dyDescent="0.25"/>
    <row r="311" ht="17.25" hidden="1" customHeight="1" x14ac:dyDescent="0.25"/>
    <row r="312" ht="17.25" hidden="1" customHeight="1" x14ac:dyDescent="0.25"/>
    <row r="313" ht="17.25" hidden="1" customHeight="1" x14ac:dyDescent="0.25"/>
    <row r="314" ht="17.25" hidden="1" customHeight="1" x14ac:dyDescent="0.25"/>
    <row r="315" ht="17.25" hidden="1" customHeight="1" x14ac:dyDescent="0.25"/>
    <row r="316" ht="17.25" hidden="1" customHeight="1" x14ac:dyDescent="0.25"/>
    <row r="317" ht="17.25" hidden="1" customHeight="1" x14ac:dyDescent="0.25"/>
    <row r="318" ht="17.25" hidden="1" customHeight="1" x14ac:dyDescent="0.25"/>
    <row r="319" ht="17.25" hidden="1" customHeight="1" x14ac:dyDescent="0.25"/>
    <row r="320" ht="17.25" hidden="1" customHeight="1" x14ac:dyDescent="0.25"/>
    <row r="321" spans="1:217" s="126" customFormat="1" ht="17.25" hidden="1" customHeight="1" x14ac:dyDescent="0.25">
      <c r="A321" s="109"/>
      <c r="B321" s="108"/>
      <c r="C321"/>
      <c r="D321"/>
      <c r="E321" s="315"/>
      <c r="F321" s="315"/>
      <c r="G321" s="109"/>
      <c r="H321" s="109"/>
      <c r="I321" s="108"/>
      <c r="J321"/>
      <c r="K321"/>
      <c r="L321" s="315"/>
      <c r="M321" s="315"/>
      <c r="N321" s="109"/>
      <c r="O321" s="109"/>
      <c r="P321" s="108"/>
      <c r="Q321"/>
      <c r="R321"/>
      <c r="S321" s="315"/>
      <c r="T321" s="315"/>
      <c r="U321" s="109"/>
      <c r="V321" s="109"/>
      <c r="W321" s="108"/>
      <c r="X321"/>
      <c r="Y321"/>
      <c r="Z321" s="315"/>
      <c r="AA321" s="315"/>
      <c r="AB321" s="109"/>
      <c r="AC321" s="109"/>
      <c r="AD321" s="108"/>
      <c r="AE321"/>
      <c r="AF321"/>
      <c r="AG321" s="315"/>
      <c r="AH321" s="315"/>
      <c r="AI321" s="109"/>
      <c r="AJ321" s="109"/>
      <c r="AK321" s="108"/>
      <c r="AL321"/>
      <c r="AM321"/>
      <c r="AN321" s="315"/>
      <c r="AO321" s="315"/>
      <c r="AP321" s="109"/>
      <c r="AQ321" s="109"/>
      <c r="AR321" s="108"/>
      <c r="AS321"/>
      <c r="AT321"/>
      <c r="AU321" s="315"/>
      <c r="AV321" s="315"/>
      <c r="AW321" s="109"/>
      <c r="AX321" s="109"/>
      <c r="AY321" s="108"/>
      <c r="AZ321"/>
      <c r="BA321"/>
      <c r="BB321" s="315"/>
      <c r="BC321" s="315"/>
      <c r="BD321" s="109"/>
      <c r="BE321" s="109"/>
      <c r="BF321" s="108"/>
      <c r="BG321"/>
      <c r="BH321"/>
      <c r="BI321" s="315"/>
      <c r="BJ321" s="315"/>
      <c r="BK321" s="109"/>
      <c r="BL321" s="109"/>
      <c r="BM321" s="108"/>
      <c r="BN321"/>
      <c r="BO321"/>
      <c r="BP321" s="315"/>
      <c r="BQ321" s="315"/>
      <c r="BR321" s="109"/>
      <c r="BS321" s="109"/>
      <c r="BT321" s="108"/>
      <c r="BU321"/>
      <c r="BV321"/>
      <c r="BW321" s="315"/>
      <c r="BX321" s="315"/>
      <c r="BY321" s="109"/>
      <c r="BZ321" s="109"/>
      <c r="CA321" s="108"/>
      <c r="CB321"/>
      <c r="CC321"/>
      <c r="CD321" s="315"/>
      <c r="CE321" s="315"/>
      <c r="CF321" s="109"/>
      <c r="CG321" s="109"/>
      <c r="CH321" s="108"/>
      <c r="CI321"/>
      <c r="CJ321"/>
      <c r="CK321" s="315"/>
      <c r="CL321" s="315"/>
      <c r="CM321" s="109"/>
      <c r="CN321" s="109"/>
      <c r="CO321" s="108"/>
      <c r="CP321"/>
      <c r="CQ321"/>
      <c r="CR321" s="315"/>
      <c r="CS321" s="315"/>
      <c r="CT321" s="109"/>
      <c r="CU321" s="109"/>
      <c r="CV321" s="108"/>
      <c r="CW321"/>
      <c r="CX321"/>
      <c r="CY321" s="315"/>
      <c r="CZ321" s="315"/>
      <c r="DA321" s="109"/>
      <c r="DB321" s="109"/>
      <c r="DC321" s="108"/>
      <c r="DD321"/>
      <c r="DE321"/>
      <c r="DF321" s="315"/>
      <c r="DG321" s="315"/>
      <c r="DH321" s="109"/>
      <c r="DI321" s="109"/>
      <c r="DJ321" s="108"/>
      <c r="DK321"/>
      <c r="DL321"/>
      <c r="DM321" s="315"/>
      <c r="DN321" s="315"/>
      <c r="DO321" s="109"/>
      <c r="DP321" s="109"/>
      <c r="DQ321" s="108"/>
      <c r="DR321"/>
      <c r="DS321"/>
      <c r="DT321" s="315"/>
      <c r="DU321" s="315"/>
      <c r="DV321" s="109"/>
      <c r="DW321" s="109"/>
      <c r="DX321" s="108"/>
      <c r="DY321"/>
      <c r="DZ321"/>
      <c r="EA321" s="315"/>
      <c r="EB321" s="315"/>
      <c r="EC321" s="109"/>
      <c r="ED321" s="109"/>
      <c r="EE321" s="108"/>
      <c r="EF321"/>
      <c r="EG321"/>
      <c r="EH321" s="315"/>
      <c r="EI321" s="315"/>
      <c r="EJ321" s="109"/>
      <c r="EK321" s="109"/>
      <c r="EL321" s="108"/>
      <c r="EM321"/>
      <c r="EN321"/>
      <c r="EO321" s="315"/>
      <c r="EP321" s="315"/>
      <c r="EQ321" s="109"/>
      <c r="ER321" s="109"/>
      <c r="ES321" s="108"/>
      <c r="ET321"/>
      <c r="EU321"/>
      <c r="EV321" s="315"/>
      <c r="EW321" s="315"/>
      <c r="EX321" s="109"/>
      <c r="EY321" s="109"/>
      <c r="EZ321" s="108"/>
      <c r="FA321"/>
      <c r="FB321"/>
      <c r="FC321" s="315"/>
      <c r="FD321" s="315"/>
      <c r="FE321" s="109"/>
      <c r="FF321" s="109"/>
      <c r="FG321" s="108"/>
      <c r="FH321"/>
      <c r="FI321"/>
      <c r="FJ321" s="315"/>
      <c r="FK321" s="315"/>
      <c r="FL321" s="109"/>
      <c r="FM321" s="109"/>
      <c r="FN321" s="108"/>
      <c r="FO321"/>
      <c r="FP321"/>
      <c r="FQ321" s="315"/>
      <c r="FR321" s="315"/>
      <c r="FS321" s="109"/>
      <c r="FT321" s="109"/>
      <c r="FU321" s="108"/>
      <c r="FV321"/>
      <c r="FW321"/>
      <c r="FX321" s="315"/>
      <c r="FY321" s="315"/>
      <c r="FZ321" s="109"/>
      <c r="GA321" s="109"/>
      <c r="GB321" s="108"/>
      <c r="GC321"/>
      <c r="GD321"/>
      <c r="GE321" s="315"/>
      <c r="GF321" s="315"/>
      <c r="GG321" s="109"/>
      <c r="GH321" s="109"/>
      <c r="GI321" s="108"/>
      <c r="GJ321"/>
      <c r="GK321"/>
      <c r="GL321" s="315"/>
      <c r="GM321" s="315"/>
      <c r="GN321" s="109"/>
      <c r="GO321" s="109"/>
      <c r="GP321" s="108"/>
      <c r="GQ321"/>
      <c r="GR321"/>
      <c r="GS321" s="315"/>
      <c r="GT321" s="315"/>
      <c r="GU321" s="109"/>
      <c r="GV321" s="109"/>
      <c r="GW321" s="108"/>
      <c r="GX321"/>
      <c r="GY321"/>
      <c r="GZ321" s="315"/>
      <c r="HA321" s="315"/>
      <c r="HB321" s="109"/>
      <c r="HC321" s="109"/>
      <c r="HD321" s="108"/>
      <c r="HE321"/>
      <c r="HF321"/>
      <c r="HG321" s="315"/>
      <c r="HH321" s="315"/>
      <c r="HI321" s="109"/>
    </row>
    <row r="322" spans="1:217" ht="17.25" hidden="1" customHeight="1" x14ac:dyDescent="0.25"/>
    <row r="323" spans="1:217" ht="17.25" hidden="1" customHeight="1" x14ac:dyDescent="0.25"/>
    <row r="324" spans="1:217" ht="17.25" hidden="1" customHeight="1" x14ac:dyDescent="0.25"/>
    <row r="325" spans="1:217" ht="17.25" hidden="1" customHeight="1" x14ac:dyDescent="0.25"/>
    <row r="326" spans="1:217" ht="17.25" hidden="1" customHeight="1" x14ac:dyDescent="0.25"/>
    <row r="327" spans="1:217" ht="17.25" hidden="1" customHeight="1" x14ac:dyDescent="0.25"/>
    <row r="328" spans="1:217" ht="17.25" hidden="1" customHeight="1" x14ac:dyDescent="0.25"/>
    <row r="329" spans="1:217" ht="17.25" hidden="1" customHeight="1" x14ac:dyDescent="0.25"/>
    <row r="330" spans="1:217" ht="17.25" hidden="1" customHeight="1" x14ac:dyDescent="0.25"/>
    <row r="331" spans="1:217" ht="17.25" hidden="1" customHeight="1" x14ac:dyDescent="0.25"/>
    <row r="332" spans="1:217" ht="17.25" hidden="1" customHeight="1" x14ac:dyDescent="0.25"/>
    <row r="333" spans="1:217" ht="17.25" hidden="1" customHeight="1" x14ac:dyDescent="0.25"/>
    <row r="334" spans="1:217" ht="17.25" hidden="1" customHeight="1" x14ac:dyDescent="0.25"/>
    <row r="335" spans="1:217" ht="17.25" hidden="1" customHeight="1" x14ac:dyDescent="0.25"/>
    <row r="336" spans="1:217" ht="17.25" hidden="1" customHeight="1" x14ac:dyDescent="0.25"/>
    <row r="337" ht="17.25" hidden="1" customHeight="1" x14ac:dyDescent="0.25"/>
    <row r="338" ht="17.25" hidden="1" customHeight="1" x14ac:dyDescent="0.25"/>
    <row r="339" ht="17.25" hidden="1" customHeight="1" x14ac:dyDescent="0.25"/>
    <row r="340" ht="17.25" hidden="1" customHeight="1" x14ac:dyDescent="0.25"/>
    <row r="341" ht="17.25" hidden="1" customHeight="1" x14ac:dyDescent="0.25"/>
    <row r="342" ht="17.25" hidden="1" customHeight="1" x14ac:dyDescent="0.25"/>
    <row r="343" ht="17.25" hidden="1" customHeight="1" x14ac:dyDescent="0.25"/>
    <row r="344" ht="17.25" hidden="1" customHeight="1" x14ac:dyDescent="0.25"/>
    <row r="345" ht="17.25" hidden="1" customHeight="1" x14ac:dyDescent="0.25"/>
    <row r="346" ht="17.25" hidden="1" customHeight="1" x14ac:dyDescent="0.25"/>
    <row r="347" ht="17.25" hidden="1" customHeight="1" x14ac:dyDescent="0.25"/>
    <row r="348" ht="17.25" hidden="1" customHeight="1" x14ac:dyDescent="0.25"/>
    <row r="349" ht="17.25" hidden="1" customHeight="1" x14ac:dyDescent="0.25"/>
    <row r="350" ht="17.25" hidden="1" customHeight="1" x14ac:dyDescent="0.25"/>
    <row r="351" ht="17.25" hidden="1" customHeight="1" x14ac:dyDescent="0.25"/>
    <row r="352" ht="17.25" hidden="1" customHeight="1" x14ac:dyDescent="0.25"/>
    <row r="353" spans="1:217" ht="17.25" hidden="1" customHeight="1" x14ac:dyDescent="0.25"/>
    <row r="354" spans="1:217" ht="17.25" hidden="1" customHeight="1" x14ac:dyDescent="0.25"/>
    <row r="355" spans="1:217" ht="17.25" hidden="1" customHeight="1" x14ac:dyDescent="0.25"/>
    <row r="356" spans="1:217" ht="17.25" hidden="1" customHeight="1" x14ac:dyDescent="0.25"/>
    <row r="357" spans="1:217" ht="17.25" hidden="1" customHeight="1" x14ac:dyDescent="0.25"/>
    <row r="358" spans="1:217" ht="17.25" hidden="1" customHeight="1" x14ac:dyDescent="0.25"/>
    <row r="359" spans="1:217" ht="17.25" hidden="1" customHeight="1" x14ac:dyDescent="0.25"/>
    <row r="360" spans="1:217" ht="17.25" hidden="1" customHeight="1" x14ac:dyDescent="0.25"/>
    <row r="361" spans="1:217" ht="17.25" hidden="1" customHeight="1" x14ac:dyDescent="0.25"/>
    <row r="362" spans="1:217" ht="17.25" hidden="1" customHeight="1" x14ac:dyDescent="0.25"/>
    <row r="363" spans="1:217" ht="17.25" hidden="1" customHeight="1" x14ac:dyDescent="0.25"/>
    <row r="364" spans="1:217" ht="17.25" hidden="1" customHeight="1" x14ac:dyDescent="0.25"/>
    <row r="365" spans="1:217" ht="17.25" hidden="1" customHeight="1" x14ac:dyDescent="0.25"/>
    <row r="366" spans="1:217" s="126" customFormat="1" ht="17.25" hidden="1" customHeight="1" x14ac:dyDescent="0.25">
      <c r="A366" s="109"/>
      <c r="B366" s="108"/>
      <c r="C366"/>
      <c r="D366"/>
      <c r="E366" s="315"/>
      <c r="F366" s="315"/>
      <c r="G366" s="109"/>
      <c r="H366" s="109"/>
      <c r="I366" s="108"/>
      <c r="J366"/>
      <c r="K366"/>
      <c r="L366" s="315"/>
      <c r="M366" s="315"/>
      <c r="N366" s="109"/>
      <c r="O366" s="109"/>
      <c r="P366" s="108"/>
      <c r="Q366"/>
      <c r="R366"/>
      <c r="S366" s="315"/>
      <c r="T366" s="315"/>
      <c r="U366" s="109"/>
      <c r="V366" s="109"/>
      <c r="W366" s="108"/>
      <c r="X366"/>
      <c r="Y366"/>
      <c r="Z366" s="315"/>
      <c r="AA366" s="315"/>
      <c r="AB366" s="109"/>
      <c r="AC366" s="109"/>
      <c r="AD366" s="108"/>
      <c r="AE366"/>
      <c r="AF366"/>
      <c r="AG366" s="315"/>
      <c r="AH366" s="315"/>
      <c r="AI366" s="109"/>
      <c r="AJ366" s="109"/>
      <c r="AK366" s="108"/>
      <c r="AL366"/>
      <c r="AM366"/>
      <c r="AN366" s="315"/>
      <c r="AO366" s="315"/>
      <c r="AP366" s="109"/>
      <c r="AQ366" s="109"/>
      <c r="AR366" s="108"/>
      <c r="AS366"/>
      <c r="AT366"/>
      <c r="AU366" s="315"/>
      <c r="AV366" s="315"/>
      <c r="AW366" s="109"/>
      <c r="AX366" s="109"/>
      <c r="AY366" s="108"/>
      <c r="AZ366"/>
      <c r="BA366"/>
      <c r="BB366" s="315"/>
      <c r="BC366" s="315"/>
      <c r="BD366" s="109"/>
      <c r="BE366" s="109"/>
      <c r="BF366" s="108"/>
      <c r="BG366"/>
      <c r="BH366"/>
      <c r="BI366" s="315"/>
      <c r="BJ366" s="315"/>
      <c r="BK366" s="109"/>
      <c r="BL366" s="109"/>
      <c r="BM366" s="108"/>
      <c r="BN366"/>
      <c r="BO366"/>
      <c r="BP366" s="315"/>
      <c r="BQ366" s="315"/>
      <c r="BR366" s="109"/>
      <c r="BS366" s="109"/>
      <c r="BT366" s="108"/>
      <c r="BU366"/>
      <c r="BV366"/>
      <c r="BW366" s="315"/>
      <c r="BX366" s="315"/>
      <c r="BY366" s="109"/>
      <c r="BZ366" s="109"/>
      <c r="CA366" s="108"/>
      <c r="CB366"/>
      <c r="CC366"/>
      <c r="CD366" s="315"/>
      <c r="CE366" s="315"/>
      <c r="CF366" s="109"/>
      <c r="CG366" s="109"/>
      <c r="CH366" s="108"/>
      <c r="CI366"/>
      <c r="CJ366"/>
      <c r="CK366" s="315"/>
      <c r="CL366" s="315"/>
      <c r="CM366" s="109"/>
      <c r="CN366" s="109"/>
      <c r="CO366" s="108"/>
      <c r="CP366"/>
      <c r="CQ366"/>
      <c r="CR366" s="315"/>
      <c r="CS366" s="315"/>
      <c r="CT366" s="109"/>
      <c r="CU366" s="109"/>
      <c r="CV366" s="108"/>
      <c r="CW366"/>
      <c r="CX366"/>
      <c r="CY366" s="315"/>
      <c r="CZ366" s="315"/>
      <c r="DA366" s="109"/>
      <c r="DB366" s="109"/>
      <c r="DC366" s="108"/>
      <c r="DD366"/>
      <c r="DE366"/>
      <c r="DF366" s="315"/>
      <c r="DG366" s="315"/>
      <c r="DH366" s="109"/>
      <c r="DI366" s="109"/>
      <c r="DJ366" s="108"/>
      <c r="DK366"/>
      <c r="DL366"/>
      <c r="DM366" s="315"/>
      <c r="DN366" s="315"/>
      <c r="DO366" s="109"/>
      <c r="DP366" s="109"/>
      <c r="DQ366" s="108"/>
      <c r="DR366"/>
      <c r="DS366"/>
      <c r="DT366" s="315"/>
      <c r="DU366" s="315"/>
      <c r="DV366" s="109"/>
      <c r="DW366" s="109"/>
      <c r="DX366" s="108"/>
      <c r="DY366"/>
      <c r="DZ366"/>
      <c r="EA366" s="315"/>
      <c r="EB366" s="315"/>
      <c r="EC366" s="109"/>
      <c r="ED366" s="109"/>
      <c r="EE366" s="108"/>
      <c r="EF366"/>
      <c r="EG366"/>
      <c r="EH366" s="315"/>
      <c r="EI366" s="315"/>
      <c r="EJ366" s="109"/>
      <c r="EK366" s="109"/>
      <c r="EL366" s="108"/>
      <c r="EM366"/>
      <c r="EN366"/>
      <c r="EO366" s="315"/>
      <c r="EP366" s="315"/>
      <c r="EQ366" s="109"/>
      <c r="ER366" s="109"/>
      <c r="ES366" s="108"/>
      <c r="ET366"/>
      <c r="EU366"/>
      <c r="EV366" s="315"/>
      <c r="EW366" s="315"/>
      <c r="EX366" s="109"/>
      <c r="EY366" s="109"/>
      <c r="EZ366" s="108"/>
      <c r="FA366"/>
      <c r="FB366"/>
      <c r="FC366" s="315"/>
      <c r="FD366" s="315"/>
      <c r="FE366" s="109"/>
      <c r="FF366" s="109"/>
      <c r="FG366" s="108"/>
      <c r="FH366"/>
      <c r="FI366"/>
      <c r="FJ366" s="315"/>
      <c r="FK366" s="315"/>
      <c r="FL366" s="109"/>
      <c r="FM366" s="109"/>
      <c r="FN366" s="108"/>
      <c r="FO366"/>
      <c r="FP366"/>
      <c r="FQ366" s="315"/>
      <c r="FR366" s="315"/>
      <c r="FS366" s="109"/>
      <c r="FT366" s="109"/>
      <c r="FU366" s="108"/>
      <c r="FV366"/>
      <c r="FW366"/>
      <c r="FX366" s="315"/>
      <c r="FY366" s="315"/>
      <c r="FZ366" s="109"/>
      <c r="GA366" s="109"/>
      <c r="GB366" s="108"/>
      <c r="GC366"/>
      <c r="GD366"/>
      <c r="GE366" s="315"/>
      <c r="GF366" s="315"/>
      <c r="GG366" s="109"/>
      <c r="GH366" s="109"/>
      <c r="GI366" s="108"/>
      <c r="GJ366"/>
      <c r="GK366"/>
      <c r="GL366" s="315"/>
      <c r="GM366" s="315"/>
      <c r="GN366" s="109"/>
      <c r="GO366" s="109"/>
      <c r="GP366" s="108"/>
      <c r="GQ366"/>
      <c r="GR366"/>
      <c r="GS366" s="315"/>
      <c r="GT366" s="315"/>
      <c r="GU366" s="109"/>
      <c r="GV366" s="109"/>
      <c r="GW366" s="108"/>
      <c r="GX366"/>
      <c r="GY366"/>
      <c r="GZ366" s="315"/>
      <c r="HA366" s="315"/>
      <c r="HB366" s="109"/>
      <c r="HC366" s="109"/>
      <c r="HD366" s="108"/>
      <c r="HE366"/>
      <c r="HF366"/>
      <c r="HG366" s="315"/>
      <c r="HH366" s="315"/>
      <c r="HI366" s="109"/>
    </row>
    <row r="367" spans="1:217" ht="17.25" hidden="1" customHeight="1" x14ac:dyDescent="0.25"/>
    <row r="368" spans="1:217" ht="17.25" hidden="1" customHeight="1" x14ac:dyDescent="0.25"/>
    <row r="369" ht="17.25" hidden="1" customHeight="1" x14ac:dyDescent="0.25"/>
    <row r="370" ht="17.25" hidden="1" customHeight="1" x14ac:dyDescent="0.25"/>
    <row r="371" ht="17.25" hidden="1" customHeight="1" x14ac:dyDescent="0.25"/>
    <row r="372" ht="17.25" hidden="1" customHeight="1" x14ac:dyDescent="0.25"/>
    <row r="373" ht="17.25" hidden="1" customHeight="1" x14ac:dyDescent="0.25"/>
    <row r="374" ht="17.25" hidden="1" customHeight="1" x14ac:dyDescent="0.25"/>
    <row r="375" ht="17.25" hidden="1" customHeight="1" x14ac:dyDescent="0.25"/>
    <row r="376" ht="17.25" hidden="1" customHeight="1" x14ac:dyDescent="0.25"/>
    <row r="377" ht="17.25" hidden="1" customHeight="1" x14ac:dyDescent="0.25"/>
    <row r="378" ht="17.25" hidden="1" customHeight="1" x14ac:dyDescent="0.25"/>
    <row r="379" ht="17.25" hidden="1" customHeight="1" x14ac:dyDescent="0.25"/>
    <row r="380" ht="17.25" hidden="1" customHeight="1" x14ac:dyDescent="0.25"/>
    <row r="381" ht="17.25" hidden="1" customHeight="1" x14ac:dyDescent="0.25"/>
    <row r="382" ht="17.25" hidden="1" customHeight="1" x14ac:dyDescent="0.25"/>
    <row r="383" ht="17.25" hidden="1" customHeight="1" x14ac:dyDescent="0.25"/>
    <row r="384" ht="17.25" hidden="1" customHeight="1" x14ac:dyDescent="0.25"/>
    <row r="385" ht="17.25" hidden="1" customHeight="1" x14ac:dyDescent="0.25"/>
    <row r="386" ht="17.25" hidden="1" customHeight="1" x14ac:dyDescent="0.25"/>
    <row r="387" ht="17.25" hidden="1" customHeight="1" x14ac:dyDescent="0.25"/>
    <row r="388" ht="17.25" hidden="1" customHeight="1" x14ac:dyDescent="0.25"/>
    <row r="389" ht="17.25" hidden="1" customHeight="1" x14ac:dyDescent="0.25"/>
    <row r="390" ht="17.25" hidden="1" customHeight="1" x14ac:dyDescent="0.25"/>
    <row r="391" ht="17.25" hidden="1" customHeight="1" x14ac:dyDescent="0.25"/>
    <row r="392" ht="17.25" hidden="1" customHeight="1" x14ac:dyDescent="0.25"/>
    <row r="393" ht="17.25" hidden="1" customHeight="1" x14ac:dyDescent="0.25"/>
    <row r="394" ht="17.25" hidden="1" customHeight="1" x14ac:dyDescent="0.25"/>
    <row r="395" ht="17.25" hidden="1" customHeight="1" x14ac:dyDescent="0.25"/>
    <row r="396" ht="17.25" hidden="1" customHeight="1" x14ac:dyDescent="0.25"/>
    <row r="397" ht="17.25" hidden="1" customHeight="1" x14ac:dyDescent="0.25"/>
    <row r="398" ht="17.25" hidden="1" customHeight="1" x14ac:dyDescent="0.25"/>
    <row r="399" ht="17.25" hidden="1" customHeight="1" x14ac:dyDescent="0.25"/>
    <row r="400" ht="17.25" hidden="1" customHeight="1" x14ac:dyDescent="0.25"/>
    <row r="401" spans="1:217" ht="17.25" hidden="1" customHeight="1" x14ac:dyDescent="0.25"/>
    <row r="402" spans="1:217" ht="17.25" hidden="1" customHeight="1" x14ac:dyDescent="0.25"/>
    <row r="403" spans="1:217" ht="17.25" hidden="1" customHeight="1" x14ac:dyDescent="0.25"/>
    <row r="404" spans="1:217" ht="17.25" hidden="1" customHeight="1" x14ac:dyDescent="0.25"/>
    <row r="405" spans="1:217" ht="17.25" hidden="1" customHeight="1" x14ac:dyDescent="0.25"/>
    <row r="406" spans="1:217" ht="17.25" hidden="1" customHeight="1" x14ac:dyDescent="0.25"/>
    <row r="407" spans="1:217" ht="17.25" hidden="1" customHeight="1" x14ac:dyDescent="0.25"/>
    <row r="408" spans="1:217" ht="17.25" hidden="1" customHeight="1" x14ac:dyDescent="0.25"/>
    <row r="409" spans="1:217" ht="17.25" hidden="1" customHeight="1" x14ac:dyDescent="0.25"/>
    <row r="410" spans="1:217" ht="17.25" hidden="1" customHeight="1" x14ac:dyDescent="0.25"/>
    <row r="411" spans="1:217" s="126" customFormat="1" ht="17.25" hidden="1" customHeight="1" x14ac:dyDescent="0.25">
      <c r="A411" s="109"/>
      <c r="B411" s="108"/>
      <c r="C411"/>
      <c r="D411"/>
      <c r="E411" s="315"/>
      <c r="F411" s="315"/>
      <c r="G411" s="109"/>
      <c r="H411" s="109"/>
      <c r="I411" s="108"/>
      <c r="J411"/>
      <c r="K411"/>
      <c r="L411" s="315"/>
      <c r="M411" s="315"/>
      <c r="N411" s="109"/>
      <c r="O411" s="109"/>
      <c r="P411" s="108"/>
      <c r="Q411"/>
      <c r="R411"/>
      <c r="S411" s="315"/>
      <c r="T411" s="315"/>
      <c r="U411" s="109"/>
      <c r="V411" s="109"/>
      <c r="W411" s="108"/>
      <c r="X411"/>
      <c r="Y411"/>
      <c r="Z411" s="315"/>
      <c r="AA411" s="315"/>
      <c r="AB411" s="109"/>
      <c r="AC411" s="109"/>
      <c r="AD411" s="108"/>
      <c r="AE411"/>
      <c r="AF411"/>
      <c r="AG411" s="315"/>
      <c r="AH411" s="315"/>
      <c r="AI411" s="109"/>
      <c r="AJ411" s="109"/>
      <c r="AK411" s="108"/>
      <c r="AL411"/>
      <c r="AM411"/>
      <c r="AN411" s="315"/>
      <c r="AO411" s="315"/>
      <c r="AP411" s="109"/>
      <c r="AQ411" s="109"/>
      <c r="AR411" s="108"/>
      <c r="AS411"/>
      <c r="AT411"/>
      <c r="AU411" s="315"/>
      <c r="AV411" s="315"/>
      <c r="AW411" s="109"/>
      <c r="AX411" s="109"/>
      <c r="AY411" s="108"/>
      <c r="AZ411"/>
      <c r="BA411"/>
      <c r="BB411" s="315"/>
      <c r="BC411" s="315"/>
      <c r="BD411" s="109"/>
      <c r="BE411" s="109"/>
      <c r="BF411" s="108"/>
      <c r="BG411"/>
      <c r="BH411"/>
      <c r="BI411" s="315"/>
      <c r="BJ411" s="315"/>
      <c r="BK411" s="109"/>
      <c r="BL411" s="109"/>
      <c r="BM411" s="108"/>
      <c r="BN411"/>
      <c r="BO411"/>
      <c r="BP411" s="315"/>
      <c r="BQ411" s="315"/>
      <c r="BR411" s="109"/>
      <c r="BS411" s="109"/>
      <c r="BT411" s="108"/>
      <c r="BU411"/>
      <c r="BV411"/>
      <c r="BW411" s="315"/>
      <c r="BX411" s="315"/>
      <c r="BY411" s="109"/>
      <c r="BZ411" s="109"/>
      <c r="CA411" s="108"/>
      <c r="CB411"/>
      <c r="CC411"/>
      <c r="CD411" s="315"/>
      <c r="CE411" s="315"/>
      <c r="CF411" s="109"/>
      <c r="CG411" s="109"/>
      <c r="CH411" s="108"/>
      <c r="CI411"/>
      <c r="CJ411"/>
      <c r="CK411" s="315"/>
      <c r="CL411" s="315"/>
      <c r="CM411" s="109"/>
      <c r="CN411" s="109"/>
      <c r="CO411" s="108"/>
      <c r="CP411"/>
      <c r="CQ411"/>
      <c r="CR411" s="315"/>
      <c r="CS411" s="315"/>
      <c r="CT411" s="109"/>
      <c r="CU411" s="109"/>
      <c r="CV411" s="108"/>
      <c r="CW411"/>
      <c r="CX411"/>
      <c r="CY411" s="315"/>
      <c r="CZ411" s="315"/>
      <c r="DA411" s="109"/>
      <c r="DB411" s="109"/>
      <c r="DC411" s="108"/>
      <c r="DD411"/>
      <c r="DE411"/>
      <c r="DF411" s="315"/>
      <c r="DG411" s="315"/>
      <c r="DH411" s="109"/>
      <c r="DI411" s="109"/>
      <c r="DJ411" s="108"/>
      <c r="DK411"/>
      <c r="DL411"/>
      <c r="DM411" s="315"/>
      <c r="DN411" s="315"/>
      <c r="DO411" s="109"/>
      <c r="DP411" s="109"/>
      <c r="DQ411" s="108"/>
      <c r="DR411"/>
      <c r="DS411"/>
      <c r="DT411" s="315"/>
      <c r="DU411" s="315"/>
      <c r="DV411" s="109"/>
      <c r="DW411" s="109"/>
      <c r="DX411" s="108"/>
      <c r="DY411"/>
      <c r="DZ411"/>
      <c r="EA411" s="315"/>
      <c r="EB411" s="315"/>
      <c r="EC411" s="109"/>
      <c r="ED411" s="109"/>
      <c r="EE411" s="108"/>
      <c r="EF411"/>
      <c r="EG411"/>
      <c r="EH411" s="315"/>
      <c r="EI411" s="315"/>
      <c r="EJ411" s="109"/>
      <c r="EK411" s="109"/>
      <c r="EL411" s="108"/>
      <c r="EM411"/>
      <c r="EN411"/>
      <c r="EO411" s="315"/>
      <c r="EP411" s="315"/>
      <c r="EQ411" s="109"/>
      <c r="ER411" s="109"/>
      <c r="ES411" s="108"/>
      <c r="ET411"/>
      <c r="EU411"/>
      <c r="EV411" s="315"/>
      <c r="EW411" s="315"/>
      <c r="EX411" s="109"/>
      <c r="EY411" s="109"/>
      <c r="EZ411" s="108"/>
      <c r="FA411"/>
      <c r="FB411"/>
      <c r="FC411" s="315"/>
      <c r="FD411" s="315"/>
      <c r="FE411" s="109"/>
      <c r="FF411" s="109"/>
      <c r="FG411" s="108"/>
      <c r="FH411"/>
      <c r="FI411"/>
      <c r="FJ411" s="315"/>
      <c r="FK411" s="315"/>
      <c r="FL411" s="109"/>
      <c r="FM411" s="109"/>
      <c r="FN411" s="108"/>
      <c r="FO411"/>
      <c r="FP411"/>
      <c r="FQ411" s="315"/>
      <c r="FR411" s="315"/>
      <c r="FS411" s="109"/>
      <c r="FT411" s="109"/>
      <c r="FU411" s="108"/>
      <c r="FV411"/>
      <c r="FW411"/>
      <c r="FX411" s="315"/>
      <c r="FY411" s="315"/>
      <c r="FZ411" s="109"/>
      <c r="GA411" s="109"/>
      <c r="GB411" s="108"/>
      <c r="GC411"/>
      <c r="GD411"/>
      <c r="GE411" s="315"/>
      <c r="GF411" s="315"/>
      <c r="GG411" s="109"/>
      <c r="GH411" s="109"/>
      <c r="GI411" s="108"/>
      <c r="GJ411"/>
      <c r="GK411"/>
      <c r="GL411" s="315"/>
      <c r="GM411" s="315"/>
      <c r="GN411" s="109"/>
      <c r="GO411" s="109"/>
      <c r="GP411" s="108"/>
      <c r="GQ411"/>
      <c r="GR411"/>
      <c r="GS411" s="315"/>
      <c r="GT411" s="315"/>
      <c r="GU411" s="109"/>
      <c r="GV411" s="109"/>
      <c r="GW411" s="108"/>
      <c r="GX411"/>
      <c r="GY411"/>
      <c r="GZ411" s="315"/>
      <c r="HA411" s="315"/>
      <c r="HB411" s="109"/>
      <c r="HC411" s="109"/>
      <c r="HD411" s="108"/>
      <c r="HE411"/>
      <c r="HF411"/>
      <c r="HG411" s="315"/>
      <c r="HH411" s="315"/>
      <c r="HI411" s="109"/>
    </row>
    <row r="412" spans="1:217" ht="17.25" hidden="1" customHeight="1" x14ac:dyDescent="0.25"/>
    <row r="413" spans="1:217" ht="17.25" hidden="1" customHeight="1" x14ac:dyDescent="0.25"/>
    <row r="414" spans="1:217" ht="17.25" hidden="1" customHeight="1" x14ac:dyDescent="0.25"/>
    <row r="415" spans="1:217" ht="17.25" hidden="1" customHeight="1" x14ac:dyDescent="0.25"/>
    <row r="416" spans="1:217" ht="17.25" hidden="1" customHeight="1" x14ac:dyDescent="0.25"/>
    <row r="417" ht="17.25" hidden="1" customHeight="1" x14ac:dyDescent="0.25"/>
    <row r="418" ht="17.25" hidden="1" customHeight="1" x14ac:dyDescent="0.25"/>
    <row r="419" ht="17.25" hidden="1" customHeight="1" x14ac:dyDescent="0.25"/>
    <row r="420" ht="17.25" hidden="1" customHeight="1" x14ac:dyDescent="0.25"/>
    <row r="421" ht="17.25" hidden="1" customHeight="1" x14ac:dyDescent="0.25"/>
    <row r="422" ht="17.25" hidden="1" customHeight="1" x14ac:dyDescent="0.25"/>
    <row r="423" ht="17.25" hidden="1" customHeight="1" x14ac:dyDescent="0.25"/>
    <row r="424" ht="17.25" hidden="1" customHeight="1" x14ac:dyDescent="0.25"/>
    <row r="425" ht="17.25" hidden="1" customHeight="1" x14ac:dyDescent="0.25"/>
    <row r="426" ht="17.25" hidden="1" customHeight="1" x14ac:dyDescent="0.25"/>
    <row r="427" ht="17.25" hidden="1" customHeight="1" x14ac:dyDescent="0.25"/>
    <row r="428" ht="17.25" hidden="1" customHeight="1" x14ac:dyDescent="0.25"/>
    <row r="429" ht="17.25" hidden="1" customHeight="1" x14ac:dyDescent="0.25"/>
    <row r="430" ht="17.25" hidden="1" customHeight="1" x14ac:dyDescent="0.25"/>
    <row r="431" ht="17.25" hidden="1" customHeight="1" x14ac:dyDescent="0.25"/>
    <row r="432" ht="17.25" hidden="1" customHeight="1" x14ac:dyDescent="0.25"/>
    <row r="433" ht="17.25" hidden="1" customHeight="1" x14ac:dyDescent="0.25"/>
    <row r="434" ht="17.25" hidden="1" customHeight="1" x14ac:dyDescent="0.25"/>
    <row r="435" ht="17.25" hidden="1" customHeight="1" x14ac:dyDescent="0.25"/>
    <row r="436" ht="17.25" hidden="1" customHeight="1" x14ac:dyDescent="0.25"/>
    <row r="437" ht="17.25" hidden="1" customHeight="1" x14ac:dyDescent="0.25"/>
    <row r="438" ht="17.25" hidden="1" customHeight="1" x14ac:dyDescent="0.25"/>
    <row r="439" ht="17.25" hidden="1" customHeight="1" x14ac:dyDescent="0.25"/>
    <row r="440" ht="17.25" hidden="1" customHeight="1" x14ac:dyDescent="0.25"/>
    <row r="441" ht="17.25" hidden="1" customHeight="1" x14ac:dyDescent="0.25"/>
    <row r="442" ht="17.25" hidden="1" customHeight="1" x14ac:dyDescent="0.25"/>
    <row r="443" ht="17.25" hidden="1" customHeight="1" x14ac:dyDescent="0.25"/>
    <row r="444" ht="17.25" hidden="1" customHeight="1" x14ac:dyDescent="0.25"/>
    <row r="445" ht="17.25" hidden="1" customHeight="1" x14ac:dyDescent="0.25"/>
    <row r="446" ht="17.25" hidden="1" customHeight="1" x14ac:dyDescent="0.25"/>
    <row r="447" ht="17.25" hidden="1" customHeight="1" x14ac:dyDescent="0.25"/>
    <row r="448" ht="17.25" hidden="1" customHeight="1" x14ac:dyDescent="0.25"/>
    <row r="449" spans="1:217" ht="17.25" hidden="1" customHeight="1" x14ac:dyDescent="0.25"/>
    <row r="450" spans="1:217" ht="17.25" hidden="1" customHeight="1" x14ac:dyDescent="0.25"/>
    <row r="451" spans="1:217" ht="17.25" hidden="1" customHeight="1" x14ac:dyDescent="0.25"/>
    <row r="452" spans="1:217" ht="17.25" hidden="1" customHeight="1" x14ac:dyDescent="0.25"/>
    <row r="453" spans="1:217" ht="17.25" hidden="1" customHeight="1" x14ac:dyDescent="0.25"/>
    <row r="454" spans="1:217" ht="17.25" hidden="1" customHeight="1" x14ac:dyDescent="0.25"/>
    <row r="455" spans="1:217" ht="17.25" hidden="1" customHeight="1" x14ac:dyDescent="0.25"/>
    <row r="456" spans="1:217" s="126" customFormat="1" ht="17.25" hidden="1" customHeight="1" x14ac:dyDescent="0.25">
      <c r="A456" s="109"/>
      <c r="B456" s="108"/>
      <c r="C456"/>
      <c r="D456"/>
      <c r="E456" s="315"/>
      <c r="F456" s="315"/>
      <c r="G456" s="109"/>
      <c r="H456" s="109"/>
      <c r="I456" s="108"/>
      <c r="J456"/>
      <c r="K456"/>
      <c r="L456" s="315"/>
      <c r="M456" s="315"/>
      <c r="N456" s="109"/>
      <c r="O456" s="109"/>
      <c r="P456" s="108"/>
      <c r="Q456"/>
      <c r="R456"/>
      <c r="S456" s="315"/>
      <c r="T456" s="315"/>
      <c r="U456" s="109"/>
      <c r="V456" s="109"/>
      <c r="W456" s="108"/>
      <c r="X456"/>
      <c r="Y456"/>
      <c r="Z456" s="315"/>
      <c r="AA456" s="315"/>
      <c r="AB456" s="109"/>
      <c r="AC456" s="109"/>
      <c r="AD456" s="108"/>
      <c r="AE456"/>
      <c r="AF456"/>
      <c r="AG456" s="315"/>
      <c r="AH456" s="315"/>
      <c r="AI456" s="109"/>
      <c r="AJ456" s="109"/>
      <c r="AK456" s="108"/>
      <c r="AL456"/>
      <c r="AM456"/>
      <c r="AN456" s="315"/>
      <c r="AO456" s="315"/>
      <c r="AP456" s="109"/>
      <c r="AQ456" s="109"/>
      <c r="AR456" s="108"/>
      <c r="AS456"/>
      <c r="AT456"/>
      <c r="AU456" s="315"/>
      <c r="AV456" s="315"/>
      <c r="AW456" s="109"/>
      <c r="AX456" s="109"/>
      <c r="AY456" s="108"/>
      <c r="AZ456"/>
      <c r="BA456"/>
      <c r="BB456" s="315"/>
      <c r="BC456" s="315"/>
      <c r="BD456" s="109"/>
      <c r="BE456" s="109"/>
      <c r="BF456" s="108"/>
      <c r="BG456"/>
      <c r="BH456"/>
      <c r="BI456" s="315"/>
      <c r="BJ456" s="315"/>
      <c r="BK456" s="109"/>
      <c r="BL456" s="109"/>
      <c r="BM456" s="108"/>
      <c r="BN456"/>
      <c r="BO456"/>
      <c r="BP456" s="315"/>
      <c r="BQ456" s="315"/>
      <c r="BR456" s="109"/>
      <c r="BS456" s="109"/>
      <c r="BT456" s="108"/>
      <c r="BU456"/>
      <c r="BV456"/>
      <c r="BW456" s="315"/>
      <c r="BX456" s="315"/>
      <c r="BY456" s="109"/>
      <c r="BZ456" s="109"/>
      <c r="CA456" s="108"/>
      <c r="CB456"/>
      <c r="CC456"/>
      <c r="CD456" s="315"/>
      <c r="CE456" s="315"/>
      <c r="CF456" s="109"/>
      <c r="CG456" s="109"/>
      <c r="CH456" s="108"/>
      <c r="CI456"/>
      <c r="CJ456"/>
      <c r="CK456" s="315"/>
      <c r="CL456" s="315"/>
      <c r="CM456" s="109"/>
      <c r="CN456" s="109"/>
      <c r="CO456" s="108"/>
      <c r="CP456"/>
      <c r="CQ456"/>
      <c r="CR456" s="315"/>
      <c r="CS456" s="315"/>
      <c r="CT456" s="109"/>
      <c r="CU456" s="109"/>
      <c r="CV456" s="108"/>
      <c r="CW456"/>
      <c r="CX456"/>
      <c r="CY456" s="315"/>
      <c r="CZ456" s="315"/>
      <c r="DA456" s="109"/>
      <c r="DB456" s="109"/>
      <c r="DC456" s="108"/>
      <c r="DD456"/>
      <c r="DE456"/>
      <c r="DF456" s="315"/>
      <c r="DG456" s="315"/>
      <c r="DH456" s="109"/>
      <c r="DI456" s="109"/>
      <c r="DJ456" s="108"/>
      <c r="DK456"/>
      <c r="DL456"/>
      <c r="DM456" s="315"/>
      <c r="DN456" s="315"/>
      <c r="DO456" s="109"/>
      <c r="DP456" s="109"/>
      <c r="DQ456" s="108"/>
      <c r="DR456"/>
      <c r="DS456"/>
      <c r="DT456" s="315"/>
      <c r="DU456" s="315"/>
      <c r="DV456" s="109"/>
      <c r="DW456" s="109"/>
      <c r="DX456" s="108"/>
      <c r="DY456"/>
      <c r="DZ456"/>
      <c r="EA456" s="315"/>
      <c r="EB456" s="315"/>
      <c r="EC456" s="109"/>
      <c r="ED456" s="109"/>
      <c r="EE456" s="108"/>
      <c r="EF456"/>
      <c r="EG456"/>
      <c r="EH456" s="315"/>
      <c r="EI456" s="315"/>
      <c r="EJ456" s="109"/>
      <c r="EK456" s="109"/>
      <c r="EL456" s="108"/>
      <c r="EM456"/>
      <c r="EN456"/>
      <c r="EO456" s="315"/>
      <c r="EP456" s="315"/>
      <c r="EQ456" s="109"/>
      <c r="ER456" s="109"/>
      <c r="ES456" s="108"/>
      <c r="ET456"/>
      <c r="EU456"/>
      <c r="EV456" s="315"/>
      <c r="EW456" s="315"/>
      <c r="EX456" s="109"/>
      <c r="EY456" s="109"/>
      <c r="EZ456" s="108"/>
      <c r="FA456"/>
      <c r="FB456"/>
      <c r="FC456" s="315"/>
      <c r="FD456" s="315"/>
      <c r="FE456" s="109"/>
      <c r="FF456" s="109"/>
      <c r="FG456" s="108"/>
      <c r="FH456"/>
      <c r="FI456"/>
      <c r="FJ456" s="315"/>
      <c r="FK456" s="315"/>
      <c r="FL456" s="109"/>
      <c r="FM456" s="109"/>
      <c r="FN456" s="108"/>
      <c r="FO456"/>
      <c r="FP456"/>
      <c r="FQ456" s="315"/>
      <c r="FR456" s="315"/>
      <c r="FS456" s="109"/>
      <c r="FT456" s="109"/>
      <c r="FU456" s="108"/>
      <c r="FV456"/>
      <c r="FW456"/>
      <c r="FX456" s="315"/>
      <c r="FY456" s="315"/>
      <c r="FZ456" s="109"/>
      <c r="GA456" s="109"/>
      <c r="GB456" s="108"/>
      <c r="GC456"/>
      <c r="GD456"/>
      <c r="GE456" s="315"/>
      <c r="GF456" s="315"/>
      <c r="GG456" s="109"/>
      <c r="GH456" s="109"/>
      <c r="GI456" s="108"/>
      <c r="GJ456"/>
      <c r="GK456"/>
      <c r="GL456" s="315"/>
      <c r="GM456" s="315"/>
      <c r="GN456" s="109"/>
      <c r="GO456" s="109"/>
      <c r="GP456" s="108"/>
      <c r="GQ456"/>
      <c r="GR456"/>
      <c r="GS456" s="315"/>
      <c r="GT456" s="315"/>
      <c r="GU456" s="109"/>
      <c r="GV456" s="109"/>
      <c r="GW456" s="108"/>
      <c r="GX456"/>
      <c r="GY456"/>
      <c r="GZ456" s="315"/>
      <c r="HA456" s="315"/>
      <c r="HB456" s="109"/>
      <c r="HC456" s="109"/>
      <c r="HD456" s="108"/>
      <c r="HE456"/>
      <c r="HF456"/>
      <c r="HG456" s="315"/>
      <c r="HH456" s="315"/>
      <c r="HI456" s="109"/>
    </row>
    <row r="457" spans="1:217" ht="17.25" hidden="1" customHeight="1" x14ac:dyDescent="0.25"/>
    <row r="458" spans="1:217" ht="17.25" hidden="1" customHeight="1" x14ac:dyDescent="0.25"/>
    <row r="459" spans="1:217" ht="17.25" hidden="1" customHeight="1" x14ac:dyDescent="0.25"/>
    <row r="460" spans="1:217" ht="17.25" hidden="1" customHeight="1" x14ac:dyDescent="0.25"/>
    <row r="461" spans="1:217" ht="17.25" hidden="1" customHeight="1" x14ac:dyDescent="0.25"/>
    <row r="462" spans="1:217" ht="17.25" hidden="1" customHeight="1" x14ac:dyDescent="0.25"/>
    <row r="463" spans="1:217" ht="17.25" hidden="1" customHeight="1" x14ac:dyDescent="0.25"/>
    <row r="464" spans="1:217" ht="17.25" hidden="1" customHeight="1" x14ac:dyDescent="0.25"/>
    <row r="465" spans="1:217" s="145" customFormat="1" ht="17.25" hidden="1" customHeight="1" x14ac:dyDescent="0.25">
      <c r="A465" s="109"/>
      <c r="B465" s="108"/>
      <c r="C465"/>
      <c r="D465"/>
      <c r="E465" s="315"/>
      <c r="F465" s="315"/>
      <c r="G465" s="109"/>
      <c r="H465" s="109"/>
      <c r="I465" s="108"/>
      <c r="J465"/>
      <c r="K465"/>
      <c r="L465" s="315"/>
      <c r="M465" s="315"/>
      <c r="N465" s="109"/>
      <c r="O465" s="109"/>
      <c r="P465" s="108"/>
      <c r="Q465"/>
      <c r="R465"/>
      <c r="S465" s="315"/>
      <c r="T465" s="315"/>
      <c r="U465" s="109"/>
      <c r="V465" s="109"/>
      <c r="W465" s="108"/>
      <c r="X465"/>
      <c r="Y465"/>
      <c r="Z465" s="315"/>
      <c r="AA465" s="315"/>
      <c r="AB465" s="109"/>
      <c r="AC465" s="109"/>
      <c r="AD465" s="108"/>
      <c r="AE465"/>
      <c r="AF465"/>
      <c r="AG465" s="315"/>
      <c r="AH465" s="315"/>
      <c r="AI465" s="109"/>
      <c r="AJ465" s="109"/>
      <c r="AK465" s="108"/>
      <c r="AL465"/>
      <c r="AM465"/>
      <c r="AN465" s="315"/>
      <c r="AO465" s="315"/>
      <c r="AP465" s="109"/>
      <c r="AQ465" s="109"/>
      <c r="AR465" s="108"/>
      <c r="AS465"/>
      <c r="AT465"/>
      <c r="AU465" s="315"/>
      <c r="AV465" s="315"/>
      <c r="AW465" s="109"/>
      <c r="AX465" s="109"/>
      <c r="AY465" s="108"/>
      <c r="AZ465"/>
      <c r="BA465"/>
      <c r="BB465" s="315"/>
      <c r="BC465" s="315"/>
      <c r="BD465" s="109"/>
      <c r="BE465" s="109"/>
      <c r="BF465" s="108"/>
      <c r="BG465"/>
      <c r="BH465"/>
      <c r="BI465" s="315"/>
      <c r="BJ465" s="315"/>
      <c r="BK465" s="109"/>
      <c r="BL465" s="109"/>
      <c r="BM465" s="108"/>
      <c r="BN465"/>
      <c r="BO465"/>
      <c r="BP465" s="315"/>
      <c r="BQ465" s="315"/>
      <c r="BR465" s="109"/>
      <c r="BS465" s="109"/>
      <c r="BT465" s="108"/>
      <c r="BU465"/>
      <c r="BV465"/>
      <c r="BW465" s="315"/>
      <c r="BX465" s="315"/>
      <c r="BY465" s="109"/>
      <c r="BZ465" s="109"/>
      <c r="CA465" s="108"/>
      <c r="CB465"/>
      <c r="CC465"/>
      <c r="CD465" s="315"/>
      <c r="CE465" s="315"/>
      <c r="CF465" s="109"/>
      <c r="CG465" s="109"/>
      <c r="CH465" s="108"/>
      <c r="CI465"/>
      <c r="CJ465"/>
      <c r="CK465" s="315"/>
      <c r="CL465" s="315"/>
      <c r="CM465" s="109"/>
      <c r="CN465" s="109"/>
      <c r="CO465" s="108"/>
      <c r="CP465"/>
      <c r="CQ465"/>
      <c r="CR465" s="315"/>
      <c r="CS465" s="315"/>
      <c r="CT465" s="109"/>
      <c r="CU465" s="109"/>
      <c r="CV465" s="108"/>
      <c r="CW465"/>
      <c r="CX465"/>
      <c r="CY465" s="315"/>
      <c r="CZ465" s="315"/>
      <c r="DA465" s="109"/>
      <c r="DB465" s="109"/>
      <c r="DC465" s="108"/>
      <c r="DD465"/>
      <c r="DE465"/>
      <c r="DF465" s="315"/>
      <c r="DG465" s="315"/>
      <c r="DH465" s="109"/>
      <c r="DI465" s="109"/>
      <c r="DJ465" s="108"/>
      <c r="DK465"/>
      <c r="DL465"/>
      <c r="DM465" s="315"/>
      <c r="DN465" s="315"/>
      <c r="DO465" s="109"/>
      <c r="DP465" s="109"/>
      <c r="DQ465" s="108"/>
      <c r="DR465"/>
      <c r="DS465"/>
      <c r="DT465" s="315"/>
      <c r="DU465" s="315"/>
      <c r="DV465" s="109"/>
      <c r="DW465" s="109"/>
      <c r="DX465" s="108"/>
      <c r="DY465"/>
      <c r="DZ465"/>
      <c r="EA465" s="315"/>
      <c r="EB465" s="315"/>
      <c r="EC465" s="109"/>
      <c r="ED465" s="109"/>
      <c r="EE465" s="108"/>
      <c r="EF465"/>
      <c r="EG465"/>
      <c r="EH465" s="315"/>
      <c r="EI465" s="315"/>
      <c r="EJ465" s="109"/>
      <c r="EK465" s="109"/>
      <c r="EL465" s="108"/>
      <c r="EM465"/>
      <c r="EN465"/>
      <c r="EO465" s="315"/>
      <c r="EP465" s="315"/>
      <c r="EQ465" s="109"/>
      <c r="ER465" s="109"/>
      <c r="ES465" s="108"/>
      <c r="ET465"/>
      <c r="EU465"/>
      <c r="EV465" s="315"/>
      <c r="EW465" s="315"/>
      <c r="EX465" s="109"/>
      <c r="EY465" s="109"/>
      <c r="EZ465" s="108"/>
      <c r="FA465"/>
      <c r="FB465"/>
      <c r="FC465" s="315"/>
      <c r="FD465" s="315"/>
      <c r="FE465" s="109"/>
      <c r="FF465" s="109"/>
      <c r="FG465" s="108"/>
      <c r="FH465"/>
      <c r="FI465"/>
      <c r="FJ465" s="315"/>
      <c r="FK465" s="315"/>
      <c r="FL465" s="109"/>
      <c r="FM465" s="109"/>
      <c r="FN465" s="108"/>
      <c r="FO465"/>
      <c r="FP465"/>
      <c r="FQ465" s="315"/>
      <c r="FR465" s="315"/>
      <c r="FS465" s="109"/>
      <c r="FT465" s="109"/>
      <c r="FU465" s="108"/>
      <c r="FV465"/>
      <c r="FW465"/>
      <c r="FX465" s="315"/>
      <c r="FY465" s="315"/>
      <c r="FZ465" s="109"/>
      <c r="GA465" s="109"/>
      <c r="GB465" s="108"/>
      <c r="GC465"/>
      <c r="GD465"/>
      <c r="GE465" s="315"/>
      <c r="GF465" s="315"/>
      <c r="GG465" s="109"/>
      <c r="GH465" s="109"/>
      <c r="GI465" s="108"/>
      <c r="GJ465"/>
      <c r="GK465"/>
      <c r="GL465" s="315"/>
      <c r="GM465" s="315"/>
      <c r="GN465" s="109"/>
      <c r="GO465" s="109"/>
      <c r="GP465" s="108"/>
      <c r="GQ465"/>
      <c r="GR465"/>
      <c r="GS465" s="315"/>
      <c r="GT465" s="315"/>
      <c r="GU465" s="109"/>
      <c r="GV465" s="109"/>
      <c r="GW465" s="108"/>
      <c r="GX465"/>
      <c r="GY465"/>
      <c r="GZ465" s="315"/>
      <c r="HA465" s="315"/>
      <c r="HB465" s="109"/>
      <c r="HC465" s="109"/>
      <c r="HD465" s="108"/>
      <c r="HE465"/>
      <c r="HF465"/>
      <c r="HG465" s="315"/>
      <c r="HH465" s="315"/>
      <c r="HI465" s="109"/>
    </row>
    <row r="466" spans="1:217" s="146" customFormat="1" ht="17.25" hidden="1" customHeight="1" x14ac:dyDescent="0.25">
      <c r="A466" s="109"/>
      <c r="B466" s="108"/>
      <c r="C466"/>
      <c r="D466"/>
      <c r="E466" s="315"/>
      <c r="F466" s="315"/>
      <c r="G466" s="109"/>
      <c r="H466" s="109"/>
      <c r="I466" s="108"/>
      <c r="J466"/>
      <c r="K466"/>
      <c r="L466" s="315"/>
      <c r="M466" s="315"/>
      <c r="N466" s="109"/>
      <c r="O466" s="109"/>
      <c r="P466" s="108"/>
      <c r="Q466"/>
      <c r="R466"/>
      <c r="S466" s="315"/>
      <c r="T466" s="315"/>
      <c r="U466" s="109"/>
      <c r="V466" s="109"/>
      <c r="W466" s="108"/>
      <c r="X466"/>
      <c r="Y466"/>
      <c r="Z466" s="315"/>
      <c r="AA466" s="315"/>
      <c r="AB466" s="109"/>
      <c r="AC466" s="109"/>
      <c r="AD466" s="108"/>
      <c r="AE466"/>
      <c r="AF466"/>
      <c r="AG466" s="315"/>
      <c r="AH466" s="315"/>
      <c r="AI466" s="109"/>
      <c r="AJ466" s="109"/>
      <c r="AK466" s="108"/>
      <c r="AL466"/>
      <c r="AM466"/>
      <c r="AN466" s="315"/>
      <c r="AO466" s="315"/>
      <c r="AP466" s="109"/>
      <c r="AQ466" s="109"/>
      <c r="AR466" s="108"/>
      <c r="AS466"/>
      <c r="AT466"/>
      <c r="AU466" s="315"/>
      <c r="AV466" s="315"/>
      <c r="AW466" s="109"/>
      <c r="AX466" s="109"/>
      <c r="AY466" s="108"/>
      <c r="AZ466"/>
      <c r="BA466"/>
      <c r="BB466" s="315"/>
      <c r="BC466" s="315"/>
      <c r="BD466" s="109"/>
      <c r="BE466" s="109"/>
      <c r="BF466" s="108"/>
      <c r="BG466"/>
      <c r="BH466"/>
      <c r="BI466" s="315"/>
      <c r="BJ466" s="315"/>
      <c r="BK466" s="109"/>
      <c r="BL466" s="109"/>
      <c r="BM466" s="108"/>
      <c r="BN466"/>
      <c r="BO466"/>
      <c r="BP466" s="315"/>
      <c r="BQ466" s="315"/>
      <c r="BR466" s="109"/>
      <c r="BS466" s="109"/>
      <c r="BT466" s="108"/>
      <c r="BU466"/>
      <c r="BV466"/>
      <c r="BW466" s="315"/>
      <c r="BX466" s="315"/>
      <c r="BY466" s="109"/>
      <c r="BZ466" s="109"/>
      <c r="CA466" s="108"/>
      <c r="CB466"/>
      <c r="CC466"/>
      <c r="CD466" s="315"/>
      <c r="CE466" s="315"/>
      <c r="CF466" s="109"/>
      <c r="CG466" s="109"/>
      <c r="CH466" s="108"/>
      <c r="CI466"/>
      <c r="CJ466"/>
      <c r="CK466" s="315"/>
      <c r="CL466" s="315"/>
      <c r="CM466" s="109"/>
      <c r="CN466" s="109"/>
      <c r="CO466" s="108"/>
      <c r="CP466"/>
      <c r="CQ466"/>
      <c r="CR466" s="315"/>
      <c r="CS466" s="315"/>
      <c r="CT466" s="109"/>
      <c r="CU466" s="109"/>
      <c r="CV466" s="108"/>
      <c r="CW466"/>
      <c r="CX466"/>
      <c r="CY466" s="315"/>
      <c r="CZ466" s="315"/>
      <c r="DA466" s="109"/>
      <c r="DB466" s="109"/>
      <c r="DC466" s="108"/>
      <c r="DD466"/>
      <c r="DE466"/>
      <c r="DF466" s="315"/>
      <c r="DG466" s="315"/>
      <c r="DH466" s="109"/>
      <c r="DI466" s="109"/>
      <c r="DJ466" s="108"/>
      <c r="DK466"/>
      <c r="DL466"/>
      <c r="DM466" s="315"/>
      <c r="DN466" s="315"/>
      <c r="DO466" s="109"/>
      <c r="DP466" s="109"/>
      <c r="DQ466" s="108"/>
      <c r="DR466"/>
      <c r="DS466"/>
      <c r="DT466" s="315"/>
      <c r="DU466" s="315"/>
      <c r="DV466" s="109"/>
      <c r="DW466" s="109"/>
      <c r="DX466" s="108"/>
      <c r="DY466"/>
      <c r="DZ466"/>
      <c r="EA466" s="315"/>
      <c r="EB466" s="315"/>
      <c r="EC466" s="109"/>
      <c r="ED466" s="109"/>
      <c r="EE466" s="108"/>
      <c r="EF466"/>
      <c r="EG466"/>
      <c r="EH466" s="315"/>
      <c r="EI466" s="315"/>
      <c r="EJ466" s="109"/>
      <c r="EK466" s="109"/>
      <c r="EL466" s="108"/>
      <c r="EM466"/>
      <c r="EN466"/>
      <c r="EO466" s="315"/>
      <c r="EP466" s="315"/>
      <c r="EQ466" s="109"/>
      <c r="ER466" s="109"/>
      <c r="ES466" s="108"/>
      <c r="ET466"/>
      <c r="EU466"/>
      <c r="EV466" s="315"/>
      <c r="EW466" s="315"/>
      <c r="EX466" s="109"/>
      <c r="EY466" s="109"/>
      <c r="EZ466" s="108"/>
      <c r="FA466"/>
      <c r="FB466"/>
      <c r="FC466" s="315"/>
      <c r="FD466" s="315"/>
      <c r="FE466" s="109"/>
      <c r="FF466" s="109"/>
      <c r="FG466" s="108"/>
      <c r="FH466"/>
      <c r="FI466"/>
      <c r="FJ466" s="315"/>
      <c r="FK466" s="315"/>
      <c r="FL466" s="109"/>
      <c r="FM466" s="109"/>
      <c r="FN466" s="108"/>
      <c r="FO466"/>
      <c r="FP466"/>
      <c r="FQ466" s="315"/>
      <c r="FR466" s="315"/>
      <c r="FS466" s="109"/>
      <c r="FT466" s="109"/>
      <c r="FU466" s="108"/>
      <c r="FV466"/>
      <c r="FW466"/>
      <c r="FX466" s="315"/>
      <c r="FY466" s="315"/>
      <c r="FZ466" s="109"/>
      <c r="GA466" s="109"/>
      <c r="GB466" s="108"/>
      <c r="GC466"/>
      <c r="GD466"/>
      <c r="GE466" s="315"/>
      <c r="GF466" s="315"/>
      <c r="GG466" s="109"/>
      <c r="GH466" s="109"/>
      <c r="GI466" s="108"/>
      <c r="GJ466"/>
      <c r="GK466"/>
      <c r="GL466" s="315"/>
      <c r="GM466" s="315"/>
      <c r="GN466" s="109"/>
      <c r="GO466" s="109"/>
      <c r="GP466" s="108"/>
      <c r="GQ466"/>
      <c r="GR466"/>
      <c r="GS466" s="315"/>
      <c r="GT466" s="315"/>
      <c r="GU466" s="109"/>
      <c r="GV466" s="109"/>
      <c r="GW466" s="108"/>
      <c r="GX466"/>
      <c r="GY466"/>
      <c r="GZ466" s="315"/>
      <c r="HA466" s="315"/>
      <c r="HB466" s="109"/>
      <c r="HC466" s="109"/>
      <c r="HD466" s="108"/>
      <c r="HE466"/>
      <c r="HF466"/>
      <c r="HG466" s="315"/>
      <c r="HH466" s="315"/>
      <c r="HI466" s="109"/>
    </row>
    <row r="467" spans="1:217" ht="17.25" hidden="1" customHeight="1" x14ac:dyDescent="0.25"/>
    <row r="468" spans="1:217" ht="17.25" hidden="1" customHeight="1" x14ac:dyDescent="0.25"/>
    <row r="469" spans="1:217" ht="17.25" hidden="1" customHeight="1" x14ac:dyDescent="0.25"/>
    <row r="470" spans="1:217" ht="17.25" hidden="1" customHeight="1" x14ac:dyDescent="0.25"/>
    <row r="471" spans="1:217" ht="17.25" hidden="1" customHeight="1" x14ac:dyDescent="0.25"/>
    <row r="472" spans="1:217" ht="17.25" hidden="1" customHeight="1" x14ac:dyDescent="0.25"/>
    <row r="473" spans="1:217" ht="17.25" hidden="1" customHeight="1" x14ac:dyDescent="0.25"/>
    <row r="474" spans="1:217" ht="17.25" hidden="1" customHeight="1" x14ac:dyDescent="0.25"/>
    <row r="475" spans="1:217" ht="17.25" hidden="1" customHeight="1" x14ac:dyDescent="0.25"/>
    <row r="476" spans="1:217" ht="17.25" hidden="1" customHeight="1" x14ac:dyDescent="0.25"/>
    <row r="477" spans="1:217" ht="17.25" hidden="1" customHeight="1" x14ac:dyDescent="0.25"/>
    <row r="478" spans="1:217" ht="17.25" hidden="1" customHeight="1" x14ac:dyDescent="0.25"/>
    <row r="479" spans="1:217" ht="17.25" hidden="1" customHeight="1" x14ac:dyDescent="0.25"/>
    <row r="480" spans="1:217" s="146" customFormat="1" ht="17.25" hidden="1" customHeight="1" x14ac:dyDescent="0.25">
      <c r="A480" s="109"/>
      <c r="B480" s="108"/>
      <c r="C480"/>
      <c r="D480"/>
      <c r="E480" s="315"/>
      <c r="F480" s="315"/>
      <c r="G480" s="109"/>
      <c r="H480" s="109"/>
      <c r="I480" s="108"/>
      <c r="J480"/>
      <c r="K480"/>
      <c r="L480" s="315"/>
      <c r="M480" s="315"/>
      <c r="N480" s="109"/>
      <c r="O480" s="109"/>
      <c r="P480" s="108"/>
      <c r="Q480"/>
      <c r="R480"/>
      <c r="S480" s="315"/>
      <c r="T480" s="315"/>
      <c r="U480" s="109"/>
      <c r="V480" s="109"/>
      <c r="W480" s="108"/>
      <c r="X480"/>
      <c r="Y480"/>
      <c r="Z480" s="315"/>
      <c r="AA480" s="315"/>
      <c r="AB480" s="109"/>
      <c r="AC480" s="109"/>
      <c r="AD480" s="108"/>
      <c r="AE480"/>
      <c r="AF480"/>
      <c r="AG480" s="315"/>
      <c r="AH480" s="315"/>
      <c r="AI480" s="109"/>
      <c r="AJ480" s="109"/>
      <c r="AK480" s="108"/>
      <c r="AL480"/>
      <c r="AM480"/>
      <c r="AN480" s="315"/>
      <c r="AO480" s="315"/>
      <c r="AP480" s="109"/>
      <c r="AQ480" s="109"/>
      <c r="AR480" s="108"/>
      <c r="AS480"/>
      <c r="AT480"/>
      <c r="AU480" s="315"/>
      <c r="AV480" s="315"/>
      <c r="AW480" s="109"/>
      <c r="AX480" s="109"/>
      <c r="AY480" s="108"/>
      <c r="AZ480"/>
      <c r="BA480"/>
      <c r="BB480" s="315"/>
      <c r="BC480" s="315"/>
      <c r="BD480" s="109"/>
      <c r="BE480" s="109"/>
      <c r="BF480" s="108"/>
      <c r="BG480"/>
      <c r="BH480"/>
      <c r="BI480" s="315"/>
      <c r="BJ480" s="315"/>
      <c r="BK480" s="109"/>
      <c r="BL480" s="109"/>
      <c r="BM480" s="108"/>
      <c r="BN480"/>
      <c r="BO480"/>
      <c r="BP480" s="315"/>
      <c r="BQ480" s="315"/>
      <c r="BR480" s="109"/>
      <c r="BS480" s="109"/>
      <c r="BT480" s="108"/>
      <c r="BU480"/>
      <c r="BV480"/>
      <c r="BW480" s="315"/>
      <c r="BX480" s="315"/>
      <c r="BY480" s="109"/>
      <c r="BZ480" s="109"/>
      <c r="CA480" s="108"/>
      <c r="CB480"/>
      <c r="CC480"/>
      <c r="CD480" s="315"/>
      <c r="CE480" s="315"/>
      <c r="CF480" s="109"/>
      <c r="CG480" s="109"/>
      <c r="CH480" s="108"/>
      <c r="CI480"/>
      <c r="CJ480"/>
      <c r="CK480" s="315"/>
      <c r="CL480" s="315"/>
      <c r="CM480" s="109"/>
      <c r="CN480" s="109"/>
      <c r="CO480" s="108"/>
      <c r="CP480"/>
      <c r="CQ480"/>
      <c r="CR480" s="315"/>
      <c r="CS480" s="315"/>
      <c r="CT480" s="109"/>
      <c r="CU480" s="109"/>
      <c r="CV480" s="108"/>
      <c r="CW480"/>
      <c r="CX480"/>
      <c r="CY480" s="315"/>
      <c r="CZ480" s="315"/>
      <c r="DA480" s="109"/>
      <c r="DB480" s="109"/>
      <c r="DC480" s="108"/>
      <c r="DD480"/>
      <c r="DE480"/>
      <c r="DF480" s="315"/>
      <c r="DG480" s="315"/>
      <c r="DH480" s="109"/>
      <c r="DI480" s="109"/>
      <c r="DJ480" s="108"/>
      <c r="DK480"/>
      <c r="DL480"/>
      <c r="DM480" s="315"/>
      <c r="DN480" s="315"/>
      <c r="DO480" s="109"/>
      <c r="DP480" s="109"/>
      <c r="DQ480" s="108"/>
      <c r="DR480"/>
      <c r="DS480"/>
      <c r="DT480" s="315"/>
      <c r="DU480" s="315"/>
      <c r="DV480" s="109"/>
      <c r="DW480" s="109"/>
      <c r="DX480" s="108"/>
      <c r="DY480"/>
      <c r="DZ480"/>
      <c r="EA480" s="315"/>
      <c r="EB480" s="315"/>
      <c r="EC480" s="109"/>
      <c r="ED480" s="109"/>
      <c r="EE480" s="108"/>
      <c r="EF480"/>
      <c r="EG480"/>
      <c r="EH480" s="315"/>
      <c r="EI480" s="315"/>
      <c r="EJ480" s="109"/>
      <c r="EK480" s="109"/>
      <c r="EL480" s="108"/>
      <c r="EM480"/>
      <c r="EN480"/>
      <c r="EO480" s="315"/>
      <c r="EP480" s="315"/>
      <c r="EQ480" s="109"/>
      <c r="ER480" s="109"/>
      <c r="ES480" s="108"/>
      <c r="ET480"/>
      <c r="EU480"/>
      <c r="EV480" s="315"/>
      <c r="EW480" s="315"/>
      <c r="EX480" s="109"/>
      <c r="EY480" s="109"/>
      <c r="EZ480" s="108"/>
      <c r="FA480"/>
      <c r="FB480"/>
      <c r="FC480" s="315"/>
      <c r="FD480" s="315"/>
      <c r="FE480" s="109"/>
      <c r="FF480" s="109"/>
      <c r="FG480" s="108"/>
      <c r="FH480"/>
      <c r="FI480"/>
      <c r="FJ480" s="315"/>
      <c r="FK480" s="315"/>
      <c r="FL480" s="109"/>
      <c r="FM480" s="109"/>
      <c r="FN480" s="108"/>
      <c r="FO480"/>
      <c r="FP480"/>
      <c r="FQ480" s="315"/>
      <c r="FR480" s="315"/>
      <c r="FS480" s="109"/>
      <c r="FT480" s="109"/>
      <c r="FU480" s="108"/>
      <c r="FV480"/>
      <c r="FW480"/>
      <c r="FX480" s="315"/>
      <c r="FY480" s="315"/>
      <c r="FZ480" s="109"/>
      <c r="GA480" s="109"/>
      <c r="GB480" s="108"/>
      <c r="GC480"/>
      <c r="GD480"/>
      <c r="GE480" s="315"/>
      <c r="GF480" s="315"/>
      <c r="GG480" s="109"/>
      <c r="GH480" s="109"/>
      <c r="GI480" s="108"/>
      <c r="GJ480"/>
      <c r="GK480"/>
      <c r="GL480" s="315"/>
      <c r="GM480" s="315"/>
      <c r="GN480" s="109"/>
      <c r="GO480" s="109"/>
      <c r="GP480" s="108"/>
      <c r="GQ480"/>
      <c r="GR480"/>
      <c r="GS480" s="315"/>
      <c r="GT480" s="315"/>
      <c r="GU480" s="109"/>
      <c r="GV480" s="109"/>
      <c r="GW480" s="108"/>
      <c r="GX480"/>
      <c r="GY480"/>
      <c r="GZ480" s="315"/>
      <c r="HA480" s="315"/>
      <c r="HB480" s="109"/>
      <c r="HC480" s="109"/>
      <c r="HD480" s="108"/>
      <c r="HE480"/>
      <c r="HF480"/>
      <c r="HG480" s="315"/>
      <c r="HH480" s="315"/>
      <c r="HI480" s="109"/>
    </row>
    <row r="481" ht="17.25" hidden="1" customHeight="1" x14ac:dyDescent="0.25"/>
    <row r="482" ht="17.25" hidden="1" customHeight="1" x14ac:dyDescent="0.25"/>
    <row r="483" ht="17.25" hidden="1" customHeight="1" x14ac:dyDescent="0.25"/>
    <row r="484" ht="17.25" hidden="1" customHeight="1" x14ac:dyDescent="0.25"/>
    <row r="485" ht="17.25" hidden="1" customHeight="1" x14ac:dyDescent="0.25"/>
    <row r="486" ht="17.25" hidden="1" customHeight="1" x14ac:dyDescent="0.25"/>
    <row r="487" ht="17.25" hidden="1" customHeight="1" x14ac:dyDescent="0.25"/>
    <row r="488" ht="17.25" hidden="1" customHeight="1" x14ac:dyDescent="0.25"/>
    <row r="489" ht="17.25" hidden="1" customHeight="1" x14ac:dyDescent="0.25"/>
    <row r="490" ht="17.25" hidden="1" customHeight="1" x14ac:dyDescent="0.25"/>
    <row r="491" ht="17.25" hidden="1" customHeight="1" x14ac:dyDescent="0.25"/>
    <row r="492" ht="17.25" hidden="1" customHeight="1" x14ac:dyDescent="0.25"/>
    <row r="493" ht="17.25" hidden="1" customHeight="1" x14ac:dyDescent="0.25"/>
    <row r="494" ht="17.25" hidden="1" customHeight="1" x14ac:dyDescent="0.25"/>
    <row r="495" ht="17.25" hidden="1" customHeight="1" x14ac:dyDescent="0.25"/>
    <row r="496" ht="17.25" hidden="1" customHeight="1" x14ac:dyDescent="0.25"/>
    <row r="497" spans="1:217" ht="17.25" hidden="1" customHeight="1" x14ac:dyDescent="0.25"/>
    <row r="498" spans="1:217" ht="17.25" hidden="1" customHeight="1" x14ac:dyDescent="0.25"/>
    <row r="499" spans="1:217" ht="17.25" hidden="1" customHeight="1" x14ac:dyDescent="0.25"/>
    <row r="500" spans="1:217" ht="17.25" hidden="1" customHeight="1" x14ac:dyDescent="0.25"/>
    <row r="501" spans="1:217" s="126" customFormat="1" ht="17.25" hidden="1" customHeight="1" x14ac:dyDescent="0.25">
      <c r="A501" s="109"/>
      <c r="B501" s="108"/>
      <c r="C501"/>
      <c r="D501"/>
      <c r="E501" s="315"/>
      <c r="F501" s="315"/>
      <c r="G501" s="109"/>
      <c r="H501" s="109"/>
      <c r="I501" s="108"/>
      <c r="J501"/>
      <c r="K501"/>
      <c r="L501" s="315"/>
      <c r="M501" s="315"/>
      <c r="N501" s="109"/>
      <c r="O501" s="109"/>
      <c r="P501" s="108"/>
      <c r="Q501"/>
      <c r="R501"/>
      <c r="S501" s="315"/>
      <c r="T501" s="315"/>
      <c r="U501" s="109"/>
      <c r="V501" s="109"/>
      <c r="W501" s="108"/>
      <c r="X501"/>
      <c r="Y501"/>
      <c r="Z501" s="315"/>
      <c r="AA501" s="315"/>
      <c r="AB501" s="109"/>
      <c r="AC501" s="109"/>
      <c r="AD501" s="108"/>
      <c r="AE501"/>
      <c r="AF501"/>
      <c r="AG501" s="315"/>
      <c r="AH501" s="315"/>
      <c r="AI501" s="109"/>
      <c r="AJ501" s="109"/>
      <c r="AK501" s="108"/>
      <c r="AL501"/>
      <c r="AM501"/>
      <c r="AN501" s="315"/>
      <c r="AO501" s="315"/>
      <c r="AP501" s="109"/>
      <c r="AQ501" s="109"/>
      <c r="AR501" s="108"/>
      <c r="AS501"/>
      <c r="AT501"/>
      <c r="AU501" s="315"/>
      <c r="AV501" s="315"/>
      <c r="AW501" s="109"/>
      <c r="AX501" s="109"/>
      <c r="AY501" s="108"/>
      <c r="AZ501"/>
      <c r="BA501"/>
      <c r="BB501" s="315"/>
      <c r="BC501" s="315"/>
      <c r="BD501" s="109"/>
      <c r="BE501" s="109"/>
      <c r="BF501" s="108"/>
      <c r="BG501"/>
      <c r="BH501"/>
      <c r="BI501" s="315"/>
      <c r="BJ501" s="315"/>
      <c r="BK501" s="109"/>
      <c r="BL501" s="109"/>
      <c r="BM501" s="108"/>
      <c r="BN501"/>
      <c r="BO501"/>
      <c r="BP501" s="315"/>
      <c r="BQ501" s="315"/>
      <c r="BR501" s="109"/>
      <c r="BS501" s="109"/>
      <c r="BT501" s="108"/>
      <c r="BU501"/>
      <c r="BV501"/>
      <c r="BW501" s="315"/>
      <c r="BX501" s="315"/>
      <c r="BY501" s="109"/>
      <c r="BZ501" s="109"/>
      <c r="CA501" s="108"/>
      <c r="CB501"/>
      <c r="CC501"/>
      <c r="CD501" s="315"/>
      <c r="CE501" s="315"/>
      <c r="CF501" s="109"/>
      <c r="CG501" s="109"/>
      <c r="CH501" s="108"/>
      <c r="CI501"/>
      <c r="CJ501"/>
      <c r="CK501" s="315"/>
      <c r="CL501" s="315"/>
      <c r="CM501" s="109"/>
      <c r="CN501" s="109"/>
      <c r="CO501" s="108"/>
      <c r="CP501"/>
      <c r="CQ501"/>
      <c r="CR501" s="315"/>
      <c r="CS501" s="315"/>
      <c r="CT501" s="109"/>
      <c r="CU501" s="109"/>
      <c r="CV501" s="108"/>
      <c r="CW501"/>
      <c r="CX501"/>
      <c r="CY501" s="315"/>
      <c r="CZ501" s="315"/>
      <c r="DA501" s="109"/>
      <c r="DB501" s="109"/>
      <c r="DC501" s="108"/>
      <c r="DD501"/>
      <c r="DE501"/>
      <c r="DF501" s="315"/>
      <c r="DG501" s="315"/>
      <c r="DH501" s="109"/>
      <c r="DI501" s="109"/>
      <c r="DJ501" s="108"/>
      <c r="DK501"/>
      <c r="DL501"/>
      <c r="DM501" s="315"/>
      <c r="DN501" s="315"/>
      <c r="DO501" s="109"/>
      <c r="DP501" s="109"/>
      <c r="DQ501" s="108"/>
      <c r="DR501"/>
      <c r="DS501"/>
      <c r="DT501" s="315"/>
      <c r="DU501" s="315"/>
      <c r="DV501" s="109"/>
      <c r="DW501" s="109"/>
      <c r="DX501" s="108"/>
      <c r="DY501"/>
      <c r="DZ501"/>
      <c r="EA501" s="315"/>
      <c r="EB501" s="315"/>
      <c r="EC501" s="109"/>
      <c r="ED501" s="109"/>
      <c r="EE501" s="108"/>
      <c r="EF501"/>
      <c r="EG501"/>
      <c r="EH501" s="315"/>
      <c r="EI501" s="315"/>
      <c r="EJ501" s="109"/>
      <c r="EK501" s="109"/>
      <c r="EL501" s="108"/>
      <c r="EM501"/>
      <c r="EN501"/>
      <c r="EO501" s="315"/>
      <c r="EP501" s="315"/>
      <c r="EQ501" s="109"/>
      <c r="ER501" s="109"/>
      <c r="ES501" s="108"/>
      <c r="ET501"/>
      <c r="EU501"/>
      <c r="EV501" s="315"/>
      <c r="EW501" s="315"/>
      <c r="EX501" s="109"/>
      <c r="EY501" s="109"/>
      <c r="EZ501" s="108"/>
      <c r="FA501"/>
      <c r="FB501"/>
      <c r="FC501" s="315"/>
      <c r="FD501" s="315"/>
      <c r="FE501" s="109"/>
      <c r="FF501" s="109"/>
      <c r="FG501" s="108"/>
      <c r="FH501"/>
      <c r="FI501"/>
      <c r="FJ501" s="315"/>
      <c r="FK501" s="315"/>
      <c r="FL501" s="109"/>
      <c r="FM501" s="109"/>
      <c r="FN501" s="108"/>
      <c r="FO501"/>
      <c r="FP501"/>
      <c r="FQ501" s="315"/>
      <c r="FR501" s="315"/>
      <c r="FS501" s="109"/>
      <c r="FT501" s="109"/>
      <c r="FU501" s="108"/>
      <c r="FV501"/>
      <c r="FW501"/>
      <c r="FX501" s="315"/>
      <c r="FY501" s="315"/>
      <c r="FZ501" s="109"/>
      <c r="GA501" s="109"/>
      <c r="GB501" s="108"/>
      <c r="GC501"/>
      <c r="GD501"/>
      <c r="GE501" s="315"/>
      <c r="GF501" s="315"/>
      <c r="GG501" s="109"/>
      <c r="GH501" s="109"/>
      <c r="GI501" s="108"/>
      <c r="GJ501"/>
      <c r="GK501"/>
      <c r="GL501" s="315"/>
      <c r="GM501" s="315"/>
      <c r="GN501" s="109"/>
      <c r="GO501" s="109"/>
      <c r="GP501" s="108"/>
      <c r="GQ501"/>
      <c r="GR501"/>
      <c r="GS501" s="315"/>
      <c r="GT501" s="315"/>
      <c r="GU501" s="109"/>
      <c r="GV501" s="109"/>
      <c r="GW501" s="108"/>
      <c r="GX501"/>
      <c r="GY501"/>
      <c r="GZ501" s="315"/>
      <c r="HA501" s="315"/>
      <c r="HB501" s="109"/>
      <c r="HC501" s="109"/>
      <c r="HD501" s="108"/>
      <c r="HE501"/>
      <c r="HF501"/>
      <c r="HG501" s="315"/>
      <c r="HH501" s="315"/>
      <c r="HI501" s="109"/>
    </row>
    <row r="502" spans="1:217" ht="17.25" hidden="1" customHeight="1" x14ac:dyDescent="0.25"/>
    <row r="503" spans="1:217" ht="17.25" hidden="1" customHeight="1" x14ac:dyDescent="0.25"/>
    <row r="504" spans="1:217" ht="17.25" hidden="1" customHeight="1" x14ac:dyDescent="0.25"/>
    <row r="505" spans="1:217" ht="17.25" hidden="1" customHeight="1" x14ac:dyDescent="0.25"/>
    <row r="506" spans="1:217" ht="17.25" hidden="1" customHeight="1" x14ac:dyDescent="0.25"/>
    <row r="507" spans="1:217" ht="17.25" hidden="1" customHeight="1" x14ac:dyDescent="0.25"/>
    <row r="508" spans="1:217" ht="17.25" hidden="1" customHeight="1" x14ac:dyDescent="0.25"/>
    <row r="509" spans="1:217" ht="17.25" hidden="1" customHeight="1" x14ac:dyDescent="0.25"/>
    <row r="510" spans="1:217" ht="17.25" hidden="1" customHeight="1" x14ac:dyDescent="0.25"/>
    <row r="511" spans="1:217" ht="17.25" hidden="1" customHeight="1" x14ac:dyDescent="0.25"/>
    <row r="512" spans="1:217" ht="17.25" hidden="1" customHeight="1" x14ac:dyDescent="0.25"/>
    <row r="513" ht="17.25" hidden="1" customHeight="1" x14ac:dyDescent="0.25"/>
    <row r="514" ht="17.25" hidden="1" customHeight="1" x14ac:dyDescent="0.25"/>
    <row r="515" ht="17.25" hidden="1" customHeight="1" x14ac:dyDescent="0.25"/>
    <row r="516" ht="17.25" hidden="1" customHeight="1" x14ac:dyDescent="0.25"/>
    <row r="517" ht="17.25" hidden="1" customHeight="1" x14ac:dyDescent="0.25"/>
    <row r="518" ht="17.25" hidden="1" customHeight="1" x14ac:dyDescent="0.25"/>
    <row r="519" ht="17.25" hidden="1" customHeight="1" x14ac:dyDescent="0.25"/>
    <row r="520" ht="17.25" hidden="1" customHeight="1" x14ac:dyDescent="0.25"/>
    <row r="521" ht="17.25" hidden="1" customHeight="1" x14ac:dyDescent="0.25"/>
    <row r="522" ht="17.25" hidden="1" customHeight="1" x14ac:dyDescent="0.25"/>
    <row r="523" ht="17.25" hidden="1" customHeight="1" x14ac:dyDescent="0.25"/>
    <row r="524" ht="17.25" hidden="1" customHeight="1" x14ac:dyDescent="0.25"/>
    <row r="525" ht="17.25" hidden="1" customHeight="1" x14ac:dyDescent="0.25"/>
    <row r="526" ht="17.25" hidden="1" customHeight="1" x14ac:dyDescent="0.25"/>
    <row r="527" ht="17.25" hidden="1" customHeight="1" x14ac:dyDescent="0.25"/>
    <row r="528" ht="17.25" hidden="1" customHeight="1" x14ac:dyDescent="0.25"/>
    <row r="529" ht="17.25" hidden="1" customHeight="1" x14ac:dyDescent="0.25"/>
    <row r="530" ht="17.25" hidden="1" customHeight="1" x14ac:dyDescent="0.25"/>
    <row r="531" ht="17.25" hidden="1" customHeight="1" x14ac:dyDescent="0.25"/>
    <row r="532" ht="17.25" hidden="1" customHeight="1" x14ac:dyDescent="0.25"/>
    <row r="533" ht="17.25" hidden="1" customHeight="1" x14ac:dyDescent="0.25"/>
    <row r="534" ht="17.25" hidden="1" customHeight="1" x14ac:dyDescent="0.25"/>
    <row r="535" ht="17.25" hidden="1" customHeight="1" x14ac:dyDescent="0.25"/>
    <row r="536" ht="17.25" hidden="1" customHeight="1" x14ac:dyDescent="0.25"/>
    <row r="537" ht="17.25" hidden="1" customHeight="1" x14ac:dyDescent="0.25"/>
    <row r="538" ht="17.25" hidden="1" customHeight="1" x14ac:dyDescent="0.25"/>
    <row r="539" ht="17.25" hidden="1" customHeight="1" x14ac:dyDescent="0.25"/>
    <row r="540" ht="17.25" hidden="1" customHeight="1" x14ac:dyDescent="0.25"/>
    <row r="541" ht="17.25" hidden="1" customHeight="1" x14ac:dyDescent="0.25"/>
    <row r="542" ht="17.25" hidden="1" customHeight="1" x14ac:dyDescent="0.25"/>
    <row r="543" ht="17.25" hidden="1" customHeight="1" x14ac:dyDescent="0.25"/>
    <row r="544" ht="17.25" hidden="1" customHeight="1" x14ac:dyDescent="0.25"/>
    <row r="545" spans="1:217" ht="17.25" hidden="1" customHeight="1" x14ac:dyDescent="0.25"/>
    <row r="546" spans="1:217" s="126" customFormat="1" ht="17.25" hidden="1" customHeight="1" x14ac:dyDescent="0.25">
      <c r="A546" s="109"/>
      <c r="B546" s="108"/>
      <c r="C546"/>
      <c r="D546"/>
      <c r="E546" s="315"/>
      <c r="F546" s="315"/>
      <c r="G546" s="109"/>
      <c r="H546" s="109"/>
      <c r="I546" s="108"/>
      <c r="J546"/>
      <c r="K546"/>
      <c r="L546" s="315"/>
      <c r="M546" s="315"/>
      <c r="N546" s="109"/>
      <c r="O546" s="109"/>
      <c r="P546" s="108"/>
      <c r="Q546"/>
      <c r="R546"/>
      <c r="S546" s="315"/>
      <c r="T546" s="315"/>
      <c r="U546" s="109"/>
      <c r="V546" s="109"/>
      <c r="W546" s="108"/>
      <c r="X546"/>
      <c r="Y546"/>
      <c r="Z546" s="315"/>
      <c r="AA546" s="315"/>
      <c r="AB546" s="109"/>
      <c r="AC546" s="109"/>
      <c r="AD546" s="108"/>
      <c r="AE546"/>
      <c r="AF546"/>
      <c r="AG546" s="315"/>
      <c r="AH546" s="315"/>
      <c r="AI546" s="109"/>
      <c r="AJ546" s="109"/>
      <c r="AK546" s="108"/>
      <c r="AL546"/>
      <c r="AM546"/>
      <c r="AN546" s="315"/>
      <c r="AO546" s="315"/>
      <c r="AP546" s="109"/>
      <c r="AQ546" s="109"/>
      <c r="AR546" s="108"/>
      <c r="AS546"/>
      <c r="AT546"/>
      <c r="AU546" s="315"/>
      <c r="AV546" s="315"/>
      <c r="AW546" s="109"/>
      <c r="AX546" s="109"/>
      <c r="AY546" s="108"/>
      <c r="AZ546"/>
      <c r="BA546"/>
      <c r="BB546" s="315"/>
      <c r="BC546" s="315"/>
      <c r="BD546" s="109"/>
      <c r="BE546" s="109"/>
      <c r="BF546" s="108"/>
      <c r="BG546"/>
      <c r="BH546"/>
      <c r="BI546" s="315"/>
      <c r="BJ546" s="315"/>
      <c r="BK546" s="109"/>
      <c r="BL546" s="109"/>
      <c r="BM546" s="108"/>
      <c r="BN546"/>
      <c r="BO546"/>
      <c r="BP546" s="315"/>
      <c r="BQ546" s="315"/>
      <c r="BR546" s="109"/>
      <c r="BS546" s="109"/>
      <c r="BT546" s="108"/>
      <c r="BU546"/>
      <c r="BV546"/>
      <c r="BW546" s="315"/>
      <c r="BX546" s="315"/>
      <c r="BY546" s="109"/>
      <c r="BZ546" s="109"/>
      <c r="CA546" s="108"/>
      <c r="CB546"/>
      <c r="CC546"/>
      <c r="CD546" s="315"/>
      <c r="CE546" s="315"/>
      <c r="CF546" s="109"/>
      <c r="CG546" s="109"/>
      <c r="CH546" s="108"/>
      <c r="CI546"/>
      <c r="CJ546"/>
      <c r="CK546" s="315"/>
      <c r="CL546" s="315"/>
      <c r="CM546" s="109"/>
      <c r="CN546" s="109"/>
      <c r="CO546" s="108"/>
      <c r="CP546"/>
      <c r="CQ546"/>
      <c r="CR546" s="315"/>
      <c r="CS546" s="315"/>
      <c r="CT546" s="109"/>
      <c r="CU546" s="109"/>
      <c r="CV546" s="108"/>
      <c r="CW546"/>
      <c r="CX546"/>
      <c r="CY546" s="315"/>
      <c r="CZ546" s="315"/>
      <c r="DA546" s="109"/>
      <c r="DB546" s="109"/>
      <c r="DC546" s="108"/>
      <c r="DD546"/>
      <c r="DE546"/>
      <c r="DF546" s="315"/>
      <c r="DG546" s="315"/>
      <c r="DH546" s="109"/>
      <c r="DI546" s="109"/>
      <c r="DJ546" s="108"/>
      <c r="DK546"/>
      <c r="DL546"/>
      <c r="DM546" s="315"/>
      <c r="DN546" s="315"/>
      <c r="DO546" s="109"/>
      <c r="DP546" s="109"/>
      <c r="DQ546" s="108"/>
      <c r="DR546"/>
      <c r="DS546"/>
      <c r="DT546" s="315"/>
      <c r="DU546" s="315"/>
      <c r="DV546" s="109"/>
      <c r="DW546" s="109"/>
      <c r="DX546" s="108"/>
      <c r="DY546"/>
      <c r="DZ546"/>
      <c r="EA546" s="315"/>
      <c r="EB546" s="315"/>
      <c r="EC546" s="109"/>
      <c r="ED546" s="109"/>
      <c r="EE546" s="108"/>
      <c r="EF546"/>
      <c r="EG546"/>
      <c r="EH546" s="315"/>
      <c r="EI546" s="315"/>
      <c r="EJ546" s="109"/>
      <c r="EK546" s="109"/>
      <c r="EL546" s="108"/>
      <c r="EM546"/>
      <c r="EN546"/>
      <c r="EO546" s="315"/>
      <c r="EP546" s="315"/>
      <c r="EQ546" s="109"/>
      <c r="ER546" s="109"/>
      <c r="ES546" s="108"/>
      <c r="ET546"/>
      <c r="EU546"/>
      <c r="EV546" s="315"/>
      <c r="EW546" s="315"/>
      <c r="EX546" s="109"/>
      <c r="EY546" s="109"/>
      <c r="EZ546" s="108"/>
      <c r="FA546"/>
      <c r="FB546"/>
      <c r="FC546" s="315"/>
      <c r="FD546" s="315"/>
      <c r="FE546" s="109"/>
      <c r="FF546" s="109"/>
      <c r="FG546" s="108"/>
      <c r="FH546"/>
      <c r="FI546"/>
      <c r="FJ546" s="315"/>
      <c r="FK546" s="315"/>
      <c r="FL546" s="109"/>
      <c r="FM546" s="109"/>
      <c r="FN546" s="108"/>
      <c r="FO546"/>
      <c r="FP546"/>
      <c r="FQ546" s="315"/>
      <c r="FR546" s="315"/>
      <c r="FS546" s="109"/>
      <c r="FT546" s="109"/>
      <c r="FU546" s="108"/>
      <c r="FV546"/>
      <c r="FW546"/>
      <c r="FX546" s="315"/>
      <c r="FY546" s="315"/>
      <c r="FZ546" s="109"/>
      <c r="GA546" s="109"/>
      <c r="GB546" s="108"/>
      <c r="GC546"/>
      <c r="GD546"/>
      <c r="GE546" s="315"/>
      <c r="GF546" s="315"/>
      <c r="GG546" s="109"/>
      <c r="GH546" s="109"/>
      <c r="GI546" s="108"/>
      <c r="GJ546"/>
      <c r="GK546"/>
      <c r="GL546" s="315"/>
      <c r="GM546" s="315"/>
      <c r="GN546" s="109"/>
      <c r="GO546" s="109"/>
      <c r="GP546" s="108"/>
      <c r="GQ546"/>
      <c r="GR546"/>
      <c r="GS546" s="315"/>
      <c r="GT546" s="315"/>
      <c r="GU546" s="109"/>
      <c r="GV546" s="109"/>
      <c r="GW546" s="108"/>
      <c r="GX546"/>
      <c r="GY546"/>
      <c r="GZ546" s="315"/>
      <c r="HA546" s="315"/>
      <c r="HB546" s="109"/>
      <c r="HC546" s="109"/>
      <c r="HD546" s="108"/>
      <c r="HE546"/>
      <c r="HF546"/>
      <c r="HG546" s="315"/>
      <c r="HH546" s="315"/>
      <c r="HI546" s="109"/>
    </row>
    <row r="547" spans="1:217" ht="17.25" hidden="1" customHeight="1" x14ac:dyDescent="0.25"/>
    <row r="548" spans="1:217" ht="17.25" hidden="1" customHeight="1" x14ac:dyDescent="0.25"/>
    <row r="549" spans="1:217" ht="17.25" hidden="1" customHeight="1" x14ac:dyDescent="0.25"/>
    <row r="550" spans="1:217" ht="17.25" hidden="1" customHeight="1" x14ac:dyDescent="0.25"/>
    <row r="551" spans="1:217" ht="17.25" hidden="1" customHeight="1" x14ac:dyDescent="0.25"/>
    <row r="552" spans="1:217" ht="17.25" hidden="1" customHeight="1" x14ac:dyDescent="0.25"/>
    <row r="553" spans="1:217" ht="17.25" hidden="1" customHeight="1" x14ac:dyDescent="0.25"/>
    <row r="554" spans="1:217" ht="17.25" hidden="1" customHeight="1" x14ac:dyDescent="0.25"/>
    <row r="555" spans="1:217" ht="17.25" hidden="1" customHeight="1" x14ac:dyDescent="0.25"/>
    <row r="556" spans="1:217" ht="17.25" hidden="1" customHeight="1" x14ac:dyDescent="0.25"/>
    <row r="557" spans="1:217" ht="17.25" hidden="1" customHeight="1" x14ac:dyDescent="0.25"/>
    <row r="558" spans="1:217" ht="17.25" hidden="1" customHeight="1" x14ac:dyDescent="0.25"/>
    <row r="559" spans="1:217" ht="17.25" hidden="1" customHeight="1" x14ac:dyDescent="0.25"/>
    <row r="560" spans="1:217" ht="17.25" hidden="1" customHeight="1" x14ac:dyDescent="0.25"/>
    <row r="561" ht="17.25" hidden="1" customHeight="1" x14ac:dyDescent="0.25"/>
    <row r="562" ht="17.25" hidden="1" customHeight="1" x14ac:dyDescent="0.25"/>
    <row r="563" ht="17.25" hidden="1" customHeight="1" x14ac:dyDescent="0.25"/>
    <row r="564" ht="17.25" hidden="1" customHeight="1" x14ac:dyDescent="0.25"/>
    <row r="565" ht="17.25" hidden="1" customHeight="1" x14ac:dyDescent="0.25"/>
    <row r="566" ht="17.25" hidden="1" customHeight="1" x14ac:dyDescent="0.25"/>
    <row r="567" ht="17.25" hidden="1" customHeight="1" x14ac:dyDescent="0.25"/>
    <row r="568" ht="17.25" hidden="1" customHeight="1" x14ac:dyDescent="0.25"/>
    <row r="569" ht="17.25" hidden="1" customHeight="1" x14ac:dyDescent="0.25"/>
    <row r="570" ht="17.25" hidden="1" customHeight="1" x14ac:dyDescent="0.25"/>
    <row r="571" ht="17.25" hidden="1" customHeight="1" x14ac:dyDescent="0.25"/>
    <row r="572" ht="17.25" hidden="1" customHeight="1" x14ac:dyDescent="0.25"/>
    <row r="573" ht="17.25" hidden="1" customHeight="1" x14ac:dyDescent="0.25"/>
    <row r="574" ht="17.25" hidden="1" customHeight="1" x14ac:dyDescent="0.25"/>
    <row r="575" ht="17.25" hidden="1" customHeight="1" x14ac:dyDescent="0.25"/>
    <row r="576" ht="17.25" hidden="1" customHeight="1" x14ac:dyDescent="0.25"/>
    <row r="577" spans="1:217" ht="17.25" hidden="1" customHeight="1" x14ac:dyDescent="0.25"/>
    <row r="578" spans="1:217" ht="17.25" hidden="1" customHeight="1" x14ac:dyDescent="0.25"/>
    <row r="579" spans="1:217" ht="17.25" hidden="1" customHeight="1" x14ac:dyDescent="0.25"/>
    <row r="580" spans="1:217" ht="17.25" hidden="1" customHeight="1" x14ac:dyDescent="0.25"/>
    <row r="581" spans="1:217" ht="17.25" hidden="1" customHeight="1" x14ac:dyDescent="0.25"/>
    <row r="582" spans="1:217" ht="17.25" hidden="1" customHeight="1" x14ac:dyDescent="0.25"/>
    <row r="583" spans="1:217" ht="17.25" hidden="1" customHeight="1" x14ac:dyDescent="0.25"/>
    <row r="584" spans="1:217" ht="17.25" hidden="1" customHeight="1" x14ac:dyDescent="0.25"/>
    <row r="585" spans="1:217" ht="17.25" hidden="1" customHeight="1" x14ac:dyDescent="0.25"/>
    <row r="586" spans="1:217" ht="17.25" hidden="1" customHeight="1" x14ac:dyDescent="0.25"/>
    <row r="587" spans="1:217" ht="17.25" hidden="1" customHeight="1" x14ac:dyDescent="0.25"/>
    <row r="588" spans="1:217" ht="17.25" hidden="1" customHeight="1" x14ac:dyDescent="0.25"/>
    <row r="589" spans="1:217" ht="17.25" hidden="1" customHeight="1" x14ac:dyDescent="0.25"/>
    <row r="590" spans="1:217" ht="17.25" hidden="1" customHeight="1" x14ac:dyDescent="0.25"/>
    <row r="591" spans="1:217" s="126" customFormat="1" ht="17.25" hidden="1" customHeight="1" x14ac:dyDescent="0.25">
      <c r="A591" s="109"/>
      <c r="B591" s="108"/>
      <c r="C591"/>
      <c r="D591"/>
      <c r="E591" s="315"/>
      <c r="F591" s="315"/>
      <c r="G591" s="109"/>
      <c r="H591" s="109"/>
      <c r="I591" s="108"/>
      <c r="J591"/>
      <c r="K591"/>
      <c r="L591" s="315"/>
      <c r="M591" s="315"/>
      <c r="N591" s="109"/>
      <c r="O591" s="109"/>
      <c r="P591" s="108"/>
      <c r="Q591"/>
      <c r="R591"/>
      <c r="S591" s="315"/>
      <c r="T591" s="315"/>
      <c r="U591" s="109"/>
      <c r="V591" s="109"/>
      <c r="W591" s="108"/>
      <c r="X591"/>
      <c r="Y591"/>
      <c r="Z591" s="315"/>
      <c r="AA591" s="315"/>
      <c r="AB591" s="109"/>
      <c r="AC591" s="109"/>
      <c r="AD591" s="108"/>
      <c r="AE591"/>
      <c r="AF591"/>
      <c r="AG591" s="315"/>
      <c r="AH591" s="315"/>
      <c r="AI591" s="109"/>
      <c r="AJ591" s="109"/>
      <c r="AK591" s="108"/>
      <c r="AL591"/>
      <c r="AM591"/>
      <c r="AN591" s="315"/>
      <c r="AO591" s="315"/>
      <c r="AP591" s="109"/>
      <c r="AQ591" s="109"/>
      <c r="AR591" s="108"/>
      <c r="AS591"/>
      <c r="AT591"/>
      <c r="AU591" s="315"/>
      <c r="AV591" s="315"/>
      <c r="AW591" s="109"/>
      <c r="AX591" s="109"/>
      <c r="AY591" s="108"/>
      <c r="AZ591"/>
      <c r="BA591"/>
      <c r="BB591" s="315"/>
      <c r="BC591" s="315"/>
      <c r="BD591" s="109"/>
      <c r="BE591" s="109"/>
      <c r="BF591" s="108"/>
      <c r="BG591"/>
      <c r="BH591"/>
      <c r="BI591" s="315"/>
      <c r="BJ591" s="315"/>
      <c r="BK591" s="109"/>
      <c r="BL591" s="109"/>
      <c r="BM591" s="108"/>
      <c r="BN591"/>
      <c r="BO591"/>
      <c r="BP591" s="315"/>
      <c r="BQ591" s="315"/>
      <c r="BR591" s="109"/>
      <c r="BS591" s="109"/>
      <c r="BT591" s="108"/>
      <c r="BU591"/>
      <c r="BV591"/>
      <c r="BW591" s="315"/>
      <c r="BX591" s="315"/>
      <c r="BY591" s="109"/>
      <c r="BZ591" s="109"/>
      <c r="CA591" s="108"/>
      <c r="CB591"/>
      <c r="CC591"/>
      <c r="CD591" s="315"/>
      <c r="CE591" s="315"/>
      <c r="CF591" s="109"/>
      <c r="CG591" s="109"/>
      <c r="CH591" s="108"/>
      <c r="CI591"/>
      <c r="CJ591"/>
      <c r="CK591" s="315"/>
      <c r="CL591" s="315"/>
      <c r="CM591" s="109"/>
      <c r="CN591" s="109"/>
      <c r="CO591" s="108"/>
      <c r="CP591"/>
      <c r="CQ591"/>
      <c r="CR591" s="315"/>
      <c r="CS591" s="315"/>
      <c r="CT591" s="109"/>
      <c r="CU591" s="109"/>
      <c r="CV591" s="108"/>
      <c r="CW591"/>
      <c r="CX591"/>
      <c r="CY591" s="315"/>
      <c r="CZ591" s="315"/>
      <c r="DA591" s="109"/>
      <c r="DB591" s="109"/>
      <c r="DC591" s="108"/>
      <c r="DD591"/>
      <c r="DE591"/>
      <c r="DF591" s="315"/>
      <c r="DG591" s="315"/>
      <c r="DH591" s="109"/>
      <c r="DI591" s="109"/>
      <c r="DJ591" s="108"/>
      <c r="DK591"/>
      <c r="DL591"/>
      <c r="DM591" s="315"/>
      <c r="DN591" s="315"/>
      <c r="DO591" s="109"/>
      <c r="DP591" s="109"/>
      <c r="DQ591" s="108"/>
      <c r="DR591"/>
      <c r="DS591"/>
      <c r="DT591" s="315"/>
      <c r="DU591" s="315"/>
      <c r="DV591" s="109"/>
      <c r="DW591" s="109"/>
      <c r="DX591" s="108"/>
      <c r="DY591"/>
      <c r="DZ591"/>
      <c r="EA591" s="315"/>
      <c r="EB591" s="315"/>
      <c r="EC591" s="109"/>
      <c r="ED591" s="109"/>
      <c r="EE591" s="108"/>
      <c r="EF591"/>
      <c r="EG591"/>
      <c r="EH591" s="315"/>
      <c r="EI591" s="315"/>
      <c r="EJ591" s="109"/>
      <c r="EK591" s="109"/>
      <c r="EL591" s="108"/>
      <c r="EM591"/>
      <c r="EN591"/>
      <c r="EO591" s="315"/>
      <c r="EP591" s="315"/>
      <c r="EQ591" s="109"/>
      <c r="ER591" s="109"/>
      <c r="ES591" s="108"/>
      <c r="ET591"/>
      <c r="EU591"/>
      <c r="EV591" s="315"/>
      <c r="EW591" s="315"/>
      <c r="EX591" s="109"/>
      <c r="EY591" s="109"/>
      <c r="EZ591" s="108"/>
      <c r="FA591"/>
      <c r="FB591"/>
      <c r="FC591" s="315"/>
      <c r="FD591" s="315"/>
      <c r="FE591" s="109"/>
      <c r="FF591" s="109"/>
      <c r="FG591" s="108"/>
      <c r="FH591"/>
      <c r="FI591"/>
      <c r="FJ591" s="315"/>
      <c r="FK591" s="315"/>
      <c r="FL591" s="109"/>
      <c r="FM591" s="109"/>
      <c r="FN591" s="108"/>
      <c r="FO591"/>
      <c r="FP591"/>
      <c r="FQ591" s="315"/>
      <c r="FR591" s="315"/>
      <c r="FS591" s="109"/>
      <c r="FT591" s="109"/>
      <c r="FU591" s="108"/>
      <c r="FV591"/>
      <c r="FW591"/>
      <c r="FX591" s="315"/>
      <c r="FY591" s="315"/>
      <c r="FZ591" s="109"/>
      <c r="GA591" s="109"/>
      <c r="GB591" s="108"/>
      <c r="GC591"/>
      <c r="GD591"/>
      <c r="GE591" s="315"/>
      <c r="GF591" s="315"/>
      <c r="GG591" s="109"/>
      <c r="GH591" s="109"/>
      <c r="GI591" s="108"/>
      <c r="GJ591"/>
      <c r="GK591"/>
      <c r="GL591" s="315"/>
      <c r="GM591" s="315"/>
      <c r="GN591" s="109"/>
      <c r="GO591" s="109"/>
      <c r="GP591" s="108"/>
      <c r="GQ591"/>
      <c r="GR591"/>
      <c r="GS591" s="315"/>
      <c r="GT591" s="315"/>
      <c r="GU591" s="109"/>
      <c r="GV591" s="109"/>
      <c r="GW591" s="108"/>
      <c r="GX591"/>
      <c r="GY591"/>
      <c r="GZ591" s="315"/>
      <c r="HA591" s="315"/>
      <c r="HB591" s="109"/>
      <c r="HC591" s="109"/>
      <c r="HD591" s="108"/>
      <c r="HE591"/>
      <c r="HF591"/>
      <c r="HG591" s="315"/>
      <c r="HH591" s="315"/>
      <c r="HI591" s="109"/>
    </row>
    <row r="592" spans="1:217" ht="17.25" hidden="1" customHeight="1" x14ac:dyDescent="0.25"/>
    <row r="593" ht="17.25" hidden="1" customHeight="1" x14ac:dyDescent="0.25"/>
    <row r="594" ht="17.25" hidden="1" customHeight="1" x14ac:dyDescent="0.25"/>
    <row r="595" ht="17.25" hidden="1" customHeight="1" x14ac:dyDescent="0.25"/>
    <row r="596" ht="17.25" hidden="1" customHeight="1" x14ac:dyDescent="0.25"/>
    <row r="597" ht="17.25" hidden="1" customHeight="1" x14ac:dyDescent="0.25"/>
    <row r="598" ht="17.25" hidden="1" customHeight="1" x14ac:dyDescent="0.25"/>
    <row r="599" ht="17.25" hidden="1" customHeight="1" x14ac:dyDescent="0.25"/>
    <row r="600" ht="17.25" hidden="1" customHeight="1" x14ac:dyDescent="0.25"/>
    <row r="601" ht="17.25" hidden="1" customHeight="1" x14ac:dyDescent="0.25"/>
    <row r="602" ht="17.25" hidden="1" customHeight="1" x14ac:dyDescent="0.25"/>
    <row r="603" ht="17.25" hidden="1" customHeight="1" x14ac:dyDescent="0.25"/>
    <row r="604" ht="17.25" hidden="1" customHeight="1" x14ac:dyDescent="0.25"/>
    <row r="605" ht="17.25" hidden="1" customHeight="1" x14ac:dyDescent="0.25"/>
    <row r="606" ht="17.25" hidden="1" customHeight="1" x14ac:dyDescent="0.25"/>
    <row r="607" ht="17.25" hidden="1" customHeight="1" x14ac:dyDescent="0.25"/>
    <row r="608" ht="17.25" hidden="1" customHeight="1" x14ac:dyDescent="0.25"/>
    <row r="609" ht="17.25" hidden="1" customHeight="1" x14ac:dyDescent="0.25"/>
    <row r="610" ht="17.25" hidden="1" customHeight="1" x14ac:dyDescent="0.25"/>
    <row r="611" ht="17.25" hidden="1" customHeight="1" x14ac:dyDescent="0.25"/>
    <row r="612" ht="17.25" hidden="1" customHeight="1" x14ac:dyDescent="0.25"/>
    <row r="613" ht="17.25" hidden="1" customHeight="1" x14ac:dyDescent="0.25"/>
    <row r="614" ht="17.25" hidden="1" customHeight="1" x14ac:dyDescent="0.25"/>
    <row r="615" ht="17.25" hidden="1" customHeight="1" x14ac:dyDescent="0.25"/>
    <row r="616" ht="17.25" hidden="1" customHeight="1" x14ac:dyDescent="0.25"/>
    <row r="617" ht="17.25" hidden="1" customHeight="1" x14ac:dyDescent="0.25"/>
    <row r="618" ht="17.25" hidden="1" customHeight="1" x14ac:dyDescent="0.25"/>
    <row r="619" ht="17.25" hidden="1" customHeight="1" x14ac:dyDescent="0.25"/>
    <row r="620" ht="17.25" hidden="1" customHeight="1" x14ac:dyDescent="0.25"/>
    <row r="621" ht="17.25" hidden="1" customHeight="1" x14ac:dyDescent="0.25"/>
    <row r="622" ht="17.25" hidden="1" customHeight="1" x14ac:dyDescent="0.25"/>
    <row r="623" ht="17.25" hidden="1" customHeight="1" x14ac:dyDescent="0.25"/>
    <row r="624" ht="17.25" hidden="1" customHeight="1" x14ac:dyDescent="0.25"/>
    <row r="625" spans="1:217" ht="17.25" hidden="1" customHeight="1" x14ac:dyDescent="0.25"/>
    <row r="626" spans="1:217" ht="17.25" hidden="1" customHeight="1" x14ac:dyDescent="0.25"/>
    <row r="627" spans="1:217" ht="17.25" hidden="1" customHeight="1" x14ac:dyDescent="0.25"/>
    <row r="628" spans="1:217" ht="17.25" hidden="1" customHeight="1" x14ac:dyDescent="0.25"/>
    <row r="629" spans="1:217" ht="17.25" hidden="1" customHeight="1" x14ac:dyDescent="0.25"/>
    <row r="630" spans="1:217" ht="17.25" hidden="1" customHeight="1" x14ac:dyDescent="0.25"/>
    <row r="631" spans="1:217" ht="17.25" hidden="1" customHeight="1" x14ac:dyDescent="0.25"/>
    <row r="632" spans="1:217" ht="17.25" hidden="1" customHeight="1" x14ac:dyDescent="0.25"/>
    <row r="633" spans="1:217" ht="17.25" hidden="1" customHeight="1" x14ac:dyDescent="0.25"/>
    <row r="634" spans="1:217" ht="17.25" hidden="1" customHeight="1" x14ac:dyDescent="0.25"/>
    <row r="635" spans="1:217" ht="17.25" hidden="1" customHeight="1" x14ac:dyDescent="0.25"/>
    <row r="636" spans="1:217" s="126" customFormat="1" ht="17.25" hidden="1" customHeight="1" x14ac:dyDescent="0.25">
      <c r="A636" s="109"/>
      <c r="B636" s="108"/>
      <c r="C636"/>
      <c r="D636"/>
      <c r="E636" s="315"/>
      <c r="F636" s="315"/>
      <c r="G636" s="109"/>
      <c r="H636" s="109"/>
      <c r="I636" s="108"/>
      <c r="J636"/>
      <c r="K636"/>
      <c r="L636" s="315"/>
      <c r="M636" s="315"/>
      <c r="N636" s="109"/>
      <c r="O636" s="109"/>
      <c r="P636" s="108"/>
      <c r="Q636"/>
      <c r="R636"/>
      <c r="S636" s="315"/>
      <c r="T636" s="315"/>
      <c r="U636" s="109"/>
      <c r="V636" s="109"/>
      <c r="W636" s="108"/>
      <c r="X636"/>
      <c r="Y636"/>
      <c r="Z636" s="315"/>
      <c r="AA636" s="315"/>
      <c r="AB636" s="109"/>
      <c r="AC636" s="109"/>
      <c r="AD636" s="108"/>
      <c r="AE636"/>
      <c r="AF636"/>
      <c r="AG636" s="315"/>
      <c r="AH636" s="315"/>
      <c r="AI636" s="109"/>
      <c r="AJ636" s="109"/>
      <c r="AK636" s="108"/>
      <c r="AL636"/>
      <c r="AM636"/>
      <c r="AN636" s="315"/>
      <c r="AO636" s="315"/>
      <c r="AP636" s="109"/>
      <c r="AQ636" s="109"/>
      <c r="AR636" s="108"/>
      <c r="AS636"/>
      <c r="AT636"/>
      <c r="AU636" s="315"/>
      <c r="AV636" s="315"/>
      <c r="AW636" s="109"/>
      <c r="AX636" s="109"/>
      <c r="AY636" s="108"/>
      <c r="AZ636"/>
      <c r="BA636"/>
      <c r="BB636" s="315"/>
      <c r="BC636" s="315"/>
      <c r="BD636" s="109"/>
      <c r="BE636" s="109"/>
      <c r="BF636" s="108"/>
      <c r="BG636"/>
      <c r="BH636"/>
      <c r="BI636" s="315"/>
      <c r="BJ636" s="315"/>
      <c r="BK636" s="109"/>
      <c r="BL636" s="109"/>
      <c r="BM636" s="108"/>
      <c r="BN636"/>
      <c r="BO636"/>
      <c r="BP636" s="315"/>
      <c r="BQ636" s="315"/>
      <c r="BR636" s="109"/>
      <c r="BS636" s="109"/>
      <c r="BT636" s="108"/>
      <c r="BU636"/>
      <c r="BV636"/>
      <c r="BW636" s="315"/>
      <c r="BX636" s="315"/>
      <c r="BY636" s="109"/>
      <c r="BZ636" s="109"/>
      <c r="CA636" s="108"/>
      <c r="CB636"/>
      <c r="CC636"/>
      <c r="CD636" s="315"/>
      <c r="CE636" s="315"/>
      <c r="CF636" s="109"/>
      <c r="CG636" s="109"/>
      <c r="CH636" s="108"/>
      <c r="CI636"/>
      <c r="CJ636"/>
      <c r="CK636" s="315"/>
      <c r="CL636" s="315"/>
      <c r="CM636" s="109"/>
      <c r="CN636" s="109"/>
      <c r="CO636" s="108"/>
      <c r="CP636"/>
      <c r="CQ636"/>
      <c r="CR636" s="315"/>
      <c r="CS636" s="315"/>
      <c r="CT636" s="109"/>
      <c r="CU636" s="109"/>
      <c r="CV636" s="108"/>
      <c r="CW636"/>
      <c r="CX636"/>
      <c r="CY636" s="315"/>
      <c r="CZ636" s="315"/>
      <c r="DA636" s="109"/>
      <c r="DB636" s="109"/>
      <c r="DC636" s="108"/>
      <c r="DD636"/>
      <c r="DE636"/>
      <c r="DF636" s="315"/>
      <c r="DG636" s="315"/>
      <c r="DH636" s="109"/>
      <c r="DI636" s="109"/>
      <c r="DJ636" s="108"/>
      <c r="DK636"/>
      <c r="DL636"/>
      <c r="DM636" s="315"/>
      <c r="DN636" s="315"/>
      <c r="DO636" s="109"/>
      <c r="DP636" s="109"/>
      <c r="DQ636" s="108"/>
      <c r="DR636"/>
      <c r="DS636"/>
      <c r="DT636" s="315"/>
      <c r="DU636" s="315"/>
      <c r="DV636" s="109"/>
      <c r="DW636" s="109"/>
      <c r="DX636" s="108"/>
      <c r="DY636"/>
      <c r="DZ636"/>
      <c r="EA636" s="315"/>
      <c r="EB636" s="315"/>
      <c r="EC636" s="109"/>
      <c r="ED636" s="109"/>
      <c r="EE636" s="108"/>
      <c r="EF636"/>
      <c r="EG636"/>
      <c r="EH636" s="315"/>
      <c r="EI636" s="315"/>
      <c r="EJ636" s="109"/>
      <c r="EK636" s="109"/>
      <c r="EL636" s="108"/>
      <c r="EM636"/>
      <c r="EN636"/>
      <c r="EO636" s="315"/>
      <c r="EP636" s="315"/>
      <c r="EQ636" s="109"/>
      <c r="ER636" s="109"/>
      <c r="ES636" s="108"/>
      <c r="ET636"/>
      <c r="EU636"/>
      <c r="EV636" s="315"/>
      <c r="EW636" s="315"/>
      <c r="EX636" s="109"/>
      <c r="EY636" s="109"/>
      <c r="EZ636" s="108"/>
      <c r="FA636"/>
      <c r="FB636"/>
      <c r="FC636" s="315"/>
      <c r="FD636" s="315"/>
      <c r="FE636" s="109"/>
      <c r="FF636" s="109"/>
      <c r="FG636" s="108"/>
      <c r="FH636"/>
      <c r="FI636"/>
      <c r="FJ636" s="315"/>
      <c r="FK636" s="315"/>
      <c r="FL636" s="109"/>
      <c r="FM636" s="109"/>
      <c r="FN636" s="108"/>
      <c r="FO636"/>
      <c r="FP636"/>
      <c r="FQ636" s="315"/>
      <c r="FR636" s="315"/>
      <c r="FS636" s="109"/>
      <c r="FT636" s="109"/>
      <c r="FU636" s="108"/>
      <c r="FV636"/>
      <c r="FW636"/>
      <c r="FX636" s="315"/>
      <c r="FY636" s="315"/>
      <c r="FZ636" s="109"/>
      <c r="GA636" s="109"/>
      <c r="GB636" s="108"/>
      <c r="GC636"/>
      <c r="GD636"/>
      <c r="GE636" s="315"/>
      <c r="GF636" s="315"/>
      <c r="GG636" s="109"/>
      <c r="GH636" s="109"/>
      <c r="GI636" s="108"/>
      <c r="GJ636"/>
      <c r="GK636"/>
      <c r="GL636" s="315"/>
      <c r="GM636" s="315"/>
      <c r="GN636" s="109"/>
      <c r="GO636" s="109"/>
      <c r="GP636" s="108"/>
      <c r="GQ636"/>
      <c r="GR636"/>
      <c r="GS636" s="315"/>
      <c r="GT636" s="315"/>
      <c r="GU636" s="109"/>
      <c r="GV636" s="109"/>
      <c r="GW636" s="108"/>
      <c r="GX636"/>
      <c r="GY636"/>
      <c r="GZ636" s="315"/>
      <c r="HA636" s="315"/>
      <c r="HB636" s="109"/>
      <c r="HC636" s="109"/>
      <c r="HD636" s="108"/>
      <c r="HE636"/>
      <c r="HF636"/>
      <c r="HG636" s="315"/>
      <c r="HH636" s="315"/>
      <c r="HI636" s="109"/>
    </row>
    <row r="637" spans="1:217" ht="17.25" hidden="1" customHeight="1" x14ac:dyDescent="0.25"/>
    <row r="638" spans="1:217" ht="17.25" hidden="1" customHeight="1" x14ac:dyDescent="0.25"/>
    <row r="639" spans="1:217" ht="17.25" hidden="1" customHeight="1" x14ac:dyDescent="0.25"/>
    <row r="640" spans="1:217" ht="17.25" hidden="1" customHeight="1" x14ac:dyDescent="0.25"/>
    <row r="641" ht="17.25" hidden="1" customHeight="1" x14ac:dyDescent="0.25"/>
    <row r="642" ht="17.25" hidden="1" customHeight="1" x14ac:dyDescent="0.25"/>
    <row r="643" ht="17.25" hidden="1" customHeight="1" x14ac:dyDescent="0.25"/>
    <row r="644" ht="17.25" hidden="1" customHeight="1" x14ac:dyDescent="0.25"/>
    <row r="645" ht="17.25" hidden="1" customHeight="1" x14ac:dyDescent="0.25"/>
    <row r="646" ht="17.25" hidden="1" customHeight="1" x14ac:dyDescent="0.25"/>
    <row r="647" ht="17.25" hidden="1" customHeight="1" x14ac:dyDescent="0.25"/>
    <row r="648" ht="17.25" hidden="1" customHeight="1" x14ac:dyDescent="0.25"/>
    <row r="649" ht="17.25" hidden="1" customHeight="1" x14ac:dyDescent="0.25"/>
    <row r="650" ht="17.25" hidden="1" customHeight="1" x14ac:dyDescent="0.25"/>
    <row r="651" ht="17.25" hidden="1" customHeight="1" x14ac:dyDescent="0.25"/>
    <row r="652" ht="17.25" hidden="1" customHeight="1" x14ac:dyDescent="0.25"/>
    <row r="653" ht="17.25" hidden="1" customHeight="1" x14ac:dyDescent="0.25"/>
    <row r="654" ht="17.25" hidden="1" customHeight="1" x14ac:dyDescent="0.25"/>
    <row r="655" ht="17.25" hidden="1" customHeight="1" x14ac:dyDescent="0.25"/>
    <row r="656" ht="17.25" hidden="1" customHeight="1" x14ac:dyDescent="0.25"/>
    <row r="657" ht="17.25" hidden="1" customHeight="1" x14ac:dyDescent="0.25"/>
    <row r="658" ht="17.25" hidden="1" customHeight="1" x14ac:dyDescent="0.25"/>
    <row r="659" ht="17.25" hidden="1" customHeight="1" x14ac:dyDescent="0.25"/>
    <row r="660" ht="17.25" hidden="1" customHeight="1" x14ac:dyDescent="0.25"/>
    <row r="661" ht="17.25" hidden="1" customHeight="1" x14ac:dyDescent="0.25"/>
    <row r="662" ht="17.25" hidden="1" customHeight="1" x14ac:dyDescent="0.25"/>
    <row r="663" ht="17.25" hidden="1" customHeight="1" x14ac:dyDescent="0.25"/>
    <row r="664" ht="17.25" hidden="1" customHeight="1" x14ac:dyDescent="0.25"/>
    <row r="665" ht="17.25" hidden="1" customHeight="1" x14ac:dyDescent="0.25"/>
    <row r="666" ht="17.25" hidden="1" customHeight="1" x14ac:dyDescent="0.25"/>
    <row r="667" ht="17.25" hidden="1" customHeight="1" x14ac:dyDescent="0.25"/>
    <row r="668" ht="17.25" hidden="1" customHeight="1" x14ac:dyDescent="0.25"/>
    <row r="669" ht="17.25" hidden="1" customHeight="1" x14ac:dyDescent="0.25"/>
    <row r="670" ht="17.25" hidden="1" customHeight="1" x14ac:dyDescent="0.25"/>
    <row r="671" ht="17.25" hidden="1" customHeight="1" x14ac:dyDescent="0.25"/>
    <row r="672" ht="17.25" hidden="1" customHeight="1" x14ac:dyDescent="0.25"/>
    <row r="673" spans="1:217" ht="17.25" hidden="1" customHeight="1" x14ac:dyDescent="0.25"/>
    <row r="674" spans="1:217" ht="17.25" hidden="1" customHeight="1" x14ac:dyDescent="0.25"/>
    <row r="675" spans="1:217" ht="17.25" hidden="1" customHeight="1" x14ac:dyDescent="0.25"/>
    <row r="676" spans="1:217" ht="17.25" hidden="1" customHeight="1" x14ac:dyDescent="0.25"/>
    <row r="677" spans="1:217" ht="17.25" hidden="1" customHeight="1" x14ac:dyDescent="0.25"/>
    <row r="678" spans="1:217" ht="17.25" hidden="1" customHeight="1" x14ac:dyDescent="0.25"/>
    <row r="679" spans="1:217" ht="17.25" hidden="1" customHeight="1" x14ac:dyDescent="0.25"/>
    <row r="680" spans="1:217" ht="17.25" hidden="1" customHeight="1" x14ac:dyDescent="0.25"/>
    <row r="681" spans="1:217" s="126" customFormat="1" ht="17.25" hidden="1" customHeight="1" x14ac:dyDescent="0.25">
      <c r="A681" s="109"/>
      <c r="B681" s="108"/>
      <c r="C681"/>
      <c r="D681"/>
      <c r="E681" s="315"/>
      <c r="F681" s="315"/>
      <c r="G681" s="109"/>
      <c r="H681" s="109"/>
      <c r="I681" s="108"/>
      <c r="J681"/>
      <c r="K681"/>
      <c r="L681" s="315"/>
      <c r="M681" s="315"/>
      <c r="N681" s="109"/>
      <c r="O681" s="109"/>
      <c r="P681" s="108"/>
      <c r="Q681"/>
      <c r="R681"/>
      <c r="S681" s="315"/>
      <c r="T681" s="315"/>
      <c r="U681" s="109"/>
      <c r="V681" s="109"/>
      <c r="W681" s="108"/>
      <c r="X681"/>
      <c r="Y681"/>
      <c r="Z681" s="315"/>
      <c r="AA681" s="315"/>
      <c r="AB681" s="109"/>
      <c r="AC681" s="109"/>
      <c r="AD681" s="108"/>
      <c r="AE681"/>
      <c r="AF681"/>
      <c r="AG681" s="315"/>
      <c r="AH681" s="315"/>
      <c r="AI681" s="109"/>
      <c r="AJ681" s="109"/>
      <c r="AK681" s="108"/>
      <c r="AL681"/>
      <c r="AM681"/>
      <c r="AN681" s="315"/>
      <c r="AO681" s="315"/>
      <c r="AP681" s="109"/>
      <c r="AQ681" s="109"/>
      <c r="AR681" s="108"/>
      <c r="AS681"/>
      <c r="AT681"/>
      <c r="AU681" s="315"/>
      <c r="AV681" s="315"/>
      <c r="AW681" s="109"/>
      <c r="AX681" s="109"/>
      <c r="AY681" s="108"/>
      <c r="AZ681"/>
      <c r="BA681"/>
      <c r="BB681" s="315"/>
      <c r="BC681" s="315"/>
      <c r="BD681" s="109"/>
      <c r="BE681" s="109"/>
      <c r="BF681" s="108"/>
      <c r="BG681"/>
      <c r="BH681"/>
      <c r="BI681" s="315"/>
      <c r="BJ681" s="315"/>
      <c r="BK681" s="109"/>
      <c r="BL681" s="109"/>
      <c r="BM681" s="108"/>
      <c r="BN681"/>
      <c r="BO681"/>
      <c r="BP681" s="315"/>
      <c r="BQ681" s="315"/>
      <c r="BR681" s="109"/>
      <c r="BS681" s="109"/>
      <c r="BT681" s="108"/>
      <c r="BU681"/>
      <c r="BV681"/>
      <c r="BW681" s="315"/>
      <c r="BX681" s="315"/>
      <c r="BY681" s="109"/>
      <c r="BZ681" s="109"/>
      <c r="CA681" s="108"/>
      <c r="CB681"/>
      <c r="CC681"/>
      <c r="CD681" s="315"/>
      <c r="CE681" s="315"/>
      <c r="CF681" s="109"/>
      <c r="CG681" s="109"/>
      <c r="CH681" s="108"/>
      <c r="CI681"/>
      <c r="CJ681"/>
      <c r="CK681" s="315"/>
      <c r="CL681" s="315"/>
      <c r="CM681" s="109"/>
      <c r="CN681" s="109"/>
      <c r="CO681" s="108"/>
      <c r="CP681"/>
      <c r="CQ681"/>
      <c r="CR681" s="315"/>
      <c r="CS681" s="315"/>
      <c r="CT681" s="109"/>
      <c r="CU681" s="109"/>
      <c r="CV681" s="108"/>
      <c r="CW681"/>
      <c r="CX681"/>
      <c r="CY681" s="315"/>
      <c r="CZ681" s="315"/>
      <c r="DA681" s="109"/>
      <c r="DB681" s="109"/>
      <c r="DC681" s="108"/>
      <c r="DD681"/>
      <c r="DE681"/>
      <c r="DF681" s="315"/>
      <c r="DG681" s="315"/>
      <c r="DH681" s="109"/>
      <c r="DI681" s="109"/>
      <c r="DJ681" s="108"/>
      <c r="DK681"/>
      <c r="DL681"/>
      <c r="DM681" s="315"/>
      <c r="DN681" s="315"/>
      <c r="DO681" s="109"/>
      <c r="DP681" s="109"/>
      <c r="DQ681" s="108"/>
      <c r="DR681"/>
      <c r="DS681"/>
      <c r="DT681" s="315"/>
      <c r="DU681" s="315"/>
      <c r="DV681" s="109"/>
      <c r="DW681" s="109"/>
      <c r="DX681" s="108"/>
      <c r="DY681"/>
      <c r="DZ681"/>
      <c r="EA681" s="315"/>
      <c r="EB681" s="315"/>
      <c r="EC681" s="109"/>
      <c r="ED681" s="109"/>
      <c r="EE681" s="108"/>
      <c r="EF681"/>
      <c r="EG681"/>
      <c r="EH681" s="315"/>
      <c r="EI681" s="315"/>
      <c r="EJ681" s="109"/>
      <c r="EK681" s="109"/>
      <c r="EL681" s="108"/>
      <c r="EM681"/>
      <c r="EN681"/>
      <c r="EO681" s="315"/>
      <c r="EP681" s="315"/>
      <c r="EQ681" s="109"/>
      <c r="ER681" s="109"/>
      <c r="ES681" s="108"/>
      <c r="ET681"/>
      <c r="EU681"/>
      <c r="EV681" s="315"/>
      <c r="EW681" s="315"/>
      <c r="EX681" s="109"/>
      <c r="EY681" s="109"/>
      <c r="EZ681" s="108"/>
      <c r="FA681"/>
      <c r="FB681"/>
      <c r="FC681" s="315"/>
      <c r="FD681" s="315"/>
      <c r="FE681" s="109"/>
      <c r="FF681" s="109"/>
      <c r="FG681" s="108"/>
      <c r="FH681"/>
      <c r="FI681"/>
      <c r="FJ681" s="315"/>
      <c r="FK681" s="315"/>
      <c r="FL681" s="109"/>
      <c r="FM681" s="109"/>
      <c r="FN681" s="108"/>
      <c r="FO681"/>
      <c r="FP681"/>
      <c r="FQ681" s="315"/>
      <c r="FR681" s="315"/>
      <c r="FS681" s="109"/>
      <c r="FT681" s="109"/>
      <c r="FU681" s="108"/>
      <c r="FV681"/>
      <c r="FW681"/>
      <c r="FX681" s="315"/>
      <c r="FY681" s="315"/>
      <c r="FZ681" s="109"/>
      <c r="GA681" s="109"/>
      <c r="GB681" s="108"/>
      <c r="GC681"/>
      <c r="GD681"/>
      <c r="GE681" s="315"/>
      <c r="GF681" s="315"/>
      <c r="GG681" s="109"/>
      <c r="GH681" s="109"/>
      <c r="GI681" s="108"/>
      <c r="GJ681"/>
      <c r="GK681"/>
      <c r="GL681" s="315"/>
      <c r="GM681" s="315"/>
      <c r="GN681" s="109"/>
      <c r="GO681" s="109"/>
      <c r="GP681" s="108"/>
      <c r="GQ681"/>
      <c r="GR681"/>
      <c r="GS681" s="315"/>
      <c r="GT681" s="315"/>
      <c r="GU681" s="109"/>
      <c r="GV681" s="109"/>
      <c r="GW681" s="108"/>
      <c r="GX681"/>
      <c r="GY681"/>
      <c r="GZ681" s="315"/>
      <c r="HA681" s="315"/>
      <c r="HB681" s="109"/>
      <c r="HC681" s="109"/>
      <c r="HD681" s="108"/>
      <c r="HE681"/>
      <c r="HF681"/>
      <c r="HG681" s="315"/>
      <c r="HH681" s="315"/>
      <c r="HI681" s="109"/>
    </row>
    <row r="682" spans="1:217" ht="17.25" hidden="1" customHeight="1" x14ac:dyDescent="0.25"/>
    <row r="683" spans="1:217" ht="17.25" hidden="1" customHeight="1" x14ac:dyDescent="0.25"/>
    <row r="684" spans="1:217" ht="17.25" hidden="1" customHeight="1" x14ac:dyDescent="0.25"/>
    <row r="685" spans="1:217" ht="17.25" hidden="1" customHeight="1" x14ac:dyDescent="0.25"/>
    <row r="686" spans="1:217" ht="17.25" hidden="1" customHeight="1" x14ac:dyDescent="0.25"/>
    <row r="687" spans="1:217" ht="17.25" hidden="1" customHeight="1" x14ac:dyDescent="0.25"/>
    <row r="688" spans="1:217" ht="17.25" hidden="1" customHeight="1" x14ac:dyDescent="0.25"/>
    <row r="689" ht="17.25" hidden="1" customHeight="1" x14ac:dyDescent="0.25"/>
    <row r="690" ht="17.25" hidden="1" customHeight="1" x14ac:dyDescent="0.25"/>
    <row r="691" ht="17.25" hidden="1" customHeight="1" x14ac:dyDescent="0.25"/>
    <row r="692" ht="17.25" hidden="1" customHeight="1" x14ac:dyDescent="0.25"/>
    <row r="693" ht="17.25" hidden="1" customHeight="1" x14ac:dyDescent="0.25"/>
    <row r="694" ht="17.25" hidden="1" customHeight="1" x14ac:dyDescent="0.25"/>
    <row r="695" ht="17.25" hidden="1" customHeight="1" x14ac:dyDescent="0.25"/>
    <row r="696" ht="17.25" hidden="1" customHeight="1" x14ac:dyDescent="0.25"/>
    <row r="697" ht="17.25" hidden="1" customHeight="1" x14ac:dyDescent="0.25"/>
    <row r="698" ht="17.25" hidden="1" customHeight="1" x14ac:dyDescent="0.25"/>
    <row r="699" ht="17.25" hidden="1" customHeight="1" x14ac:dyDescent="0.25"/>
    <row r="700" ht="17.25" hidden="1" customHeight="1" x14ac:dyDescent="0.25"/>
    <row r="701" ht="17.25" hidden="1" customHeight="1" x14ac:dyDescent="0.25"/>
    <row r="702" ht="17.25" hidden="1" customHeight="1" x14ac:dyDescent="0.25"/>
    <row r="703" ht="17.25" hidden="1" customHeight="1" x14ac:dyDescent="0.25"/>
    <row r="704" ht="17.25" hidden="1" customHeight="1" x14ac:dyDescent="0.25"/>
    <row r="705" ht="17.25" hidden="1" customHeight="1" x14ac:dyDescent="0.25"/>
    <row r="706" ht="17.25" hidden="1" customHeight="1" x14ac:dyDescent="0.25"/>
    <row r="707" ht="17.25" hidden="1" customHeight="1" x14ac:dyDescent="0.25"/>
    <row r="708" ht="17.25" hidden="1" customHeight="1" x14ac:dyDescent="0.25"/>
    <row r="709" ht="17.25" hidden="1" customHeight="1" x14ac:dyDescent="0.25"/>
    <row r="710" ht="17.25" hidden="1" customHeight="1" x14ac:dyDescent="0.25"/>
    <row r="711" ht="17.25" hidden="1" customHeight="1" x14ac:dyDescent="0.25"/>
    <row r="712" ht="17.25" hidden="1" customHeight="1" x14ac:dyDescent="0.25"/>
    <row r="713" ht="17.25" hidden="1" customHeight="1" x14ac:dyDescent="0.25"/>
    <row r="714" ht="17.25" hidden="1" customHeight="1" x14ac:dyDescent="0.25"/>
    <row r="715" ht="17.25" hidden="1" customHeight="1" x14ac:dyDescent="0.25"/>
    <row r="716" ht="17.25" hidden="1" customHeight="1" x14ac:dyDescent="0.25"/>
    <row r="717" ht="17.25" hidden="1" customHeight="1" x14ac:dyDescent="0.25"/>
    <row r="718" ht="17.25" hidden="1" customHeight="1" x14ac:dyDescent="0.25"/>
    <row r="719" ht="17.25" hidden="1" customHeight="1" x14ac:dyDescent="0.25"/>
    <row r="720" ht="17.25" hidden="1" customHeight="1" x14ac:dyDescent="0.25"/>
    <row r="721" spans="1:217" ht="17.25" hidden="1" customHeight="1" x14ac:dyDescent="0.25"/>
    <row r="722" spans="1:217" ht="17.25" hidden="1" customHeight="1" x14ac:dyDescent="0.25"/>
    <row r="723" spans="1:217" ht="17.25" hidden="1" customHeight="1" x14ac:dyDescent="0.25"/>
    <row r="724" spans="1:217" ht="17.25" hidden="1" customHeight="1" x14ac:dyDescent="0.25"/>
    <row r="725" spans="1:217" ht="17.25" hidden="1" customHeight="1" x14ac:dyDescent="0.25"/>
    <row r="726" spans="1:217" s="126" customFormat="1" ht="17.25" hidden="1" customHeight="1" x14ac:dyDescent="0.25">
      <c r="A726" s="109"/>
      <c r="B726" s="108"/>
      <c r="C726"/>
      <c r="D726"/>
      <c r="E726" s="315"/>
      <c r="F726" s="315"/>
      <c r="G726" s="109"/>
      <c r="H726" s="109"/>
      <c r="I726" s="108"/>
      <c r="J726"/>
      <c r="K726"/>
      <c r="L726" s="315"/>
      <c r="M726" s="315"/>
      <c r="N726" s="109"/>
      <c r="O726" s="109"/>
      <c r="P726" s="108"/>
      <c r="Q726"/>
      <c r="R726"/>
      <c r="S726" s="315"/>
      <c r="T726" s="315"/>
      <c r="U726" s="109"/>
      <c r="V726" s="109"/>
      <c r="W726" s="108"/>
      <c r="X726"/>
      <c r="Y726"/>
      <c r="Z726" s="315"/>
      <c r="AA726" s="315"/>
      <c r="AB726" s="109"/>
      <c r="AC726" s="109"/>
      <c r="AD726" s="108"/>
      <c r="AE726"/>
      <c r="AF726"/>
      <c r="AG726" s="315"/>
      <c r="AH726" s="315"/>
      <c r="AI726" s="109"/>
      <c r="AJ726" s="109"/>
      <c r="AK726" s="108"/>
      <c r="AL726"/>
      <c r="AM726"/>
      <c r="AN726" s="315"/>
      <c r="AO726" s="315"/>
      <c r="AP726" s="109"/>
      <c r="AQ726" s="109"/>
      <c r="AR726" s="108"/>
      <c r="AS726"/>
      <c r="AT726"/>
      <c r="AU726" s="315"/>
      <c r="AV726" s="315"/>
      <c r="AW726" s="109"/>
      <c r="AX726" s="109"/>
      <c r="AY726" s="108"/>
      <c r="AZ726"/>
      <c r="BA726"/>
      <c r="BB726" s="315"/>
      <c r="BC726" s="315"/>
      <c r="BD726" s="109"/>
      <c r="BE726" s="109"/>
      <c r="BF726" s="108"/>
      <c r="BG726"/>
      <c r="BH726"/>
      <c r="BI726" s="315"/>
      <c r="BJ726" s="315"/>
      <c r="BK726" s="109"/>
      <c r="BL726" s="109"/>
      <c r="BM726" s="108"/>
      <c r="BN726"/>
      <c r="BO726"/>
      <c r="BP726" s="315"/>
      <c r="BQ726" s="315"/>
      <c r="BR726" s="109"/>
      <c r="BS726" s="109"/>
      <c r="BT726" s="108"/>
      <c r="BU726"/>
      <c r="BV726"/>
      <c r="BW726" s="315"/>
      <c r="BX726" s="315"/>
      <c r="BY726" s="109"/>
      <c r="BZ726" s="109"/>
      <c r="CA726" s="108"/>
      <c r="CB726"/>
      <c r="CC726"/>
      <c r="CD726" s="315"/>
      <c r="CE726" s="315"/>
      <c r="CF726" s="109"/>
      <c r="CG726" s="109"/>
      <c r="CH726" s="108"/>
      <c r="CI726"/>
      <c r="CJ726"/>
      <c r="CK726" s="315"/>
      <c r="CL726" s="315"/>
      <c r="CM726" s="109"/>
      <c r="CN726" s="109"/>
      <c r="CO726" s="108"/>
      <c r="CP726"/>
      <c r="CQ726"/>
      <c r="CR726" s="315"/>
      <c r="CS726" s="315"/>
      <c r="CT726" s="109"/>
      <c r="CU726" s="109"/>
      <c r="CV726" s="108"/>
      <c r="CW726"/>
      <c r="CX726"/>
      <c r="CY726" s="315"/>
      <c r="CZ726" s="315"/>
      <c r="DA726" s="109"/>
      <c r="DB726" s="109"/>
      <c r="DC726" s="108"/>
      <c r="DD726"/>
      <c r="DE726"/>
      <c r="DF726" s="315"/>
      <c r="DG726" s="315"/>
      <c r="DH726" s="109"/>
      <c r="DI726" s="109"/>
      <c r="DJ726" s="108"/>
      <c r="DK726"/>
      <c r="DL726"/>
      <c r="DM726" s="315"/>
      <c r="DN726" s="315"/>
      <c r="DO726" s="109"/>
      <c r="DP726" s="109"/>
      <c r="DQ726" s="108"/>
      <c r="DR726"/>
      <c r="DS726"/>
      <c r="DT726" s="315"/>
      <c r="DU726" s="315"/>
      <c r="DV726" s="109"/>
      <c r="DW726" s="109"/>
      <c r="DX726" s="108"/>
      <c r="DY726"/>
      <c r="DZ726"/>
      <c r="EA726" s="315"/>
      <c r="EB726" s="315"/>
      <c r="EC726" s="109"/>
      <c r="ED726" s="109"/>
      <c r="EE726" s="108"/>
      <c r="EF726"/>
      <c r="EG726"/>
      <c r="EH726" s="315"/>
      <c r="EI726" s="315"/>
      <c r="EJ726" s="109"/>
      <c r="EK726" s="109"/>
      <c r="EL726" s="108"/>
      <c r="EM726"/>
      <c r="EN726"/>
      <c r="EO726" s="315"/>
      <c r="EP726" s="315"/>
      <c r="EQ726" s="109"/>
      <c r="ER726" s="109"/>
      <c r="ES726" s="108"/>
      <c r="ET726"/>
      <c r="EU726"/>
      <c r="EV726" s="315"/>
      <c r="EW726" s="315"/>
      <c r="EX726" s="109"/>
      <c r="EY726" s="109"/>
      <c r="EZ726" s="108"/>
      <c r="FA726"/>
      <c r="FB726"/>
      <c r="FC726" s="315"/>
      <c r="FD726" s="315"/>
      <c r="FE726" s="109"/>
      <c r="FF726" s="109"/>
      <c r="FG726" s="108"/>
      <c r="FH726"/>
      <c r="FI726"/>
      <c r="FJ726" s="315"/>
      <c r="FK726" s="315"/>
      <c r="FL726" s="109"/>
      <c r="FM726" s="109"/>
      <c r="FN726" s="108"/>
      <c r="FO726"/>
      <c r="FP726"/>
      <c r="FQ726" s="315"/>
      <c r="FR726" s="315"/>
      <c r="FS726" s="109"/>
      <c r="FT726" s="109"/>
      <c r="FU726" s="108"/>
      <c r="FV726"/>
      <c r="FW726"/>
      <c r="FX726" s="315"/>
      <c r="FY726" s="315"/>
      <c r="FZ726" s="109"/>
      <c r="GA726" s="109"/>
      <c r="GB726" s="108"/>
      <c r="GC726"/>
      <c r="GD726"/>
      <c r="GE726" s="315"/>
      <c r="GF726" s="315"/>
      <c r="GG726" s="109"/>
      <c r="GH726" s="109"/>
      <c r="GI726" s="108"/>
      <c r="GJ726"/>
      <c r="GK726"/>
      <c r="GL726" s="315"/>
      <c r="GM726" s="315"/>
      <c r="GN726" s="109"/>
      <c r="GO726" s="109"/>
      <c r="GP726" s="108"/>
      <c r="GQ726"/>
      <c r="GR726"/>
      <c r="GS726" s="315"/>
      <c r="GT726" s="315"/>
      <c r="GU726" s="109"/>
      <c r="GV726" s="109"/>
      <c r="GW726" s="108"/>
      <c r="GX726"/>
      <c r="GY726"/>
      <c r="GZ726" s="315"/>
      <c r="HA726" s="315"/>
      <c r="HB726" s="109"/>
      <c r="HC726" s="109"/>
      <c r="HD726" s="108"/>
      <c r="HE726"/>
      <c r="HF726"/>
      <c r="HG726" s="315"/>
      <c r="HH726" s="315"/>
      <c r="HI726" s="109"/>
    </row>
    <row r="727" spans="1:217" ht="17.25" hidden="1" customHeight="1" x14ac:dyDescent="0.25"/>
    <row r="728" spans="1:217" ht="17.25" hidden="1" customHeight="1" x14ac:dyDescent="0.25"/>
    <row r="729" spans="1:217" ht="17.25" hidden="1" customHeight="1" x14ac:dyDescent="0.25"/>
    <row r="730" spans="1:217" ht="17.25" hidden="1" customHeight="1" x14ac:dyDescent="0.25"/>
    <row r="731" spans="1:217" ht="17.25" hidden="1" customHeight="1" x14ac:dyDescent="0.25"/>
    <row r="732" spans="1:217" ht="17.25" hidden="1" customHeight="1" x14ac:dyDescent="0.25"/>
    <row r="733" spans="1:217" ht="17.25" hidden="1" customHeight="1" x14ac:dyDescent="0.25"/>
    <row r="734" spans="1:217" ht="17.25" hidden="1" customHeight="1" x14ac:dyDescent="0.25"/>
    <row r="735" spans="1:217" ht="17.25" hidden="1" customHeight="1" x14ac:dyDescent="0.25"/>
    <row r="736" spans="1:217" ht="17.25" hidden="1" customHeight="1" x14ac:dyDescent="0.25"/>
    <row r="737" ht="17.25" hidden="1" customHeight="1" x14ac:dyDescent="0.25"/>
    <row r="738" ht="17.25" hidden="1" customHeight="1" x14ac:dyDescent="0.25"/>
    <row r="739" ht="17.25" hidden="1" customHeight="1" x14ac:dyDescent="0.25"/>
    <row r="740" ht="17.25" hidden="1" customHeight="1" x14ac:dyDescent="0.25"/>
    <row r="741" ht="17.25" hidden="1" customHeight="1" x14ac:dyDescent="0.25"/>
    <row r="742" ht="17.25" hidden="1" customHeight="1" x14ac:dyDescent="0.25"/>
    <row r="743" ht="17.25" hidden="1" customHeight="1" x14ac:dyDescent="0.25"/>
    <row r="744" ht="17.25" hidden="1" customHeight="1" x14ac:dyDescent="0.25"/>
    <row r="745" ht="17.25" hidden="1" customHeight="1" x14ac:dyDescent="0.25"/>
    <row r="746" ht="17.25" hidden="1" customHeight="1" x14ac:dyDescent="0.25"/>
    <row r="747" ht="17.25" hidden="1" customHeight="1" x14ac:dyDescent="0.25"/>
    <row r="748" ht="17.25" hidden="1" customHeight="1" x14ac:dyDescent="0.25"/>
    <row r="749" ht="17.25" hidden="1" customHeight="1" x14ac:dyDescent="0.25"/>
    <row r="750" ht="17.25" hidden="1" customHeight="1" x14ac:dyDescent="0.25"/>
    <row r="751" ht="17.25" hidden="1" customHeight="1" x14ac:dyDescent="0.25"/>
    <row r="752" ht="17.25" hidden="1" customHeight="1" x14ac:dyDescent="0.25"/>
    <row r="753" ht="17.25" hidden="1" customHeight="1" x14ac:dyDescent="0.25"/>
    <row r="754" ht="17.25" hidden="1" customHeight="1" x14ac:dyDescent="0.25"/>
    <row r="755" ht="17.25" hidden="1" customHeight="1" x14ac:dyDescent="0.25"/>
    <row r="756" ht="17.25" hidden="1" customHeight="1" x14ac:dyDescent="0.25"/>
    <row r="757" ht="17.25" hidden="1" customHeight="1" x14ac:dyDescent="0.25"/>
    <row r="758" ht="17.25" hidden="1" customHeight="1" x14ac:dyDescent="0.25"/>
    <row r="759" ht="17.25" hidden="1" customHeight="1" x14ac:dyDescent="0.25"/>
    <row r="760" ht="17.25" hidden="1" customHeight="1" x14ac:dyDescent="0.25"/>
    <row r="761" ht="17.25" hidden="1" customHeight="1" x14ac:dyDescent="0.25"/>
    <row r="762" ht="17.25" hidden="1" customHeight="1" x14ac:dyDescent="0.25"/>
    <row r="763" ht="17.25" hidden="1" customHeight="1" x14ac:dyDescent="0.25"/>
    <row r="764" ht="17.25" hidden="1" customHeight="1" x14ac:dyDescent="0.25"/>
    <row r="765" ht="17.25" hidden="1" customHeight="1" x14ac:dyDescent="0.25"/>
    <row r="766" ht="17.25" hidden="1" customHeight="1" x14ac:dyDescent="0.25"/>
    <row r="767" ht="17.25" hidden="1" customHeight="1" x14ac:dyDescent="0.25"/>
    <row r="768" ht="17.25" hidden="1" customHeight="1" x14ac:dyDescent="0.25"/>
    <row r="769" spans="1:217" ht="17.25" hidden="1" customHeight="1" x14ac:dyDescent="0.25"/>
    <row r="770" spans="1:217" ht="17.25" hidden="1" customHeight="1" x14ac:dyDescent="0.25"/>
    <row r="771" spans="1:217" s="126" customFormat="1" ht="17.25" hidden="1" customHeight="1" x14ac:dyDescent="0.25">
      <c r="A771" s="109"/>
      <c r="B771" s="108"/>
      <c r="C771"/>
      <c r="D771"/>
      <c r="E771" s="315"/>
      <c r="F771" s="315"/>
      <c r="G771" s="109"/>
      <c r="H771" s="109"/>
      <c r="I771" s="108"/>
      <c r="J771"/>
      <c r="K771"/>
      <c r="L771" s="315"/>
      <c r="M771" s="315"/>
      <c r="N771" s="109"/>
      <c r="O771" s="109"/>
      <c r="P771" s="108"/>
      <c r="Q771"/>
      <c r="R771"/>
      <c r="S771" s="315"/>
      <c r="T771" s="315"/>
      <c r="U771" s="109"/>
      <c r="V771" s="109"/>
      <c r="W771" s="108"/>
      <c r="X771"/>
      <c r="Y771"/>
      <c r="Z771" s="315"/>
      <c r="AA771" s="315"/>
      <c r="AB771" s="109"/>
      <c r="AC771" s="109"/>
      <c r="AD771" s="108"/>
      <c r="AE771"/>
      <c r="AF771"/>
      <c r="AG771" s="315"/>
      <c r="AH771" s="315"/>
      <c r="AI771" s="109"/>
      <c r="AJ771" s="109"/>
      <c r="AK771" s="108"/>
      <c r="AL771"/>
      <c r="AM771"/>
      <c r="AN771" s="315"/>
      <c r="AO771" s="315"/>
      <c r="AP771" s="109"/>
      <c r="AQ771" s="109"/>
      <c r="AR771" s="108"/>
      <c r="AS771"/>
      <c r="AT771"/>
      <c r="AU771" s="315"/>
      <c r="AV771" s="315"/>
      <c r="AW771" s="109"/>
      <c r="AX771" s="109"/>
      <c r="AY771" s="108"/>
      <c r="AZ771"/>
      <c r="BA771"/>
      <c r="BB771" s="315"/>
      <c r="BC771" s="315"/>
      <c r="BD771" s="109"/>
      <c r="BE771" s="109"/>
      <c r="BF771" s="108"/>
      <c r="BG771"/>
      <c r="BH771"/>
      <c r="BI771" s="315"/>
      <c r="BJ771" s="315"/>
      <c r="BK771" s="109"/>
      <c r="BL771" s="109"/>
      <c r="BM771" s="108"/>
      <c r="BN771"/>
      <c r="BO771"/>
      <c r="BP771" s="315"/>
      <c r="BQ771" s="315"/>
      <c r="BR771" s="109"/>
      <c r="BS771" s="109"/>
      <c r="BT771" s="108"/>
      <c r="BU771"/>
      <c r="BV771"/>
      <c r="BW771" s="315"/>
      <c r="BX771" s="315"/>
      <c r="BY771" s="109"/>
      <c r="BZ771" s="109"/>
      <c r="CA771" s="108"/>
      <c r="CB771"/>
      <c r="CC771"/>
      <c r="CD771" s="315"/>
      <c r="CE771" s="315"/>
      <c r="CF771" s="109"/>
      <c r="CG771" s="109"/>
      <c r="CH771" s="108"/>
      <c r="CI771"/>
      <c r="CJ771"/>
      <c r="CK771" s="315"/>
      <c r="CL771" s="315"/>
      <c r="CM771" s="109"/>
      <c r="CN771" s="109"/>
      <c r="CO771" s="108"/>
      <c r="CP771"/>
      <c r="CQ771"/>
      <c r="CR771" s="315"/>
      <c r="CS771" s="315"/>
      <c r="CT771" s="109"/>
      <c r="CU771" s="109"/>
      <c r="CV771" s="108"/>
      <c r="CW771"/>
      <c r="CX771"/>
      <c r="CY771" s="315"/>
      <c r="CZ771" s="315"/>
      <c r="DA771" s="109"/>
      <c r="DB771" s="109"/>
      <c r="DC771" s="108"/>
      <c r="DD771"/>
      <c r="DE771"/>
      <c r="DF771" s="315"/>
      <c r="DG771" s="315"/>
      <c r="DH771" s="109"/>
      <c r="DI771" s="109"/>
      <c r="DJ771" s="108"/>
      <c r="DK771"/>
      <c r="DL771"/>
      <c r="DM771" s="315"/>
      <c r="DN771" s="315"/>
      <c r="DO771" s="109"/>
      <c r="DP771" s="109"/>
      <c r="DQ771" s="108"/>
      <c r="DR771"/>
      <c r="DS771"/>
      <c r="DT771" s="315"/>
      <c r="DU771" s="315"/>
      <c r="DV771" s="109"/>
      <c r="DW771" s="109"/>
      <c r="DX771" s="108"/>
      <c r="DY771"/>
      <c r="DZ771"/>
      <c r="EA771" s="315"/>
      <c r="EB771" s="315"/>
      <c r="EC771" s="109"/>
      <c r="ED771" s="109"/>
      <c r="EE771" s="108"/>
      <c r="EF771"/>
      <c r="EG771"/>
      <c r="EH771" s="315"/>
      <c r="EI771" s="315"/>
      <c r="EJ771" s="109"/>
      <c r="EK771" s="109"/>
      <c r="EL771" s="108"/>
      <c r="EM771"/>
      <c r="EN771"/>
      <c r="EO771" s="315"/>
      <c r="EP771" s="315"/>
      <c r="EQ771" s="109"/>
      <c r="ER771" s="109"/>
      <c r="ES771" s="108"/>
      <c r="ET771"/>
      <c r="EU771"/>
      <c r="EV771" s="315"/>
      <c r="EW771" s="315"/>
      <c r="EX771" s="109"/>
      <c r="EY771" s="109"/>
      <c r="EZ771" s="108"/>
      <c r="FA771"/>
      <c r="FB771"/>
      <c r="FC771" s="315"/>
      <c r="FD771" s="315"/>
      <c r="FE771" s="109"/>
      <c r="FF771" s="109"/>
      <c r="FG771" s="108"/>
      <c r="FH771"/>
      <c r="FI771"/>
      <c r="FJ771" s="315"/>
      <c r="FK771" s="315"/>
      <c r="FL771" s="109"/>
      <c r="FM771" s="109"/>
      <c r="FN771" s="108"/>
      <c r="FO771"/>
      <c r="FP771"/>
      <c r="FQ771" s="315"/>
      <c r="FR771" s="315"/>
      <c r="FS771" s="109"/>
      <c r="FT771" s="109"/>
      <c r="FU771" s="108"/>
      <c r="FV771"/>
      <c r="FW771"/>
      <c r="FX771" s="315"/>
      <c r="FY771" s="315"/>
      <c r="FZ771" s="109"/>
      <c r="GA771" s="109"/>
      <c r="GB771" s="108"/>
      <c r="GC771"/>
      <c r="GD771"/>
      <c r="GE771" s="315"/>
      <c r="GF771" s="315"/>
      <c r="GG771" s="109"/>
      <c r="GH771" s="109"/>
      <c r="GI771" s="108"/>
      <c r="GJ771"/>
      <c r="GK771"/>
      <c r="GL771" s="315"/>
      <c r="GM771" s="315"/>
      <c r="GN771" s="109"/>
      <c r="GO771" s="109"/>
      <c r="GP771" s="108"/>
      <c r="GQ771"/>
      <c r="GR771"/>
      <c r="GS771" s="315"/>
      <c r="GT771" s="315"/>
      <c r="GU771" s="109"/>
      <c r="GV771" s="109"/>
      <c r="GW771" s="108"/>
      <c r="GX771"/>
      <c r="GY771"/>
      <c r="GZ771" s="315"/>
      <c r="HA771" s="315"/>
      <c r="HB771" s="109"/>
      <c r="HC771" s="109"/>
      <c r="HD771" s="108"/>
      <c r="HE771"/>
      <c r="HF771"/>
      <c r="HG771" s="315"/>
      <c r="HH771" s="315"/>
      <c r="HI771" s="109"/>
    </row>
    <row r="772" spans="1:217" ht="17.25" hidden="1" customHeight="1" x14ac:dyDescent="0.25"/>
    <row r="773" spans="1:217" ht="17.25" hidden="1" customHeight="1" x14ac:dyDescent="0.25"/>
    <row r="774" spans="1:217" ht="17.25" hidden="1" customHeight="1" x14ac:dyDescent="0.25"/>
    <row r="775" spans="1:217" ht="17.25" hidden="1" customHeight="1" x14ac:dyDescent="0.25"/>
    <row r="776" spans="1:217" ht="17.25" hidden="1" customHeight="1" x14ac:dyDescent="0.25"/>
    <row r="777" spans="1:217" ht="17.25" hidden="1" customHeight="1" x14ac:dyDescent="0.25"/>
    <row r="778" spans="1:217" ht="17.25" hidden="1" customHeight="1" x14ac:dyDescent="0.25"/>
    <row r="779" spans="1:217" ht="17.25" hidden="1" customHeight="1" x14ac:dyDescent="0.25"/>
    <row r="780" spans="1:217" ht="17.25" hidden="1" customHeight="1" x14ac:dyDescent="0.25"/>
    <row r="781" spans="1:217" ht="17.25" hidden="1" customHeight="1" x14ac:dyDescent="0.25"/>
    <row r="782" spans="1:217" ht="17.25" hidden="1" customHeight="1" x14ac:dyDescent="0.25"/>
    <row r="783" spans="1:217" ht="17.25" hidden="1" customHeight="1" x14ac:dyDescent="0.25"/>
    <row r="784" spans="1:217" ht="17.25" hidden="1" customHeight="1" x14ac:dyDescent="0.25"/>
    <row r="785" ht="17.25" hidden="1" customHeight="1" x14ac:dyDescent="0.25"/>
    <row r="786" ht="17.25" hidden="1" customHeight="1" x14ac:dyDescent="0.25"/>
    <row r="787" ht="17.25" hidden="1" customHeight="1" x14ac:dyDescent="0.25"/>
    <row r="788" ht="17.25" hidden="1" customHeight="1" x14ac:dyDescent="0.25"/>
    <row r="789" ht="17.25" hidden="1" customHeight="1" x14ac:dyDescent="0.25"/>
    <row r="790" ht="17.25" hidden="1" customHeight="1" x14ac:dyDescent="0.25"/>
    <row r="791" ht="17.25" hidden="1" customHeight="1" x14ac:dyDescent="0.25"/>
    <row r="792" ht="17.25" hidden="1" customHeight="1" x14ac:dyDescent="0.25"/>
    <row r="793" ht="17.25" hidden="1" customHeight="1" x14ac:dyDescent="0.25"/>
    <row r="794" ht="17.25" hidden="1" customHeight="1" x14ac:dyDescent="0.25"/>
    <row r="795" ht="17.25" hidden="1" customHeight="1" x14ac:dyDescent="0.25"/>
    <row r="796" ht="17.25" hidden="1" customHeight="1" x14ac:dyDescent="0.25"/>
    <row r="797" ht="17.25" hidden="1" customHeight="1" x14ac:dyDescent="0.25"/>
    <row r="798" ht="17.25" hidden="1" customHeight="1" x14ac:dyDescent="0.25"/>
    <row r="799" ht="17.25" hidden="1" customHeight="1" x14ac:dyDescent="0.25"/>
    <row r="800" ht="17.25" hidden="1" customHeight="1" x14ac:dyDescent="0.25"/>
    <row r="801" spans="1:217" ht="17.25" hidden="1" customHeight="1" x14ac:dyDescent="0.25"/>
    <row r="802" spans="1:217" ht="17.25" hidden="1" customHeight="1" x14ac:dyDescent="0.25"/>
    <row r="803" spans="1:217" ht="17.25" hidden="1" customHeight="1" x14ac:dyDescent="0.25"/>
    <row r="804" spans="1:217" ht="17.25" hidden="1" customHeight="1" x14ac:dyDescent="0.25"/>
    <row r="805" spans="1:217" ht="17.25" hidden="1" customHeight="1" x14ac:dyDescent="0.25"/>
    <row r="806" spans="1:217" ht="17.25" hidden="1" customHeight="1" x14ac:dyDescent="0.25"/>
    <row r="807" spans="1:217" ht="17.25" hidden="1" customHeight="1" x14ac:dyDescent="0.25"/>
    <row r="808" spans="1:217" ht="17.25" hidden="1" customHeight="1" x14ac:dyDescent="0.25"/>
    <row r="809" spans="1:217" ht="17.25" hidden="1" customHeight="1" x14ac:dyDescent="0.25"/>
    <row r="810" spans="1:217" ht="17.25" hidden="1" customHeight="1" x14ac:dyDescent="0.25"/>
    <row r="811" spans="1:217" ht="17.25" hidden="1" customHeight="1" x14ac:dyDescent="0.25"/>
    <row r="812" spans="1:217" ht="17.25" hidden="1" customHeight="1" x14ac:dyDescent="0.25"/>
    <row r="813" spans="1:217" ht="17.25" hidden="1" customHeight="1" x14ac:dyDescent="0.25"/>
    <row r="814" spans="1:217" ht="17.25" hidden="1" customHeight="1" x14ac:dyDescent="0.25"/>
    <row r="815" spans="1:217" ht="17.25" hidden="1" customHeight="1" x14ac:dyDescent="0.25"/>
    <row r="816" spans="1:217" s="126" customFormat="1" ht="17.25" hidden="1" customHeight="1" x14ac:dyDescent="0.25">
      <c r="A816" s="109"/>
      <c r="B816" s="108"/>
      <c r="C816"/>
      <c r="D816"/>
      <c r="E816" s="315"/>
      <c r="F816" s="315"/>
      <c r="G816" s="109"/>
      <c r="H816" s="109"/>
      <c r="I816" s="108"/>
      <c r="J816"/>
      <c r="K816"/>
      <c r="L816" s="315"/>
      <c r="M816" s="315"/>
      <c r="N816" s="109"/>
      <c r="O816" s="109"/>
      <c r="P816" s="108"/>
      <c r="Q816"/>
      <c r="R816"/>
      <c r="S816" s="315"/>
      <c r="T816" s="315"/>
      <c r="U816" s="109"/>
      <c r="V816" s="109"/>
      <c r="W816" s="108"/>
      <c r="X816"/>
      <c r="Y816"/>
      <c r="Z816" s="315"/>
      <c r="AA816" s="315"/>
      <c r="AB816" s="109"/>
      <c r="AC816" s="109"/>
      <c r="AD816" s="108"/>
      <c r="AE816"/>
      <c r="AF816"/>
      <c r="AG816" s="315"/>
      <c r="AH816" s="315"/>
      <c r="AI816" s="109"/>
      <c r="AJ816" s="109"/>
      <c r="AK816" s="108"/>
      <c r="AL816"/>
      <c r="AM816"/>
      <c r="AN816" s="315"/>
      <c r="AO816" s="315"/>
      <c r="AP816" s="109"/>
      <c r="AQ816" s="109"/>
      <c r="AR816" s="108"/>
      <c r="AS816"/>
      <c r="AT816"/>
      <c r="AU816" s="315"/>
      <c r="AV816" s="315"/>
      <c r="AW816" s="109"/>
      <c r="AX816" s="109"/>
      <c r="AY816" s="108"/>
      <c r="AZ816"/>
      <c r="BA816"/>
      <c r="BB816" s="315"/>
      <c r="BC816" s="315"/>
      <c r="BD816" s="109"/>
      <c r="BE816" s="109"/>
      <c r="BF816" s="108"/>
      <c r="BG816"/>
      <c r="BH816"/>
      <c r="BI816" s="315"/>
      <c r="BJ816" s="315"/>
      <c r="BK816" s="109"/>
      <c r="BL816" s="109"/>
      <c r="BM816" s="108"/>
      <c r="BN816"/>
      <c r="BO816"/>
      <c r="BP816" s="315"/>
      <c r="BQ816" s="315"/>
      <c r="BR816" s="109"/>
      <c r="BS816" s="109"/>
      <c r="BT816" s="108"/>
      <c r="BU816"/>
      <c r="BV816"/>
      <c r="BW816" s="315"/>
      <c r="BX816" s="315"/>
      <c r="BY816" s="109"/>
      <c r="BZ816" s="109"/>
      <c r="CA816" s="108"/>
      <c r="CB816"/>
      <c r="CC816"/>
      <c r="CD816" s="315"/>
      <c r="CE816" s="315"/>
      <c r="CF816" s="109"/>
      <c r="CG816" s="109"/>
      <c r="CH816" s="108"/>
      <c r="CI816"/>
      <c r="CJ816"/>
      <c r="CK816" s="315"/>
      <c r="CL816" s="315"/>
      <c r="CM816" s="109"/>
      <c r="CN816" s="109"/>
      <c r="CO816" s="108"/>
      <c r="CP816"/>
      <c r="CQ816"/>
      <c r="CR816" s="315"/>
      <c r="CS816" s="315"/>
      <c r="CT816" s="109"/>
      <c r="CU816" s="109"/>
      <c r="CV816" s="108"/>
      <c r="CW816"/>
      <c r="CX816"/>
      <c r="CY816" s="315"/>
      <c r="CZ816" s="315"/>
      <c r="DA816" s="109"/>
      <c r="DB816" s="109"/>
      <c r="DC816" s="108"/>
      <c r="DD816"/>
      <c r="DE816"/>
      <c r="DF816" s="315"/>
      <c r="DG816" s="315"/>
      <c r="DH816" s="109"/>
      <c r="DI816" s="109"/>
      <c r="DJ816" s="108"/>
      <c r="DK816"/>
      <c r="DL816"/>
      <c r="DM816" s="315"/>
      <c r="DN816" s="315"/>
      <c r="DO816" s="109"/>
      <c r="DP816" s="109"/>
      <c r="DQ816" s="108"/>
      <c r="DR816"/>
      <c r="DS816"/>
      <c r="DT816" s="315"/>
      <c r="DU816" s="315"/>
      <c r="DV816" s="109"/>
      <c r="DW816" s="109"/>
      <c r="DX816" s="108"/>
      <c r="DY816"/>
      <c r="DZ816"/>
      <c r="EA816" s="315"/>
      <c r="EB816" s="315"/>
      <c r="EC816" s="109"/>
      <c r="ED816" s="109"/>
      <c r="EE816" s="108"/>
      <c r="EF816"/>
      <c r="EG816"/>
      <c r="EH816" s="315"/>
      <c r="EI816" s="315"/>
      <c r="EJ816" s="109"/>
      <c r="EK816" s="109"/>
      <c r="EL816" s="108"/>
      <c r="EM816"/>
      <c r="EN816"/>
      <c r="EO816" s="315"/>
      <c r="EP816" s="315"/>
      <c r="EQ816" s="109"/>
      <c r="ER816" s="109"/>
      <c r="ES816" s="108"/>
      <c r="ET816"/>
      <c r="EU816"/>
      <c r="EV816" s="315"/>
      <c r="EW816" s="315"/>
      <c r="EX816" s="109"/>
      <c r="EY816" s="109"/>
      <c r="EZ816" s="108"/>
      <c r="FA816"/>
      <c r="FB816"/>
      <c r="FC816" s="315"/>
      <c r="FD816" s="315"/>
      <c r="FE816" s="109"/>
      <c r="FF816" s="109"/>
      <c r="FG816" s="108"/>
      <c r="FH816"/>
      <c r="FI816"/>
      <c r="FJ816" s="315"/>
      <c r="FK816" s="315"/>
      <c r="FL816" s="109"/>
      <c r="FM816" s="109"/>
      <c r="FN816" s="108"/>
      <c r="FO816"/>
      <c r="FP816"/>
      <c r="FQ816" s="315"/>
      <c r="FR816" s="315"/>
      <c r="FS816" s="109"/>
      <c r="FT816" s="109"/>
      <c r="FU816" s="108"/>
      <c r="FV816"/>
      <c r="FW816"/>
      <c r="FX816" s="315"/>
      <c r="FY816" s="315"/>
      <c r="FZ816" s="109"/>
      <c r="GA816" s="109"/>
      <c r="GB816" s="108"/>
      <c r="GC816"/>
      <c r="GD816"/>
      <c r="GE816" s="315"/>
      <c r="GF816" s="315"/>
      <c r="GG816" s="109"/>
      <c r="GH816" s="109"/>
      <c r="GI816" s="108"/>
      <c r="GJ816"/>
      <c r="GK816"/>
      <c r="GL816" s="315"/>
      <c r="GM816" s="315"/>
      <c r="GN816" s="109"/>
      <c r="GO816" s="109"/>
      <c r="GP816" s="108"/>
      <c r="GQ816"/>
      <c r="GR816"/>
      <c r="GS816" s="315"/>
      <c r="GT816" s="315"/>
      <c r="GU816" s="109"/>
      <c r="GV816" s="109"/>
      <c r="GW816" s="108"/>
      <c r="GX816"/>
      <c r="GY816"/>
      <c r="GZ816" s="315"/>
      <c r="HA816" s="315"/>
      <c r="HB816" s="109"/>
      <c r="HC816" s="109"/>
      <c r="HD816" s="108"/>
      <c r="HE816"/>
      <c r="HF816"/>
      <c r="HG816" s="315"/>
      <c r="HH816" s="315"/>
      <c r="HI816" s="109"/>
    </row>
    <row r="817" ht="17.25" hidden="1" customHeight="1" x14ac:dyDescent="0.25"/>
    <row r="818" ht="17.25" hidden="1" customHeight="1" x14ac:dyDescent="0.25"/>
    <row r="819" ht="17.25" hidden="1" customHeight="1" x14ac:dyDescent="0.25"/>
    <row r="820" ht="17.25" hidden="1" customHeight="1" x14ac:dyDescent="0.25"/>
    <row r="821" ht="17.25" hidden="1" customHeight="1" x14ac:dyDescent="0.25"/>
    <row r="822" ht="17.25" hidden="1" customHeight="1" x14ac:dyDescent="0.25"/>
    <row r="823" ht="17.25" hidden="1" customHeight="1" x14ac:dyDescent="0.25"/>
    <row r="824" ht="17.25" hidden="1" customHeight="1" x14ac:dyDescent="0.25"/>
    <row r="825" ht="17.25" hidden="1" customHeight="1" x14ac:dyDescent="0.25"/>
    <row r="826" ht="17.25" hidden="1" customHeight="1" x14ac:dyDescent="0.25"/>
    <row r="827" ht="17.25" hidden="1" customHeight="1" x14ac:dyDescent="0.25"/>
    <row r="828" ht="17.25" hidden="1" customHeight="1" x14ac:dyDescent="0.25"/>
    <row r="829" ht="17.25" hidden="1" customHeight="1" x14ac:dyDescent="0.25"/>
    <row r="830" ht="17.25" hidden="1" customHeight="1" x14ac:dyDescent="0.25"/>
    <row r="831" ht="17.25" hidden="1" customHeight="1" x14ac:dyDescent="0.25"/>
    <row r="832" ht="17.25" hidden="1" customHeight="1" x14ac:dyDescent="0.25"/>
    <row r="833" ht="17.25" hidden="1" customHeight="1" x14ac:dyDescent="0.25"/>
    <row r="834" ht="17.25" hidden="1" customHeight="1" x14ac:dyDescent="0.25"/>
    <row r="835" ht="17.25" hidden="1" customHeight="1" x14ac:dyDescent="0.25"/>
    <row r="836" ht="17.25" hidden="1" customHeight="1" x14ac:dyDescent="0.25"/>
    <row r="837" ht="17.25" hidden="1" customHeight="1" x14ac:dyDescent="0.25"/>
    <row r="838" ht="17.25" hidden="1" customHeight="1" x14ac:dyDescent="0.25"/>
    <row r="839" ht="17.25" hidden="1" customHeight="1" x14ac:dyDescent="0.25"/>
    <row r="840" ht="17.25" hidden="1" customHeight="1" x14ac:dyDescent="0.25"/>
    <row r="841" ht="17.25" hidden="1" customHeight="1" x14ac:dyDescent="0.25"/>
    <row r="842" ht="17.25" hidden="1" customHeight="1" x14ac:dyDescent="0.25"/>
    <row r="843" ht="17.25" hidden="1" customHeight="1" x14ac:dyDescent="0.25"/>
    <row r="844" ht="17.25" hidden="1" customHeight="1" x14ac:dyDescent="0.25"/>
    <row r="845" ht="17.25" hidden="1" customHeight="1" x14ac:dyDescent="0.25"/>
    <row r="846" ht="17.25" hidden="1" customHeight="1" x14ac:dyDescent="0.25"/>
    <row r="847" ht="17.25" hidden="1" customHeight="1" x14ac:dyDescent="0.25"/>
    <row r="848" ht="17.25" hidden="1" customHeight="1" x14ac:dyDescent="0.25"/>
    <row r="849" spans="1:217" ht="17.25" hidden="1" customHeight="1" x14ac:dyDescent="0.25"/>
    <row r="850" spans="1:217" ht="17.25" hidden="1" customHeight="1" x14ac:dyDescent="0.25"/>
    <row r="851" spans="1:217" ht="17.25" hidden="1" customHeight="1" x14ac:dyDescent="0.25"/>
    <row r="852" spans="1:217" ht="17.25" hidden="1" customHeight="1" x14ac:dyDescent="0.25"/>
    <row r="853" spans="1:217" ht="17.25" hidden="1" customHeight="1" x14ac:dyDescent="0.25"/>
    <row r="854" spans="1:217" ht="17.25" hidden="1" customHeight="1" x14ac:dyDescent="0.25"/>
    <row r="855" spans="1:217" ht="17.25" hidden="1" customHeight="1" x14ac:dyDescent="0.25"/>
    <row r="856" spans="1:217" ht="17.25" hidden="1" customHeight="1" x14ac:dyDescent="0.25"/>
    <row r="857" spans="1:217" ht="17.25" hidden="1" customHeight="1" x14ac:dyDescent="0.25"/>
    <row r="858" spans="1:217" ht="17.25" hidden="1" customHeight="1" x14ac:dyDescent="0.25"/>
    <row r="859" spans="1:217" ht="17.25" hidden="1" customHeight="1" x14ac:dyDescent="0.25"/>
    <row r="860" spans="1:217" ht="17.25" hidden="1" customHeight="1" x14ac:dyDescent="0.25"/>
    <row r="861" spans="1:217" s="126" customFormat="1" ht="17.25" hidden="1" customHeight="1" x14ac:dyDescent="0.25">
      <c r="A861" s="109"/>
      <c r="B861" s="108"/>
      <c r="C861"/>
      <c r="D861"/>
      <c r="E861" s="315"/>
      <c r="F861" s="315"/>
      <c r="G861" s="109"/>
      <c r="H861" s="109"/>
      <c r="I861" s="108"/>
      <c r="J861"/>
      <c r="K861"/>
      <c r="L861" s="315"/>
      <c r="M861" s="315"/>
      <c r="N861" s="109"/>
      <c r="O861" s="109"/>
      <c r="P861" s="108"/>
      <c r="Q861"/>
      <c r="R861"/>
      <c r="S861" s="315"/>
      <c r="T861" s="315"/>
      <c r="U861" s="109"/>
      <c r="V861" s="109"/>
      <c r="W861" s="108"/>
      <c r="X861"/>
      <c r="Y861"/>
      <c r="Z861" s="315"/>
      <c r="AA861" s="315"/>
      <c r="AB861" s="109"/>
      <c r="AC861" s="109"/>
      <c r="AD861" s="108"/>
      <c r="AE861"/>
      <c r="AF861"/>
      <c r="AG861" s="315"/>
      <c r="AH861" s="315"/>
      <c r="AI861" s="109"/>
      <c r="AJ861" s="109"/>
      <c r="AK861" s="108"/>
      <c r="AL861"/>
      <c r="AM861"/>
      <c r="AN861" s="315"/>
      <c r="AO861" s="315"/>
      <c r="AP861" s="109"/>
      <c r="AQ861" s="109"/>
      <c r="AR861" s="108"/>
      <c r="AS861"/>
      <c r="AT861"/>
      <c r="AU861" s="315"/>
      <c r="AV861" s="315"/>
      <c r="AW861" s="109"/>
      <c r="AX861" s="109"/>
      <c r="AY861" s="108"/>
      <c r="AZ861"/>
      <c r="BA861"/>
      <c r="BB861" s="315"/>
      <c r="BC861" s="315"/>
      <c r="BD861" s="109"/>
      <c r="BE861" s="109"/>
      <c r="BF861" s="108"/>
      <c r="BG861"/>
      <c r="BH861"/>
      <c r="BI861" s="315"/>
      <c r="BJ861" s="315"/>
      <c r="BK861" s="109"/>
      <c r="BL861" s="109"/>
      <c r="BM861" s="108"/>
      <c r="BN861"/>
      <c r="BO861"/>
      <c r="BP861" s="315"/>
      <c r="BQ861" s="315"/>
      <c r="BR861" s="109"/>
      <c r="BS861" s="109"/>
      <c r="BT861" s="108"/>
      <c r="BU861"/>
      <c r="BV861"/>
      <c r="BW861" s="315"/>
      <c r="BX861" s="315"/>
      <c r="BY861" s="109"/>
      <c r="BZ861" s="109"/>
      <c r="CA861" s="108"/>
      <c r="CB861"/>
      <c r="CC861"/>
      <c r="CD861" s="315"/>
      <c r="CE861" s="315"/>
      <c r="CF861" s="109"/>
      <c r="CG861" s="109"/>
      <c r="CH861" s="108"/>
      <c r="CI861"/>
      <c r="CJ861"/>
      <c r="CK861" s="315"/>
      <c r="CL861" s="315"/>
      <c r="CM861" s="109"/>
      <c r="CN861" s="109"/>
      <c r="CO861" s="108"/>
      <c r="CP861"/>
      <c r="CQ861"/>
      <c r="CR861" s="315"/>
      <c r="CS861" s="315"/>
      <c r="CT861" s="109"/>
      <c r="CU861" s="109"/>
      <c r="CV861" s="108"/>
      <c r="CW861"/>
      <c r="CX861"/>
      <c r="CY861" s="315"/>
      <c r="CZ861" s="315"/>
      <c r="DA861" s="109"/>
      <c r="DB861" s="109"/>
      <c r="DC861" s="108"/>
      <c r="DD861"/>
      <c r="DE861"/>
      <c r="DF861" s="315"/>
      <c r="DG861" s="315"/>
      <c r="DH861" s="109"/>
      <c r="DI861" s="109"/>
      <c r="DJ861" s="108"/>
      <c r="DK861"/>
      <c r="DL861"/>
      <c r="DM861" s="315"/>
      <c r="DN861" s="315"/>
      <c r="DO861" s="109"/>
      <c r="DP861" s="109"/>
      <c r="DQ861" s="108"/>
      <c r="DR861"/>
      <c r="DS861"/>
      <c r="DT861" s="315"/>
      <c r="DU861" s="315"/>
      <c r="DV861" s="109"/>
      <c r="DW861" s="109"/>
      <c r="DX861" s="108"/>
      <c r="DY861"/>
      <c r="DZ861"/>
      <c r="EA861" s="315"/>
      <c r="EB861" s="315"/>
      <c r="EC861" s="109"/>
      <c r="ED861" s="109"/>
      <c r="EE861" s="108"/>
      <c r="EF861"/>
      <c r="EG861"/>
      <c r="EH861" s="315"/>
      <c r="EI861" s="315"/>
      <c r="EJ861" s="109"/>
      <c r="EK861" s="109"/>
      <c r="EL861" s="108"/>
      <c r="EM861"/>
      <c r="EN861"/>
      <c r="EO861" s="315"/>
      <c r="EP861" s="315"/>
      <c r="EQ861" s="109"/>
      <c r="ER861" s="109"/>
      <c r="ES861" s="108"/>
      <c r="ET861"/>
      <c r="EU861"/>
      <c r="EV861" s="315"/>
      <c r="EW861" s="315"/>
      <c r="EX861" s="109"/>
      <c r="EY861" s="109"/>
      <c r="EZ861" s="108"/>
      <c r="FA861"/>
      <c r="FB861"/>
      <c r="FC861" s="315"/>
      <c r="FD861" s="315"/>
      <c r="FE861" s="109"/>
      <c r="FF861" s="109"/>
      <c r="FG861" s="108"/>
      <c r="FH861"/>
      <c r="FI861"/>
      <c r="FJ861" s="315"/>
      <c r="FK861" s="315"/>
      <c r="FL861" s="109"/>
      <c r="FM861" s="109"/>
      <c r="FN861" s="108"/>
      <c r="FO861"/>
      <c r="FP861"/>
      <c r="FQ861" s="315"/>
      <c r="FR861" s="315"/>
      <c r="FS861" s="109"/>
      <c r="FT861" s="109"/>
      <c r="FU861" s="108"/>
      <c r="FV861"/>
      <c r="FW861"/>
      <c r="FX861" s="315"/>
      <c r="FY861" s="315"/>
      <c r="FZ861" s="109"/>
      <c r="GA861" s="109"/>
      <c r="GB861" s="108"/>
      <c r="GC861"/>
      <c r="GD861"/>
      <c r="GE861" s="315"/>
      <c r="GF861" s="315"/>
      <c r="GG861" s="109"/>
      <c r="GH861" s="109"/>
      <c r="GI861" s="108"/>
      <c r="GJ861"/>
      <c r="GK861"/>
      <c r="GL861" s="315"/>
      <c r="GM861" s="315"/>
      <c r="GN861" s="109"/>
      <c r="GO861" s="109"/>
      <c r="GP861" s="108"/>
      <c r="GQ861"/>
      <c r="GR861"/>
      <c r="GS861" s="315"/>
      <c r="GT861" s="315"/>
      <c r="GU861" s="109"/>
      <c r="GV861" s="109"/>
      <c r="GW861" s="108"/>
      <c r="GX861"/>
      <c r="GY861"/>
      <c r="GZ861" s="315"/>
      <c r="HA861" s="315"/>
      <c r="HB861" s="109"/>
      <c r="HC861" s="109"/>
      <c r="HD861" s="108"/>
      <c r="HE861"/>
      <c r="HF861"/>
      <c r="HG861" s="315"/>
      <c r="HH861" s="315"/>
      <c r="HI861" s="109"/>
    </row>
    <row r="862" spans="1:217" ht="17.25" hidden="1" customHeight="1" x14ac:dyDescent="0.25"/>
    <row r="863" spans="1:217" ht="17.25" hidden="1" customHeight="1" x14ac:dyDescent="0.25"/>
    <row r="864" spans="1:217" ht="17.25" hidden="1" customHeight="1" x14ac:dyDescent="0.25"/>
    <row r="865" ht="17.25" hidden="1" customHeight="1" x14ac:dyDescent="0.25"/>
    <row r="866" ht="17.25" hidden="1" customHeight="1" x14ac:dyDescent="0.25"/>
    <row r="867" ht="17.25" hidden="1" customHeight="1" x14ac:dyDescent="0.25"/>
    <row r="868" ht="17.25" hidden="1" customHeight="1" x14ac:dyDescent="0.25"/>
    <row r="869" ht="17.25" hidden="1" customHeight="1" x14ac:dyDescent="0.25"/>
    <row r="870" ht="17.25" hidden="1" customHeight="1" x14ac:dyDescent="0.25"/>
    <row r="871" ht="17.25" hidden="1" customHeight="1" x14ac:dyDescent="0.25"/>
    <row r="872" ht="17.25" hidden="1" customHeight="1" x14ac:dyDescent="0.25"/>
    <row r="873" ht="17.25" hidden="1" customHeight="1" x14ac:dyDescent="0.25"/>
    <row r="874" ht="17.25" hidden="1" customHeight="1" x14ac:dyDescent="0.25"/>
    <row r="875" ht="17.25" hidden="1" customHeight="1" x14ac:dyDescent="0.25"/>
    <row r="876" ht="17.25" hidden="1" customHeight="1" x14ac:dyDescent="0.25"/>
    <row r="877" ht="17.25" hidden="1" customHeight="1" x14ac:dyDescent="0.25"/>
    <row r="878" ht="17.25" hidden="1" customHeight="1" x14ac:dyDescent="0.25"/>
    <row r="879" ht="17.25" hidden="1" customHeight="1" x14ac:dyDescent="0.25"/>
    <row r="880" ht="17.25" hidden="1" customHeight="1" x14ac:dyDescent="0.25"/>
    <row r="881" ht="17.25" hidden="1" customHeight="1" x14ac:dyDescent="0.25"/>
    <row r="882" ht="17.25" hidden="1" customHeight="1" x14ac:dyDescent="0.25"/>
    <row r="883" ht="17.25" hidden="1" customHeight="1" x14ac:dyDescent="0.25"/>
    <row r="884" ht="17.25" hidden="1" customHeight="1" x14ac:dyDescent="0.25"/>
    <row r="885" ht="17.25" hidden="1" customHeight="1" x14ac:dyDescent="0.25"/>
    <row r="886" ht="17.25" hidden="1" customHeight="1" x14ac:dyDescent="0.25"/>
    <row r="887" ht="17.25" hidden="1" customHeight="1" x14ac:dyDescent="0.25"/>
    <row r="888" ht="17.25" hidden="1" customHeight="1" x14ac:dyDescent="0.25"/>
    <row r="889" ht="17.25" hidden="1" customHeight="1" x14ac:dyDescent="0.25"/>
    <row r="890" ht="17.25" hidden="1" customHeight="1" x14ac:dyDescent="0.25"/>
    <row r="891" ht="17.25" hidden="1" customHeight="1" x14ac:dyDescent="0.25"/>
    <row r="892" ht="17.25" hidden="1" customHeight="1" x14ac:dyDescent="0.25"/>
    <row r="893" ht="17.25" hidden="1" customHeight="1" x14ac:dyDescent="0.25"/>
    <row r="894" ht="17.25" hidden="1" customHeight="1" x14ac:dyDescent="0.25"/>
    <row r="895" ht="17.25" hidden="1" customHeight="1" x14ac:dyDescent="0.25"/>
    <row r="896" ht="17.25" hidden="1" customHeight="1" x14ac:dyDescent="0.25"/>
    <row r="897" spans="1:217" ht="17.25" hidden="1" customHeight="1" x14ac:dyDescent="0.25"/>
    <row r="898" spans="1:217" ht="17.25" hidden="1" customHeight="1" x14ac:dyDescent="0.25"/>
    <row r="899" spans="1:217" ht="17.25" hidden="1" customHeight="1" x14ac:dyDescent="0.25"/>
    <row r="900" spans="1:217" ht="17.25" hidden="1" customHeight="1" x14ac:dyDescent="0.25"/>
    <row r="901" spans="1:217" ht="17.25" hidden="1" customHeight="1" x14ac:dyDescent="0.25"/>
    <row r="902" spans="1:217" ht="17.25" hidden="1" customHeight="1" x14ac:dyDescent="0.25"/>
    <row r="903" spans="1:217" ht="17.25" hidden="1" customHeight="1" x14ac:dyDescent="0.25"/>
    <row r="904" spans="1:217" ht="17.25" hidden="1" customHeight="1" x14ac:dyDescent="0.25"/>
    <row r="905" spans="1:217" ht="17.25" hidden="1" customHeight="1" x14ac:dyDescent="0.25"/>
    <row r="906" spans="1:217" s="126" customFormat="1" ht="17.25" hidden="1" customHeight="1" x14ac:dyDescent="0.25">
      <c r="A906" s="109"/>
      <c r="B906" s="108"/>
      <c r="C906"/>
      <c r="D906"/>
      <c r="E906" s="315"/>
      <c r="F906" s="315"/>
      <c r="G906" s="109"/>
      <c r="H906" s="109"/>
      <c r="I906" s="108"/>
      <c r="J906"/>
      <c r="K906"/>
      <c r="L906" s="315"/>
      <c r="M906" s="315"/>
      <c r="N906" s="109"/>
      <c r="O906" s="109"/>
      <c r="P906" s="108"/>
      <c r="Q906"/>
      <c r="R906"/>
      <c r="S906" s="315"/>
      <c r="T906" s="315"/>
      <c r="U906" s="109"/>
      <c r="V906" s="109"/>
      <c r="W906" s="108"/>
      <c r="X906"/>
      <c r="Y906"/>
      <c r="Z906" s="315"/>
      <c r="AA906" s="315"/>
      <c r="AB906" s="109"/>
      <c r="AC906" s="109"/>
      <c r="AD906" s="108"/>
      <c r="AE906"/>
      <c r="AF906"/>
      <c r="AG906" s="315"/>
      <c r="AH906" s="315"/>
      <c r="AI906" s="109"/>
      <c r="AJ906" s="109"/>
      <c r="AK906" s="108"/>
      <c r="AL906"/>
      <c r="AM906"/>
      <c r="AN906" s="315"/>
      <c r="AO906" s="315"/>
      <c r="AP906" s="109"/>
      <c r="AQ906" s="109"/>
      <c r="AR906" s="108"/>
      <c r="AS906"/>
      <c r="AT906"/>
      <c r="AU906" s="315"/>
      <c r="AV906" s="315"/>
      <c r="AW906" s="109"/>
      <c r="AX906" s="109"/>
      <c r="AY906" s="108"/>
      <c r="AZ906"/>
      <c r="BA906"/>
      <c r="BB906" s="315"/>
      <c r="BC906" s="315"/>
      <c r="BD906" s="109"/>
      <c r="BE906" s="109"/>
      <c r="BF906" s="108"/>
      <c r="BG906"/>
      <c r="BH906"/>
      <c r="BI906" s="315"/>
      <c r="BJ906" s="315"/>
      <c r="BK906" s="109"/>
      <c r="BL906" s="109"/>
      <c r="BM906" s="108"/>
      <c r="BN906"/>
      <c r="BO906"/>
      <c r="BP906" s="315"/>
      <c r="BQ906" s="315"/>
      <c r="BR906" s="109"/>
      <c r="BS906" s="109"/>
      <c r="BT906" s="108"/>
      <c r="BU906"/>
      <c r="BV906"/>
      <c r="BW906" s="315"/>
      <c r="BX906" s="315"/>
      <c r="BY906" s="109"/>
      <c r="BZ906" s="109"/>
      <c r="CA906" s="108"/>
      <c r="CB906"/>
      <c r="CC906"/>
      <c r="CD906" s="315"/>
      <c r="CE906" s="315"/>
      <c r="CF906" s="109"/>
      <c r="CG906" s="109"/>
      <c r="CH906" s="108"/>
      <c r="CI906"/>
      <c r="CJ906"/>
      <c r="CK906" s="315"/>
      <c r="CL906" s="315"/>
      <c r="CM906" s="109"/>
      <c r="CN906" s="109"/>
      <c r="CO906" s="108"/>
      <c r="CP906"/>
      <c r="CQ906"/>
      <c r="CR906" s="315"/>
      <c r="CS906" s="315"/>
      <c r="CT906" s="109"/>
      <c r="CU906" s="109"/>
      <c r="CV906" s="108"/>
      <c r="CW906"/>
      <c r="CX906"/>
      <c r="CY906" s="315"/>
      <c r="CZ906" s="315"/>
      <c r="DA906" s="109"/>
      <c r="DB906" s="109"/>
      <c r="DC906" s="108"/>
      <c r="DD906"/>
      <c r="DE906"/>
      <c r="DF906" s="315"/>
      <c r="DG906" s="315"/>
      <c r="DH906" s="109"/>
      <c r="DI906" s="109"/>
      <c r="DJ906" s="108"/>
      <c r="DK906"/>
      <c r="DL906"/>
      <c r="DM906" s="315"/>
      <c r="DN906" s="315"/>
      <c r="DO906" s="109"/>
      <c r="DP906" s="109"/>
      <c r="DQ906" s="108"/>
      <c r="DR906"/>
      <c r="DS906"/>
      <c r="DT906" s="315"/>
      <c r="DU906" s="315"/>
      <c r="DV906" s="109"/>
      <c r="DW906" s="109"/>
      <c r="DX906" s="108"/>
      <c r="DY906"/>
      <c r="DZ906"/>
      <c r="EA906" s="315"/>
      <c r="EB906" s="315"/>
      <c r="EC906" s="109"/>
      <c r="ED906" s="109"/>
      <c r="EE906" s="108"/>
      <c r="EF906"/>
      <c r="EG906"/>
      <c r="EH906" s="315"/>
      <c r="EI906" s="315"/>
      <c r="EJ906" s="109"/>
      <c r="EK906" s="109"/>
      <c r="EL906" s="108"/>
      <c r="EM906"/>
      <c r="EN906"/>
      <c r="EO906" s="315"/>
      <c r="EP906" s="315"/>
      <c r="EQ906" s="109"/>
      <c r="ER906" s="109"/>
      <c r="ES906" s="108"/>
      <c r="ET906"/>
      <c r="EU906"/>
      <c r="EV906" s="315"/>
      <c r="EW906" s="315"/>
      <c r="EX906" s="109"/>
      <c r="EY906" s="109"/>
      <c r="EZ906" s="108"/>
      <c r="FA906"/>
      <c r="FB906"/>
      <c r="FC906" s="315"/>
      <c r="FD906" s="315"/>
      <c r="FE906" s="109"/>
      <c r="FF906" s="109"/>
      <c r="FG906" s="108"/>
      <c r="FH906"/>
      <c r="FI906"/>
      <c r="FJ906" s="315"/>
      <c r="FK906" s="315"/>
      <c r="FL906" s="109"/>
      <c r="FM906" s="109"/>
      <c r="FN906" s="108"/>
      <c r="FO906"/>
      <c r="FP906"/>
      <c r="FQ906" s="315"/>
      <c r="FR906" s="315"/>
      <c r="FS906" s="109"/>
      <c r="FT906" s="109"/>
      <c r="FU906" s="108"/>
      <c r="FV906"/>
      <c r="FW906"/>
      <c r="FX906" s="315"/>
      <c r="FY906" s="315"/>
      <c r="FZ906" s="109"/>
      <c r="GA906" s="109"/>
      <c r="GB906" s="108"/>
      <c r="GC906"/>
      <c r="GD906"/>
      <c r="GE906" s="315"/>
      <c r="GF906" s="315"/>
      <c r="GG906" s="109"/>
      <c r="GH906" s="109"/>
      <c r="GI906" s="108"/>
      <c r="GJ906"/>
      <c r="GK906"/>
      <c r="GL906" s="315"/>
      <c r="GM906" s="315"/>
      <c r="GN906" s="109"/>
      <c r="GO906" s="109"/>
      <c r="GP906" s="108"/>
      <c r="GQ906"/>
      <c r="GR906"/>
      <c r="GS906" s="315"/>
      <c r="GT906" s="315"/>
      <c r="GU906" s="109"/>
      <c r="GV906" s="109"/>
      <c r="GW906" s="108"/>
      <c r="GX906"/>
      <c r="GY906"/>
      <c r="GZ906" s="315"/>
      <c r="HA906" s="315"/>
      <c r="HB906" s="109"/>
      <c r="HC906" s="109"/>
      <c r="HD906" s="108"/>
      <c r="HE906"/>
      <c r="HF906"/>
      <c r="HG906" s="315"/>
      <c r="HH906" s="315"/>
      <c r="HI906" s="109"/>
    </row>
    <row r="907" spans="1:217" ht="17.25" hidden="1" customHeight="1" x14ac:dyDescent="0.25"/>
    <row r="908" spans="1:217" ht="17.25" hidden="1" customHeight="1" x14ac:dyDescent="0.25"/>
    <row r="909" spans="1:217" ht="17.25" hidden="1" customHeight="1" x14ac:dyDescent="0.25"/>
    <row r="910" spans="1:217" ht="17.25" hidden="1" customHeight="1" x14ac:dyDescent="0.25"/>
    <row r="911" spans="1:217" ht="17.25" hidden="1" customHeight="1" x14ac:dyDescent="0.25"/>
    <row r="912" spans="1:217" ht="17.25" hidden="1" customHeight="1" x14ac:dyDescent="0.25"/>
    <row r="913" ht="17.25" hidden="1" customHeight="1" x14ac:dyDescent="0.25"/>
    <row r="914" ht="17.25" hidden="1" customHeight="1" x14ac:dyDescent="0.25"/>
    <row r="915" ht="17.25" hidden="1" customHeight="1" x14ac:dyDescent="0.25"/>
    <row r="916" ht="17.25" hidden="1" customHeight="1" x14ac:dyDescent="0.25"/>
    <row r="917" ht="17.25" hidden="1" customHeight="1" x14ac:dyDescent="0.25"/>
    <row r="918" ht="17.25" hidden="1" customHeight="1" x14ac:dyDescent="0.25"/>
    <row r="919" ht="17.25" hidden="1" customHeight="1" x14ac:dyDescent="0.25"/>
    <row r="920" ht="17.25" hidden="1" customHeight="1" x14ac:dyDescent="0.25"/>
    <row r="921" ht="17.25" hidden="1" customHeight="1" x14ac:dyDescent="0.25"/>
    <row r="922" ht="17.25" hidden="1" customHeight="1" x14ac:dyDescent="0.25"/>
    <row r="923" ht="17.25" hidden="1" customHeight="1" x14ac:dyDescent="0.25"/>
    <row r="924" ht="17.25" hidden="1" customHeight="1" x14ac:dyDescent="0.25"/>
    <row r="925" ht="17.25" hidden="1" customHeight="1" x14ac:dyDescent="0.25"/>
    <row r="926" ht="17.25" hidden="1" customHeight="1" x14ac:dyDescent="0.25"/>
    <row r="927" ht="17.25" hidden="1" customHeight="1" x14ac:dyDescent="0.25"/>
    <row r="928" ht="17.25" hidden="1" customHeight="1" x14ac:dyDescent="0.25"/>
    <row r="929" ht="17.25" hidden="1" customHeight="1" x14ac:dyDescent="0.25"/>
    <row r="930" ht="17.25" hidden="1" customHeight="1" x14ac:dyDescent="0.25"/>
    <row r="931" ht="17.25" hidden="1" customHeight="1" x14ac:dyDescent="0.25"/>
    <row r="932" ht="17.25" hidden="1" customHeight="1" x14ac:dyDescent="0.25"/>
    <row r="933" ht="17.25" hidden="1" customHeight="1" x14ac:dyDescent="0.25"/>
    <row r="934" ht="17.25" hidden="1" customHeight="1" x14ac:dyDescent="0.25"/>
    <row r="935" ht="17.25" hidden="1" customHeight="1" x14ac:dyDescent="0.25"/>
    <row r="936" ht="17.25" hidden="1" customHeight="1" x14ac:dyDescent="0.25"/>
    <row r="937" ht="17.25" hidden="1" customHeight="1" x14ac:dyDescent="0.25"/>
    <row r="938" ht="17.25" hidden="1" customHeight="1" x14ac:dyDescent="0.25"/>
    <row r="939" ht="17.25" hidden="1" customHeight="1" x14ac:dyDescent="0.25"/>
    <row r="940" ht="17.25" hidden="1" customHeight="1" x14ac:dyDescent="0.25"/>
    <row r="941" ht="17.25" hidden="1" customHeight="1" x14ac:dyDescent="0.25"/>
    <row r="942" ht="17.25" hidden="1" customHeight="1" x14ac:dyDescent="0.25"/>
    <row r="943" ht="17.25" hidden="1" customHeight="1" x14ac:dyDescent="0.25"/>
    <row r="944" ht="17.25" hidden="1" customHeight="1" x14ac:dyDescent="0.25"/>
    <row r="945" spans="1:217" ht="17.25" hidden="1" customHeight="1" x14ac:dyDescent="0.25"/>
    <row r="946" spans="1:217" ht="17.25" hidden="1" customHeight="1" x14ac:dyDescent="0.25"/>
    <row r="947" spans="1:217" ht="17.25" hidden="1" customHeight="1" x14ac:dyDescent="0.25"/>
    <row r="948" spans="1:217" ht="17.25" hidden="1" customHeight="1" x14ac:dyDescent="0.25"/>
    <row r="949" spans="1:217" ht="17.25" hidden="1" customHeight="1" x14ac:dyDescent="0.25"/>
    <row r="950" spans="1:217" ht="17.25" hidden="1" customHeight="1" x14ac:dyDescent="0.25"/>
    <row r="951" spans="1:217" s="126" customFormat="1" ht="17.25" hidden="1" customHeight="1" x14ac:dyDescent="0.25">
      <c r="A951" s="109"/>
      <c r="B951" s="108"/>
      <c r="C951"/>
      <c r="D951"/>
      <c r="E951" s="315"/>
      <c r="F951" s="315"/>
      <c r="G951" s="109"/>
      <c r="H951" s="109"/>
      <c r="I951" s="108"/>
      <c r="J951"/>
      <c r="K951"/>
      <c r="L951" s="315"/>
      <c r="M951" s="315"/>
      <c r="N951" s="109"/>
      <c r="O951" s="109"/>
      <c r="P951" s="108"/>
      <c r="Q951"/>
      <c r="R951"/>
      <c r="S951" s="315"/>
      <c r="T951" s="315"/>
      <c r="U951" s="109"/>
      <c r="V951" s="109"/>
      <c r="W951" s="108"/>
      <c r="X951"/>
      <c r="Y951"/>
      <c r="Z951" s="315"/>
      <c r="AA951" s="315"/>
      <c r="AB951" s="109"/>
      <c r="AC951" s="109"/>
      <c r="AD951" s="108"/>
      <c r="AE951"/>
      <c r="AF951"/>
      <c r="AG951" s="315"/>
      <c r="AH951" s="315"/>
      <c r="AI951" s="109"/>
      <c r="AJ951" s="109"/>
      <c r="AK951" s="108"/>
      <c r="AL951"/>
      <c r="AM951"/>
      <c r="AN951" s="315"/>
      <c r="AO951" s="315"/>
      <c r="AP951" s="109"/>
      <c r="AQ951" s="109"/>
      <c r="AR951" s="108"/>
      <c r="AS951"/>
      <c r="AT951"/>
      <c r="AU951" s="315"/>
      <c r="AV951" s="315"/>
      <c r="AW951" s="109"/>
      <c r="AX951" s="109"/>
      <c r="AY951" s="108"/>
      <c r="AZ951"/>
      <c r="BA951"/>
      <c r="BB951" s="315"/>
      <c r="BC951" s="315"/>
      <c r="BD951" s="109"/>
      <c r="BE951" s="109"/>
      <c r="BF951" s="108"/>
      <c r="BG951"/>
      <c r="BH951"/>
      <c r="BI951" s="315"/>
      <c r="BJ951" s="315"/>
      <c r="BK951" s="109"/>
      <c r="BL951" s="109"/>
      <c r="BM951" s="108"/>
      <c r="BN951"/>
      <c r="BO951"/>
      <c r="BP951" s="315"/>
      <c r="BQ951" s="315"/>
      <c r="BR951" s="109"/>
      <c r="BS951" s="109"/>
      <c r="BT951" s="108"/>
      <c r="BU951"/>
      <c r="BV951"/>
      <c r="BW951" s="315"/>
      <c r="BX951" s="315"/>
      <c r="BY951" s="109"/>
      <c r="BZ951" s="109"/>
      <c r="CA951" s="108"/>
      <c r="CB951"/>
      <c r="CC951"/>
      <c r="CD951" s="315"/>
      <c r="CE951" s="315"/>
      <c r="CF951" s="109"/>
      <c r="CG951" s="109"/>
      <c r="CH951" s="108"/>
      <c r="CI951"/>
      <c r="CJ951"/>
      <c r="CK951" s="315"/>
      <c r="CL951" s="315"/>
      <c r="CM951" s="109"/>
      <c r="CN951" s="109"/>
      <c r="CO951" s="108"/>
      <c r="CP951"/>
      <c r="CQ951"/>
      <c r="CR951" s="315"/>
      <c r="CS951" s="315"/>
      <c r="CT951" s="109"/>
      <c r="CU951" s="109"/>
      <c r="CV951" s="108"/>
      <c r="CW951"/>
      <c r="CX951"/>
      <c r="CY951" s="315"/>
      <c r="CZ951" s="315"/>
      <c r="DA951" s="109"/>
      <c r="DB951" s="109"/>
      <c r="DC951" s="108"/>
      <c r="DD951"/>
      <c r="DE951"/>
      <c r="DF951" s="315"/>
      <c r="DG951" s="315"/>
      <c r="DH951" s="109"/>
      <c r="DI951" s="109"/>
      <c r="DJ951" s="108"/>
      <c r="DK951"/>
      <c r="DL951"/>
      <c r="DM951" s="315"/>
      <c r="DN951" s="315"/>
      <c r="DO951" s="109"/>
      <c r="DP951" s="109"/>
      <c r="DQ951" s="108"/>
      <c r="DR951"/>
      <c r="DS951"/>
      <c r="DT951" s="315"/>
      <c r="DU951" s="315"/>
      <c r="DV951" s="109"/>
      <c r="DW951" s="109"/>
      <c r="DX951" s="108"/>
      <c r="DY951"/>
      <c r="DZ951"/>
      <c r="EA951" s="315"/>
      <c r="EB951" s="315"/>
      <c r="EC951" s="109"/>
      <c r="ED951" s="109"/>
      <c r="EE951" s="108"/>
      <c r="EF951"/>
      <c r="EG951"/>
      <c r="EH951" s="315"/>
      <c r="EI951" s="315"/>
      <c r="EJ951" s="109"/>
      <c r="EK951" s="109"/>
      <c r="EL951" s="108"/>
      <c r="EM951"/>
      <c r="EN951"/>
      <c r="EO951" s="315"/>
      <c r="EP951" s="315"/>
      <c r="EQ951" s="109"/>
      <c r="ER951" s="109"/>
      <c r="ES951" s="108"/>
      <c r="ET951"/>
      <c r="EU951"/>
      <c r="EV951" s="315"/>
      <c r="EW951" s="315"/>
      <c r="EX951" s="109"/>
      <c r="EY951" s="109"/>
      <c r="EZ951" s="108"/>
      <c r="FA951"/>
      <c r="FB951"/>
      <c r="FC951" s="315"/>
      <c r="FD951" s="315"/>
      <c r="FE951" s="109"/>
      <c r="FF951" s="109"/>
      <c r="FG951" s="108"/>
      <c r="FH951"/>
      <c r="FI951"/>
      <c r="FJ951" s="315"/>
      <c r="FK951" s="315"/>
      <c r="FL951" s="109"/>
      <c r="FM951" s="109"/>
      <c r="FN951" s="108"/>
      <c r="FO951"/>
      <c r="FP951"/>
      <c r="FQ951" s="315"/>
      <c r="FR951" s="315"/>
      <c r="FS951" s="109"/>
      <c r="FT951" s="109"/>
      <c r="FU951" s="108"/>
      <c r="FV951"/>
      <c r="FW951"/>
      <c r="FX951" s="315"/>
      <c r="FY951" s="315"/>
      <c r="FZ951" s="109"/>
      <c r="GA951" s="109"/>
      <c r="GB951" s="108"/>
      <c r="GC951"/>
      <c r="GD951"/>
      <c r="GE951" s="315"/>
      <c r="GF951" s="315"/>
      <c r="GG951" s="109"/>
      <c r="GH951" s="109"/>
      <c r="GI951" s="108"/>
      <c r="GJ951"/>
      <c r="GK951"/>
      <c r="GL951" s="315"/>
      <c r="GM951" s="315"/>
      <c r="GN951" s="109"/>
      <c r="GO951" s="109"/>
      <c r="GP951" s="108"/>
      <c r="GQ951"/>
      <c r="GR951"/>
      <c r="GS951" s="315"/>
      <c r="GT951" s="315"/>
      <c r="GU951" s="109"/>
      <c r="GV951" s="109"/>
      <c r="GW951" s="108"/>
      <c r="GX951"/>
      <c r="GY951"/>
      <c r="GZ951" s="315"/>
      <c r="HA951" s="315"/>
      <c r="HB951" s="109"/>
      <c r="HC951" s="109"/>
      <c r="HD951" s="108"/>
      <c r="HE951"/>
      <c r="HF951"/>
      <c r="HG951" s="315"/>
      <c r="HH951" s="315"/>
      <c r="HI951" s="109"/>
    </row>
    <row r="952" spans="1:217" ht="17.25" hidden="1" customHeight="1" x14ac:dyDescent="0.25"/>
    <row r="953" spans="1:217" ht="17.25" hidden="1" customHeight="1" x14ac:dyDescent="0.25"/>
    <row r="954" spans="1:217" ht="17.25" hidden="1" customHeight="1" x14ac:dyDescent="0.25"/>
    <row r="955" spans="1:217" ht="17.25" hidden="1" customHeight="1" x14ac:dyDescent="0.25"/>
    <row r="956" spans="1:217" ht="17.25" hidden="1" customHeight="1" x14ac:dyDescent="0.25"/>
    <row r="957" spans="1:217" ht="17.25" hidden="1" customHeight="1" x14ac:dyDescent="0.25"/>
    <row r="958" spans="1:217" ht="17.25" hidden="1" customHeight="1" x14ac:dyDescent="0.25"/>
    <row r="959" spans="1:217" ht="17.25" hidden="1" customHeight="1" x14ac:dyDescent="0.25"/>
    <row r="960" spans="1:217" ht="17.25" hidden="1" customHeight="1" x14ac:dyDescent="0.25"/>
    <row r="961" ht="17.25" hidden="1" customHeight="1" x14ac:dyDescent="0.25"/>
    <row r="962" ht="17.25" hidden="1" customHeight="1" x14ac:dyDescent="0.25"/>
    <row r="963" ht="17.25" hidden="1" customHeight="1" x14ac:dyDescent="0.25"/>
    <row r="964" ht="17.25" hidden="1" customHeight="1" x14ac:dyDescent="0.25"/>
    <row r="965" ht="17.25" hidden="1" customHeight="1" x14ac:dyDescent="0.25"/>
    <row r="966" ht="17.25" hidden="1" customHeight="1" x14ac:dyDescent="0.25"/>
    <row r="967" ht="17.25" hidden="1" customHeight="1" x14ac:dyDescent="0.25"/>
    <row r="968" ht="17.25" hidden="1" customHeight="1" x14ac:dyDescent="0.25"/>
    <row r="969" ht="17.25" hidden="1" customHeight="1" x14ac:dyDescent="0.25"/>
    <row r="970" ht="17.25" hidden="1" customHeight="1" x14ac:dyDescent="0.25"/>
    <row r="971" ht="17.25" hidden="1" customHeight="1" x14ac:dyDescent="0.25"/>
    <row r="972" ht="17.25" hidden="1" customHeight="1" x14ac:dyDescent="0.25"/>
    <row r="973" ht="17.25" hidden="1" customHeight="1" x14ac:dyDescent="0.25"/>
    <row r="974" ht="17.25" hidden="1" customHeight="1" x14ac:dyDescent="0.25"/>
    <row r="975" ht="17.25" hidden="1" customHeight="1" x14ac:dyDescent="0.25"/>
    <row r="976" ht="17.25" hidden="1" customHeight="1" x14ac:dyDescent="0.25"/>
    <row r="977" ht="17.25" hidden="1" customHeight="1" x14ac:dyDescent="0.25"/>
    <row r="978" ht="17.25" hidden="1" customHeight="1" x14ac:dyDescent="0.25"/>
    <row r="979" ht="17.25" hidden="1" customHeight="1" x14ac:dyDescent="0.25"/>
    <row r="980" ht="17.25" hidden="1" customHeight="1" x14ac:dyDescent="0.25"/>
    <row r="981" ht="17.25" hidden="1" customHeight="1" x14ac:dyDescent="0.25"/>
    <row r="982" ht="17.25" hidden="1" customHeight="1" x14ac:dyDescent="0.25"/>
    <row r="983" ht="17.25" hidden="1" customHeight="1" x14ac:dyDescent="0.25"/>
    <row r="984" ht="17.25" hidden="1" customHeight="1" x14ac:dyDescent="0.25"/>
    <row r="985" ht="17.25" hidden="1" customHeight="1" x14ac:dyDescent="0.25"/>
    <row r="986" ht="17.25" hidden="1" customHeight="1" x14ac:dyDescent="0.25"/>
    <row r="987" ht="17.25" hidden="1" customHeight="1" x14ac:dyDescent="0.25"/>
    <row r="988" ht="17.25" hidden="1" customHeight="1" x14ac:dyDescent="0.25"/>
    <row r="989" ht="17.25" hidden="1" customHeight="1" x14ac:dyDescent="0.25"/>
    <row r="990" ht="17.25" hidden="1" customHeight="1" x14ac:dyDescent="0.25"/>
    <row r="991" ht="17.25" hidden="1" customHeight="1" x14ac:dyDescent="0.25"/>
    <row r="992" ht="17.25" hidden="1" customHeight="1" x14ac:dyDescent="0.25"/>
    <row r="993" spans="1:217" ht="17.25" hidden="1" customHeight="1" x14ac:dyDescent="0.25"/>
    <row r="994" spans="1:217" ht="17.25" hidden="1" customHeight="1" x14ac:dyDescent="0.25"/>
    <row r="995" spans="1:217" ht="17.25" hidden="1" customHeight="1" x14ac:dyDescent="0.25"/>
    <row r="996" spans="1:217" s="126" customFormat="1" ht="17.25" hidden="1" customHeight="1" x14ac:dyDescent="0.25">
      <c r="A996" s="109"/>
      <c r="B996" s="108"/>
      <c r="C996"/>
      <c r="D996"/>
      <c r="E996" s="315"/>
      <c r="F996" s="315"/>
      <c r="G996" s="109"/>
      <c r="H996" s="109"/>
      <c r="I996" s="108"/>
      <c r="J996"/>
      <c r="K996"/>
      <c r="L996" s="315"/>
      <c r="M996" s="315"/>
      <c r="N996" s="109"/>
      <c r="O996" s="109"/>
      <c r="P996" s="108"/>
      <c r="Q996"/>
      <c r="R996"/>
      <c r="S996" s="315"/>
      <c r="T996" s="315"/>
      <c r="U996" s="109"/>
      <c r="V996" s="109"/>
      <c r="W996" s="108"/>
      <c r="X996"/>
      <c r="Y996"/>
      <c r="Z996" s="315"/>
      <c r="AA996" s="315"/>
      <c r="AB996" s="109"/>
      <c r="AC996" s="109"/>
      <c r="AD996" s="108"/>
      <c r="AE996"/>
      <c r="AF996"/>
      <c r="AG996" s="315"/>
      <c r="AH996" s="315"/>
      <c r="AI996" s="109"/>
      <c r="AJ996" s="109"/>
      <c r="AK996" s="108"/>
      <c r="AL996"/>
      <c r="AM996"/>
      <c r="AN996" s="315"/>
      <c r="AO996" s="315"/>
      <c r="AP996" s="109"/>
      <c r="AQ996" s="109"/>
      <c r="AR996" s="108"/>
      <c r="AS996"/>
      <c r="AT996"/>
      <c r="AU996" s="315"/>
      <c r="AV996" s="315"/>
      <c r="AW996" s="109"/>
      <c r="AX996" s="109"/>
      <c r="AY996" s="108"/>
      <c r="AZ996"/>
      <c r="BA996"/>
      <c r="BB996" s="315"/>
      <c r="BC996" s="315"/>
      <c r="BD996" s="109"/>
      <c r="BE996" s="109"/>
      <c r="BF996" s="108"/>
      <c r="BG996"/>
      <c r="BH996"/>
      <c r="BI996" s="315"/>
      <c r="BJ996" s="315"/>
      <c r="BK996" s="109"/>
      <c r="BL996" s="109"/>
      <c r="BM996" s="108"/>
      <c r="BN996"/>
      <c r="BO996"/>
      <c r="BP996" s="315"/>
      <c r="BQ996" s="315"/>
      <c r="BR996" s="109"/>
      <c r="BS996" s="109"/>
      <c r="BT996" s="108"/>
      <c r="BU996"/>
      <c r="BV996"/>
      <c r="BW996" s="315"/>
      <c r="BX996" s="315"/>
      <c r="BY996" s="109"/>
      <c r="BZ996" s="109"/>
      <c r="CA996" s="108"/>
      <c r="CB996"/>
      <c r="CC996"/>
      <c r="CD996" s="315"/>
      <c r="CE996" s="315"/>
      <c r="CF996" s="109"/>
      <c r="CG996" s="109"/>
      <c r="CH996" s="108"/>
      <c r="CI996"/>
      <c r="CJ996"/>
      <c r="CK996" s="315"/>
      <c r="CL996" s="315"/>
      <c r="CM996" s="109"/>
      <c r="CN996" s="109"/>
      <c r="CO996" s="108"/>
      <c r="CP996"/>
      <c r="CQ996"/>
      <c r="CR996" s="315"/>
      <c r="CS996" s="315"/>
      <c r="CT996" s="109"/>
      <c r="CU996" s="109"/>
      <c r="CV996" s="108"/>
      <c r="CW996"/>
      <c r="CX996"/>
      <c r="CY996" s="315"/>
      <c r="CZ996" s="315"/>
      <c r="DA996" s="109"/>
      <c r="DB996" s="109"/>
      <c r="DC996" s="108"/>
      <c r="DD996"/>
      <c r="DE996"/>
      <c r="DF996" s="315"/>
      <c r="DG996" s="315"/>
      <c r="DH996" s="109"/>
      <c r="DI996" s="109"/>
      <c r="DJ996" s="108"/>
      <c r="DK996"/>
      <c r="DL996"/>
      <c r="DM996" s="315"/>
      <c r="DN996" s="315"/>
      <c r="DO996" s="109"/>
      <c r="DP996" s="109"/>
      <c r="DQ996" s="108"/>
      <c r="DR996"/>
      <c r="DS996"/>
      <c r="DT996" s="315"/>
      <c r="DU996" s="315"/>
      <c r="DV996" s="109"/>
      <c r="DW996" s="109"/>
      <c r="DX996" s="108"/>
      <c r="DY996"/>
      <c r="DZ996"/>
      <c r="EA996" s="315"/>
      <c r="EB996" s="315"/>
      <c r="EC996" s="109"/>
      <c r="ED996" s="109"/>
      <c r="EE996" s="108"/>
      <c r="EF996"/>
      <c r="EG996"/>
      <c r="EH996" s="315"/>
      <c r="EI996" s="315"/>
      <c r="EJ996" s="109"/>
      <c r="EK996" s="109"/>
      <c r="EL996" s="108"/>
      <c r="EM996"/>
      <c r="EN996"/>
      <c r="EO996" s="315"/>
      <c r="EP996" s="315"/>
      <c r="EQ996" s="109"/>
      <c r="ER996" s="109"/>
      <c r="ES996" s="108"/>
      <c r="ET996"/>
      <c r="EU996"/>
      <c r="EV996" s="315"/>
      <c r="EW996" s="315"/>
      <c r="EX996" s="109"/>
      <c r="EY996" s="109"/>
      <c r="EZ996" s="108"/>
      <c r="FA996"/>
      <c r="FB996"/>
      <c r="FC996" s="315"/>
      <c r="FD996" s="315"/>
      <c r="FE996" s="109"/>
      <c r="FF996" s="109"/>
      <c r="FG996" s="108"/>
      <c r="FH996"/>
      <c r="FI996"/>
      <c r="FJ996" s="315"/>
      <c r="FK996" s="315"/>
      <c r="FL996" s="109"/>
      <c r="FM996" s="109"/>
      <c r="FN996" s="108"/>
      <c r="FO996"/>
      <c r="FP996"/>
      <c r="FQ996" s="315"/>
      <c r="FR996" s="315"/>
      <c r="FS996" s="109"/>
      <c r="FT996" s="109"/>
      <c r="FU996" s="108"/>
      <c r="FV996"/>
      <c r="FW996"/>
      <c r="FX996" s="315"/>
      <c r="FY996" s="315"/>
      <c r="FZ996" s="109"/>
      <c r="GA996" s="109"/>
      <c r="GB996" s="108"/>
      <c r="GC996"/>
      <c r="GD996"/>
      <c r="GE996" s="315"/>
      <c r="GF996" s="315"/>
      <c r="GG996" s="109"/>
      <c r="GH996" s="109"/>
      <c r="GI996" s="108"/>
      <c r="GJ996"/>
      <c r="GK996"/>
      <c r="GL996" s="315"/>
      <c r="GM996" s="315"/>
      <c r="GN996" s="109"/>
      <c r="GO996" s="109"/>
      <c r="GP996" s="108"/>
      <c r="GQ996"/>
      <c r="GR996"/>
      <c r="GS996" s="315"/>
      <c r="GT996" s="315"/>
      <c r="GU996" s="109"/>
      <c r="GV996" s="109"/>
      <c r="GW996" s="108"/>
      <c r="GX996"/>
      <c r="GY996"/>
      <c r="GZ996" s="315"/>
      <c r="HA996" s="315"/>
      <c r="HB996" s="109"/>
      <c r="HC996" s="109"/>
      <c r="HD996" s="108"/>
      <c r="HE996"/>
      <c r="HF996"/>
      <c r="HG996" s="315"/>
      <c r="HH996" s="315"/>
      <c r="HI996" s="109"/>
    </row>
    <row r="997" spans="1:217" ht="17.25" hidden="1" customHeight="1" x14ac:dyDescent="0.25"/>
    <row r="998" spans="1:217" ht="17.25" hidden="1" customHeight="1" x14ac:dyDescent="0.25"/>
    <row r="999" spans="1:217" ht="17.25" hidden="1" customHeight="1" x14ac:dyDescent="0.25"/>
    <row r="1000" spans="1:217" ht="17.25" hidden="1" customHeight="1" x14ac:dyDescent="0.25"/>
    <row r="1001" spans="1:217" ht="17.25" hidden="1" customHeight="1" x14ac:dyDescent="0.25"/>
    <row r="1002" spans="1:217" ht="17.25" hidden="1" customHeight="1" x14ac:dyDescent="0.25"/>
    <row r="1003" spans="1:217" ht="17.25" hidden="1" customHeight="1" x14ac:dyDescent="0.25"/>
    <row r="1004" spans="1:217" ht="17.25" hidden="1" customHeight="1" x14ac:dyDescent="0.25"/>
    <row r="1005" spans="1:217" ht="17.25" hidden="1" customHeight="1" x14ac:dyDescent="0.25"/>
    <row r="1006" spans="1:217" ht="17.25" hidden="1" customHeight="1" x14ac:dyDescent="0.25"/>
    <row r="1007" spans="1:217" ht="17.25" hidden="1" customHeight="1" x14ac:dyDescent="0.25"/>
    <row r="1008" spans="1:217" ht="17.25" hidden="1" customHeight="1" x14ac:dyDescent="0.25"/>
    <row r="1009" ht="17.25" hidden="1" customHeight="1" x14ac:dyDescent="0.25"/>
    <row r="1010" ht="17.25" hidden="1" customHeight="1" x14ac:dyDescent="0.25"/>
    <row r="1011" ht="17.25" hidden="1" customHeight="1" x14ac:dyDescent="0.25"/>
    <row r="1012" ht="17.25" hidden="1" customHeight="1" x14ac:dyDescent="0.25"/>
    <row r="1013" ht="17.25" hidden="1" customHeight="1" x14ac:dyDescent="0.25"/>
    <row r="1014" ht="17.25" hidden="1" customHeight="1" x14ac:dyDescent="0.25"/>
    <row r="1015" ht="17.25" hidden="1" customHeight="1" x14ac:dyDescent="0.25"/>
    <row r="1016" ht="17.25" hidden="1" customHeight="1" x14ac:dyDescent="0.25"/>
    <row r="1017" ht="17.25" hidden="1" customHeight="1" x14ac:dyDescent="0.25"/>
    <row r="1018" ht="17.25" hidden="1" customHeight="1" x14ac:dyDescent="0.25"/>
    <row r="1019" ht="17.25" hidden="1" customHeight="1" x14ac:dyDescent="0.25"/>
    <row r="1020" ht="17.25" hidden="1" customHeight="1" x14ac:dyDescent="0.25"/>
    <row r="1021" ht="17.25" hidden="1" customHeight="1" x14ac:dyDescent="0.25"/>
    <row r="1022" ht="17.25" hidden="1" customHeight="1" x14ac:dyDescent="0.25"/>
    <row r="1023" ht="17.25" hidden="1" customHeight="1" x14ac:dyDescent="0.25"/>
    <row r="1024" ht="17.25" hidden="1" customHeight="1" x14ac:dyDescent="0.25"/>
    <row r="1025" ht="17.25" hidden="1" customHeight="1" x14ac:dyDescent="0.25"/>
    <row r="1026" ht="17.25" hidden="1" customHeight="1" x14ac:dyDescent="0.25"/>
    <row r="1027" ht="17.25" hidden="1" customHeight="1" x14ac:dyDescent="0.25"/>
    <row r="1028" ht="17.25" hidden="1" customHeight="1" x14ac:dyDescent="0.25"/>
    <row r="1029" ht="17.25" hidden="1" customHeight="1" x14ac:dyDescent="0.25"/>
    <row r="1030" ht="17.25" hidden="1" customHeight="1" x14ac:dyDescent="0.25"/>
    <row r="1031" ht="17.25" hidden="1" customHeight="1" x14ac:dyDescent="0.25"/>
    <row r="1032" ht="17.25" hidden="1" customHeight="1" x14ac:dyDescent="0.25"/>
    <row r="1033" ht="17.25" hidden="1" customHeight="1" x14ac:dyDescent="0.25"/>
    <row r="1034" ht="17.25" hidden="1" customHeight="1" x14ac:dyDescent="0.25"/>
    <row r="1035" ht="17.25" hidden="1" customHeight="1" x14ac:dyDescent="0.25"/>
    <row r="1036" ht="17.25" hidden="1" customHeight="1" x14ac:dyDescent="0.25"/>
    <row r="1037" ht="17.25" hidden="1" customHeight="1" x14ac:dyDescent="0.25"/>
    <row r="1038" ht="17.25" hidden="1" customHeight="1" x14ac:dyDescent="0.25"/>
    <row r="1039" ht="17.25" hidden="1" customHeight="1" x14ac:dyDescent="0.25"/>
    <row r="1040" ht="17.25" hidden="1" customHeight="1" x14ac:dyDescent="0.25"/>
    <row r="1041" spans="1:217" s="126" customFormat="1" ht="17.25" hidden="1" customHeight="1" x14ac:dyDescent="0.25">
      <c r="A1041" s="109"/>
      <c r="B1041" s="108"/>
      <c r="C1041"/>
      <c r="D1041"/>
      <c r="E1041" s="315"/>
      <c r="F1041" s="315"/>
      <c r="G1041" s="109"/>
      <c r="H1041" s="109"/>
      <c r="I1041" s="108"/>
      <c r="J1041"/>
      <c r="K1041"/>
      <c r="L1041" s="315"/>
      <c r="M1041" s="315"/>
      <c r="N1041" s="109"/>
      <c r="O1041" s="109"/>
      <c r="P1041" s="108"/>
      <c r="Q1041"/>
      <c r="R1041"/>
      <c r="S1041" s="315"/>
      <c r="T1041" s="315"/>
      <c r="U1041" s="109"/>
      <c r="V1041" s="109"/>
      <c r="W1041" s="108"/>
      <c r="X1041"/>
      <c r="Y1041"/>
      <c r="Z1041" s="315"/>
      <c r="AA1041" s="315"/>
      <c r="AB1041" s="109"/>
      <c r="AC1041" s="109"/>
      <c r="AD1041" s="108"/>
      <c r="AE1041"/>
      <c r="AF1041"/>
      <c r="AG1041" s="315"/>
      <c r="AH1041" s="315"/>
      <c r="AI1041" s="109"/>
      <c r="AJ1041" s="109"/>
      <c r="AK1041" s="108"/>
      <c r="AL1041"/>
      <c r="AM1041"/>
      <c r="AN1041" s="315"/>
      <c r="AO1041" s="315"/>
      <c r="AP1041" s="109"/>
      <c r="AQ1041" s="109"/>
      <c r="AR1041" s="108"/>
      <c r="AS1041"/>
      <c r="AT1041"/>
      <c r="AU1041" s="315"/>
      <c r="AV1041" s="315"/>
      <c r="AW1041" s="109"/>
      <c r="AX1041" s="109"/>
      <c r="AY1041" s="108"/>
      <c r="AZ1041"/>
      <c r="BA1041"/>
      <c r="BB1041" s="315"/>
      <c r="BC1041" s="315"/>
      <c r="BD1041" s="109"/>
      <c r="BE1041" s="109"/>
      <c r="BF1041" s="108"/>
      <c r="BG1041"/>
      <c r="BH1041"/>
      <c r="BI1041" s="315"/>
      <c r="BJ1041" s="315"/>
      <c r="BK1041" s="109"/>
      <c r="BL1041" s="109"/>
      <c r="BM1041" s="108"/>
      <c r="BN1041"/>
      <c r="BO1041"/>
      <c r="BP1041" s="315"/>
      <c r="BQ1041" s="315"/>
      <c r="BR1041" s="109"/>
      <c r="BS1041" s="109"/>
      <c r="BT1041" s="108"/>
      <c r="BU1041"/>
      <c r="BV1041"/>
      <c r="BW1041" s="315"/>
      <c r="BX1041" s="315"/>
      <c r="BY1041" s="109"/>
      <c r="BZ1041" s="109"/>
      <c r="CA1041" s="108"/>
      <c r="CB1041"/>
      <c r="CC1041"/>
      <c r="CD1041" s="315"/>
      <c r="CE1041" s="315"/>
      <c r="CF1041" s="109"/>
      <c r="CG1041" s="109"/>
      <c r="CH1041" s="108"/>
      <c r="CI1041"/>
      <c r="CJ1041"/>
      <c r="CK1041" s="315"/>
      <c r="CL1041" s="315"/>
      <c r="CM1041" s="109"/>
      <c r="CN1041" s="109"/>
      <c r="CO1041" s="108"/>
      <c r="CP1041"/>
      <c r="CQ1041"/>
      <c r="CR1041" s="315"/>
      <c r="CS1041" s="315"/>
      <c r="CT1041" s="109"/>
      <c r="CU1041" s="109"/>
      <c r="CV1041" s="108"/>
      <c r="CW1041"/>
      <c r="CX1041"/>
      <c r="CY1041" s="315"/>
      <c r="CZ1041" s="315"/>
      <c r="DA1041" s="109"/>
      <c r="DB1041" s="109"/>
      <c r="DC1041" s="108"/>
      <c r="DD1041"/>
      <c r="DE1041"/>
      <c r="DF1041" s="315"/>
      <c r="DG1041" s="315"/>
      <c r="DH1041" s="109"/>
      <c r="DI1041" s="109"/>
      <c r="DJ1041" s="108"/>
      <c r="DK1041"/>
      <c r="DL1041"/>
      <c r="DM1041" s="315"/>
      <c r="DN1041" s="315"/>
      <c r="DO1041" s="109"/>
      <c r="DP1041" s="109"/>
      <c r="DQ1041" s="108"/>
      <c r="DR1041"/>
      <c r="DS1041"/>
      <c r="DT1041" s="315"/>
      <c r="DU1041" s="315"/>
      <c r="DV1041" s="109"/>
      <c r="DW1041" s="109"/>
      <c r="DX1041" s="108"/>
      <c r="DY1041"/>
      <c r="DZ1041"/>
      <c r="EA1041" s="315"/>
      <c r="EB1041" s="315"/>
      <c r="EC1041" s="109"/>
      <c r="ED1041" s="109"/>
      <c r="EE1041" s="108"/>
      <c r="EF1041"/>
      <c r="EG1041"/>
      <c r="EH1041" s="315"/>
      <c r="EI1041" s="315"/>
      <c r="EJ1041" s="109"/>
      <c r="EK1041" s="109"/>
      <c r="EL1041" s="108"/>
      <c r="EM1041"/>
      <c r="EN1041"/>
      <c r="EO1041" s="315"/>
      <c r="EP1041" s="315"/>
      <c r="EQ1041" s="109"/>
      <c r="ER1041" s="109"/>
      <c r="ES1041" s="108"/>
      <c r="ET1041"/>
      <c r="EU1041"/>
      <c r="EV1041" s="315"/>
      <c r="EW1041" s="315"/>
      <c r="EX1041" s="109"/>
      <c r="EY1041" s="109"/>
      <c r="EZ1041" s="108"/>
      <c r="FA1041"/>
      <c r="FB1041"/>
      <c r="FC1041" s="315"/>
      <c r="FD1041" s="315"/>
      <c r="FE1041" s="109"/>
      <c r="FF1041" s="109"/>
      <c r="FG1041" s="108"/>
      <c r="FH1041"/>
      <c r="FI1041"/>
      <c r="FJ1041" s="315"/>
      <c r="FK1041" s="315"/>
      <c r="FL1041" s="109"/>
      <c r="FM1041" s="109"/>
      <c r="FN1041" s="108"/>
      <c r="FO1041"/>
      <c r="FP1041"/>
      <c r="FQ1041" s="315"/>
      <c r="FR1041" s="315"/>
      <c r="FS1041" s="109"/>
      <c r="FT1041" s="109"/>
      <c r="FU1041" s="108"/>
      <c r="FV1041"/>
      <c r="FW1041"/>
      <c r="FX1041" s="315"/>
      <c r="FY1041" s="315"/>
      <c r="FZ1041" s="109"/>
      <c r="GA1041" s="109"/>
      <c r="GB1041" s="108"/>
      <c r="GC1041"/>
      <c r="GD1041"/>
      <c r="GE1041" s="315"/>
      <c r="GF1041" s="315"/>
      <c r="GG1041" s="109"/>
      <c r="GH1041" s="109"/>
      <c r="GI1041" s="108"/>
      <c r="GJ1041"/>
      <c r="GK1041"/>
      <c r="GL1041" s="315"/>
      <c r="GM1041" s="315"/>
      <c r="GN1041" s="109"/>
      <c r="GO1041" s="109"/>
      <c r="GP1041" s="108"/>
      <c r="GQ1041"/>
      <c r="GR1041"/>
      <c r="GS1041" s="315"/>
      <c r="GT1041" s="315"/>
      <c r="GU1041" s="109"/>
      <c r="GV1041" s="109"/>
      <c r="GW1041" s="108"/>
      <c r="GX1041"/>
      <c r="GY1041"/>
      <c r="GZ1041" s="315"/>
      <c r="HA1041" s="315"/>
      <c r="HB1041" s="109"/>
      <c r="HC1041" s="109"/>
      <c r="HD1041" s="108"/>
      <c r="HE1041"/>
      <c r="HF1041"/>
      <c r="HG1041" s="315"/>
      <c r="HH1041" s="315"/>
      <c r="HI1041" s="109"/>
    </row>
    <row r="1042" spans="1:217" ht="17.25" hidden="1" customHeight="1" x14ac:dyDescent="0.25"/>
    <row r="1043" spans="1:217" ht="17.25" hidden="1" customHeight="1" x14ac:dyDescent="0.25"/>
    <row r="1044" spans="1:217" ht="17.25" hidden="1" customHeight="1" x14ac:dyDescent="0.25"/>
    <row r="1045" spans="1:217" ht="17.25" hidden="1" customHeight="1" x14ac:dyDescent="0.25"/>
    <row r="1046" spans="1:217" ht="17.25" hidden="1" customHeight="1" x14ac:dyDescent="0.25"/>
    <row r="1047" spans="1:217" ht="17.25" hidden="1" customHeight="1" x14ac:dyDescent="0.25"/>
    <row r="1048" spans="1:217" ht="17.25" hidden="1" customHeight="1" x14ac:dyDescent="0.25"/>
    <row r="1049" spans="1:217" ht="17.25" hidden="1" customHeight="1" x14ac:dyDescent="0.25"/>
    <row r="1050" spans="1:217" ht="17.25" hidden="1" customHeight="1" x14ac:dyDescent="0.25"/>
    <row r="1051" spans="1:217" ht="17.25" hidden="1" customHeight="1" x14ac:dyDescent="0.25"/>
    <row r="1052" spans="1:217" ht="17.25" hidden="1" customHeight="1" x14ac:dyDescent="0.25"/>
    <row r="1053" spans="1:217" ht="17.25" hidden="1" customHeight="1" x14ac:dyDescent="0.25"/>
    <row r="1054" spans="1:217" ht="17.25" hidden="1" customHeight="1" x14ac:dyDescent="0.25"/>
    <row r="1055" spans="1:217" ht="17.25" hidden="1" customHeight="1" x14ac:dyDescent="0.25"/>
    <row r="1056" spans="1:217" ht="17.25" hidden="1" customHeight="1" x14ac:dyDescent="0.25"/>
    <row r="1057" ht="17.25" hidden="1" customHeight="1" x14ac:dyDescent="0.25"/>
    <row r="1058" ht="17.25" hidden="1" customHeight="1" x14ac:dyDescent="0.25"/>
    <row r="1059" ht="17.25" hidden="1" customHeight="1" x14ac:dyDescent="0.25"/>
    <row r="1060" ht="17.25" hidden="1" customHeight="1" x14ac:dyDescent="0.25"/>
    <row r="1061" ht="17.25" hidden="1" customHeight="1" x14ac:dyDescent="0.25"/>
    <row r="1062" ht="17.25" hidden="1" customHeight="1" x14ac:dyDescent="0.25"/>
    <row r="1063" ht="17.25" hidden="1" customHeight="1" x14ac:dyDescent="0.25"/>
    <row r="1064" ht="17.25" hidden="1" customHeight="1" x14ac:dyDescent="0.25"/>
    <row r="1065" ht="17.25" hidden="1" customHeight="1" x14ac:dyDescent="0.25"/>
    <row r="1066" ht="17.25" hidden="1" customHeight="1" x14ac:dyDescent="0.25"/>
    <row r="1067" ht="17.25" hidden="1" customHeight="1" x14ac:dyDescent="0.25"/>
    <row r="1068" ht="17.25" hidden="1" customHeight="1" x14ac:dyDescent="0.25"/>
    <row r="1069" ht="17.25" hidden="1" customHeight="1" x14ac:dyDescent="0.25"/>
    <row r="1070" ht="17.25" hidden="1" customHeight="1" x14ac:dyDescent="0.25"/>
    <row r="1071" ht="17.25" hidden="1" customHeight="1" x14ac:dyDescent="0.25"/>
    <row r="1072" ht="17.25" hidden="1" customHeight="1" x14ac:dyDescent="0.25"/>
    <row r="1073" spans="1:217" ht="17.25" hidden="1" customHeight="1" x14ac:dyDescent="0.25"/>
    <row r="1074" spans="1:217" ht="17.25" hidden="1" customHeight="1" x14ac:dyDescent="0.25"/>
    <row r="1075" spans="1:217" ht="17.25" hidden="1" customHeight="1" x14ac:dyDescent="0.25"/>
    <row r="1076" spans="1:217" ht="17.25" hidden="1" customHeight="1" x14ac:dyDescent="0.25"/>
    <row r="1077" spans="1:217" ht="17.25" hidden="1" customHeight="1" x14ac:dyDescent="0.25"/>
    <row r="1078" spans="1:217" ht="17.25" hidden="1" customHeight="1" x14ac:dyDescent="0.25"/>
    <row r="1079" spans="1:217" ht="17.25" hidden="1" customHeight="1" x14ac:dyDescent="0.25"/>
    <row r="1080" spans="1:217" ht="17.25" hidden="1" customHeight="1" x14ac:dyDescent="0.25"/>
    <row r="1081" spans="1:217" ht="17.25" hidden="1" customHeight="1" x14ac:dyDescent="0.25"/>
    <row r="1082" spans="1:217" ht="17.25" hidden="1" customHeight="1" x14ac:dyDescent="0.25"/>
    <row r="1083" spans="1:217" ht="17.25" hidden="1" customHeight="1" x14ac:dyDescent="0.25"/>
    <row r="1084" spans="1:217" ht="17.25" hidden="1" customHeight="1" x14ac:dyDescent="0.25"/>
    <row r="1085" spans="1:217" ht="17.25" hidden="1" customHeight="1" x14ac:dyDescent="0.25"/>
    <row r="1086" spans="1:217" s="126" customFormat="1" ht="17.25" hidden="1" customHeight="1" x14ac:dyDescent="0.25">
      <c r="A1086" s="109"/>
      <c r="B1086" s="108"/>
      <c r="C1086"/>
      <c r="D1086"/>
      <c r="E1086" s="315"/>
      <c r="F1086" s="315"/>
      <c r="G1086" s="109"/>
      <c r="H1086" s="109"/>
      <c r="I1086" s="108"/>
      <c r="J1086"/>
      <c r="K1086"/>
      <c r="L1086" s="315"/>
      <c r="M1086" s="315"/>
      <c r="N1086" s="109"/>
      <c r="O1086" s="109"/>
      <c r="P1086" s="108"/>
      <c r="Q1086"/>
      <c r="R1086"/>
      <c r="S1086" s="315"/>
      <c r="T1086" s="315"/>
      <c r="U1086" s="109"/>
      <c r="V1086" s="109"/>
      <c r="W1086" s="108"/>
      <c r="X1086"/>
      <c r="Y1086"/>
      <c r="Z1086" s="315"/>
      <c r="AA1086" s="315"/>
      <c r="AB1086" s="109"/>
      <c r="AC1086" s="109"/>
      <c r="AD1086" s="108"/>
      <c r="AE1086"/>
      <c r="AF1086"/>
      <c r="AG1086" s="315"/>
      <c r="AH1086" s="315"/>
      <c r="AI1086" s="109"/>
      <c r="AJ1086" s="109"/>
      <c r="AK1086" s="108"/>
      <c r="AL1086"/>
      <c r="AM1086"/>
      <c r="AN1086" s="315"/>
      <c r="AO1086" s="315"/>
      <c r="AP1086" s="109"/>
      <c r="AQ1086" s="109"/>
      <c r="AR1086" s="108"/>
      <c r="AS1086"/>
      <c r="AT1086"/>
      <c r="AU1086" s="315"/>
      <c r="AV1086" s="315"/>
      <c r="AW1086" s="109"/>
      <c r="AX1086" s="109"/>
      <c r="AY1086" s="108"/>
      <c r="AZ1086"/>
      <c r="BA1086"/>
      <c r="BB1086" s="315"/>
      <c r="BC1086" s="315"/>
      <c r="BD1086" s="109"/>
      <c r="BE1086" s="109"/>
      <c r="BF1086" s="108"/>
      <c r="BG1086"/>
      <c r="BH1086"/>
      <c r="BI1086" s="315"/>
      <c r="BJ1086" s="315"/>
      <c r="BK1086" s="109"/>
      <c r="BL1086" s="109"/>
      <c r="BM1086" s="108"/>
      <c r="BN1086"/>
      <c r="BO1086"/>
      <c r="BP1086" s="315"/>
      <c r="BQ1086" s="315"/>
      <c r="BR1086" s="109"/>
      <c r="BS1086" s="109"/>
      <c r="BT1086" s="108"/>
      <c r="BU1086"/>
      <c r="BV1086"/>
      <c r="BW1086" s="315"/>
      <c r="BX1086" s="315"/>
      <c r="BY1086" s="109"/>
      <c r="BZ1086" s="109"/>
      <c r="CA1086" s="108"/>
      <c r="CB1086"/>
      <c r="CC1086"/>
      <c r="CD1086" s="315"/>
      <c r="CE1086" s="315"/>
      <c r="CF1086" s="109"/>
      <c r="CG1086" s="109"/>
      <c r="CH1086" s="108"/>
      <c r="CI1086"/>
      <c r="CJ1086"/>
      <c r="CK1086" s="315"/>
      <c r="CL1086" s="315"/>
      <c r="CM1086" s="109"/>
      <c r="CN1086" s="109"/>
      <c r="CO1086" s="108"/>
      <c r="CP1086"/>
      <c r="CQ1086"/>
      <c r="CR1086" s="315"/>
      <c r="CS1086" s="315"/>
      <c r="CT1086" s="109"/>
      <c r="CU1086" s="109"/>
      <c r="CV1086" s="108"/>
      <c r="CW1086"/>
      <c r="CX1086"/>
      <c r="CY1086" s="315"/>
      <c r="CZ1086" s="315"/>
      <c r="DA1086" s="109"/>
      <c r="DB1086" s="109"/>
      <c r="DC1086" s="108"/>
      <c r="DD1086"/>
      <c r="DE1086"/>
      <c r="DF1086" s="315"/>
      <c r="DG1086" s="315"/>
      <c r="DH1086" s="109"/>
      <c r="DI1086" s="109"/>
      <c r="DJ1086" s="108"/>
      <c r="DK1086"/>
      <c r="DL1086"/>
      <c r="DM1086" s="315"/>
      <c r="DN1086" s="315"/>
      <c r="DO1086" s="109"/>
      <c r="DP1086" s="109"/>
      <c r="DQ1086" s="108"/>
      <c r="DR1086"/>
      <c r="DS1086"/>
      <c r="DT1086" s="315"/>
      <c r="DU1086" s="315"/>
      <c r="DV1086" s="109"/>
      <c r="DW1086" s="109"/>
      <c r="DX1086" s="108"/>
      <c r="DY1086"/>
      <c r="DZ1086"/>
      <c r="EA1086" s="315"/>
      <c r="EB1086" s="315"/>
      <c r="EC1086" s="109"/>
      <c r="ED1086" s="109"/>
      <c r="EE1086" s="108"/>
      <c r="EF1086"/>
      <c r="EG1086"/>
      <c r="EH1086" s="315"/>
      <c r="EI1086" s="315"/>
      <c r="EJ1086" s="109"/>
      <c r="EK1086" s="109"/>
      <c r="EL1086" s="108"/>
      <c r="EM1086"/>
      <c r="EN1086"/>
      <c r="EO1086" s="315"/>
      <c r="EP1086" s="315"/>
      <c r="EQ1086" s="109"/>
      <c r="ER1086" s="109"/>
      <c r="ES1086" s="108"/>
      <c r="ET1086"/>
      <c r="EU1086"/>
      <c r="EV1086" s="315"/>
      <c r="EW1086" s="315"/>
      <c r="EX1086" s="109"/>
      <c r="EY1086" s="109"/>
      <c r="EZ1086" s="108"/>
      <c r="FA1086"/>
      <c r="FB1086"/>
      <c r="FC1086" s="315"/>
      <c r="FD1086" s="315"/>
      <c r="FE1086" s="109"/>
      <c r="FF1086" s="109"/>
      <c r="FG1086" s="108"/>
      <c r="FH1086"/>
      <c r="FI1086"/>
      <c r="FJ1086" s="315"/>
      <c r="FK1086" s="315"/>
      <c r="FL1086" s="109"/>
      <c r="FM1086" s="109"/>
      <c r="FN1086" s="108"/>
      <c r="FO1086"/>
      <c r="FP1086"/>
      <c r="FQ1086" s="315"/>
      <c r="FR1086" s="315"/>
      <c r="FS1086" s="109"/>
      <c r="FT1086" s="109"/>
      <c r="FU1086" s="108"/>
      <c r="FV1086"/>
      <c r="FW1086"/>
      <c r="FX1086" s="315"/>
      <c r="FY1086" s="315"/>
      <c r="FZ1086" s="109"/>
      <c r="GA1086" s="109"/>
      <c r="GB1086" s="108"/>
      <c r="GC1086"/>
      <c r="GD1086"/>
      <c r="GE1086" s="315"/>
      <c r="GF1086" s="315"/>
      <c r="GG1086" s="109"/>
      <c r="GH1086" s="109"/>
      <c r="GI1086" s="108"/>
      <c r="GJ1086"/>
      <c r="GK1086"/>
      <c r="GL1086" s="315"/>
      <c r="GM1086" s="315"/>
      <c r="GN1086" s="109"/>
      <c r="GO1086" s="109"/>
      <c r="GP1086" s="108"/>
      <c r="GQ1086"/>
      <c r="GR1086"/>
      <c r="GS1086" s="315"/>
      <c r="GT1086" s="315"/>
      <c r="GU1086" s="109"/>
      <c r="GV1086" s="109"/>
      <c r="GW1086" s="108"/>
      <c r="GX1086"/>
      <c r="GY1086"/>
      <c r="GZ1086" s="315"/>
      <c r="HA1086" s="315"/>
      <c r="HB1086" s="109"/>
      <c r="HC1086" s="109"/>
      <c r="HD1086" s="108"/>
      <c r="HE1086"/>
      <c r="HF1086"/>
      <c r="HG1086" s="315"/>
      <c r="HH1086" s="315"/>
      <c r="HI1086" s="109"/>
    </row>
    <row r="1087" spans="1:217" ht="17.25" hidden="1" customHeight="1" x14ac:dyDescent="0.25"/>
    <row r="1088" spans="1:217" ht="17.25" hidden="1" customHeight="1" x14ac:dyDescent="0.25"/>
    <row r="1089" ht="17.25" hidden="1" customHeight="1" x14ac:dyDescent="0.25"/>
    <row r="1090" ht="17.25" hidden="1" customHeight="1" x14ac:dyDescent="0.25"/>
    <row r="1091" ht="17.25" hidden="1" customHeight="1" x14ac:dyDescent="0.25"/>
    <row r="1092" ht="17.25" hidden="1" customHeight="1" x14ac:dyDescent="0.25"/>
    <row r="1093" ht="17.25" hidden="1" customHeight="1" x14ac:dyDescent="0.25"/>
    <row r="1094" ht="17.25" hidden="1" customHeight="1" x14ac:dyDescent="0.25"/>
    <row r="1095" ht="17.25" hidden="1" customHeight="1" x14ac:dyDescent="0.25"/>
    <row r="1096" ht="17.25" hidden="1" customHeight="1" x14ac:dyDescent="0.25"/>
    <row r="1097" ht="17.25" hidden="1" customHeight="1" x14ac:dyDescent="0.25"/>
    <row r="1098" ht="17.25" hidden="1" customHeight="1" x14ac:dyDescent="0.25"/>
    <row r="1099" ht="17.25" hidden="1" customHeight="1" x14ac:dyDescent="0.25"/>
    <row r="1100" ht="17.25" hidden="1" customHeight="1" x14ac:dyDescent="0.25"/>
    <row r="1101" ht="17.25" hidden="1" customHeight="1" x14ac:dyDescent="0.25"/>
    <row r="1102" ht="17.25" hidden="1" customHeight="1" x14ac:dyDescent="0.25"/>
    <row r="1103" ht="17.25" hidden="1" customHeight="1" x14ac:dyDescent="0.25"/>
    <row r="1104" ht="17.25" hidden="1" customHeight="1" x14ac:dyDescent="0.25"/>
    <row r="1105" ht="17.25" hidden="1" customHeight="1" x14ac:dyDescent="0.25"/>
    <row r="1106" ht="17.25" hidden="1" customHeight="1" x14ac:dyDescent="0.25"/>
    <row r="1107" ht="17.25" hidden="1" customHeight="1" x14ac:dyDescent="0.25"/>
    <row r="1108" ht="17.25" hidden="1" customHeight="1" x14ac:dyDescent="0.25"/>
    <row r="1109" ht="17.25" hidden="1" customHeight="1" x14ac:dyDescent="0.25"/>
    <row r="1110" ht="17.25" hidden="1" customHeight="1" x14ac:dyDescent="0.25"/>
    <row r="1111" ht="17.25" hidden="1" customHeight="1" x14ac:dyDescent="0.25"/>
    <row r="1112" ht="17.25" hidden="1" customHeight="1" x14ac:dyDescent="0.25"/>
    <row r="1113" ht="17.25" hidden="1" customHeight="1" x14ac:dyDescent="0.25"/>
    <row r="1114" ht="17.25" hidden="1" customHeight="1" x14ac:dyDescent="0.25"/>
    <row r="1115" ht="17.25" hidden="1" customHeight="1" x14ac:dyDescent="0.25"/>
    <row r="1116" ht="17.25" hidden="1" customHeight="1" x14ac:dyDescent="0.25"/>
    <row r="1117" ht="17.25" hidden="1" customHeight="1" x14ac:dyDescent="0.25"/>
    <row r="1118" ht="17.25" hidden="1" customHeight="1" x14ac:dyDescent="0.25"/>
    <row r="1119" ht="17.25" hidden="1" customHeight="1" x14ac:dyDescent="0.25"/>
    <row r="1120" ht="17.25" hidden="1" customHeight="1" x14ac:dyDescent="0.25"/>
    <row r="1121" spans="1:217" ht="17.25" hidden="1" customHeight="1" x14ac:dyDescent="0.25"/>
    <row r="1122" spans="1:217" ht="17.25" hidden="1" customHeight="1" x14ac:dyDescent="0.25"/>
    <row r="1123" spans="1:217" ht="17.25" hidden="1" customHeight="1" x14ac:dyDescent="0.25"/>
    <row r="1124" spans="1:217" ht="17.25" hidden="1" customHeight="1" x14ac:dyDescent="0.25"/>
    <row r="1125" spans="1:217" ht="17.25" hidden="1" customHeight="1" x14ac:dyDescent="0.25"/>
    <row r="1126" spans="1:217" ht="17.25" hidden="1" customHeight="1" x14ac:dyDescent="0.25"/>
    <row r="1127" spans="1:217" ht="17.25" hidden="1" customHeight="1" x14ac:dyDescent="0.25"/>
    <row r="1128" spans="1:217" ht="17.25" hidden="1" customHeight="1" x14ac:dyDescent="0.25"/>
    <row r="1129" spans="1:217" ht="17.25" hidden="1" customHeight="1" x14ac:dyDescent="0.25"/>
    <row r="1130" spans="1:217" ht="17.25" hidden="1" customHeight="1" x14ac:dyDescent="0.25"/>
    <row r="1131" spans="1:217" s="126" customFormat="1" ht="17.25" hidden="1" customHeight="1" x14ac:dyDescent="0.25">
      <c r="A1131" s="109"/>
      <c r="B1131" s="108"/>
      <c r="C1131"/>
      <c r="D1131"/>
      <c r="E1131" s="315"/>
      <c r="F1131" s="315"/>
      <c r="G1131" s="109"/>
      <c r="H1131" s="109"/>
      <c r="I1131" s="108"/>
      <c r="J1131"/>
      <c r="K1131"/>
      <c r="L1131" s="315"/>
      <c r="M1131" s="315"/>
      <c r="N1131" s="109"/>
      <c r="O1131" s="109"/>
      <c r="P1131" s="108"/>
      <c r="Q1131"/>
      <c r="R1131"/>
      <c r="S1131" s="315"/>
      <c r="T1131" s="315"/>
      <c r="U1131" s="109"/>
      <c r="V1131" s="109"/>
      <c r="W1131" s="108"/>
      <c r="X1131"/>
      <c r="Y1131"/>
      <c r="Z1131" s="315"/>
      <c r="AA1131" s="315"/>
      <c r="AB1131" s="109"/>
      <c r="AC1131" s="109"/>
      <c r="AD1131" s="108"/>
      <c r="AE1131"/>
      <c r="AF1131"/>
      <c r="AG1131" s="315"/>
      <c r="AH1131" s="315"/>
      <c r="AI1131" s="109"/>
      <c r="AJ1131" s="109"/>
      <c r="AK1131" s="108"/>
      <c r="AL1131"/>
      <c r="AM1131"/>
      <c r="AN1131" s="315"/>
      <c r="AO1131" s="315"/>
      <c r="AP1131" s="109"/>
      <c r="AQ1131" s="109"/>
      <c r="AR1131" s="108"/>
      <c r="AS1131"/>
      <c r="AT1131"/>
      <c r="AU1131" s="315"/>
      <c r="AV1131" s="315"/>
      <c r="AW1131" s="109"/>
      <c r="AX1131" s="109"/>
      <c r="AY1131" s="108"/>
      <c r="AZ1131"/>
      <c r="BA1131"/>
      <c r="BB1131" s="315"/>
      <c r="BC1131" s="315"/>
      <c r="BD1131" s="109"/>
      <c r="BE1131" s="109"/>
      <c r="BF1131" s="108"/>
      <c r="BG1131"/>
      <c r="BH1131"/>
      <c r="BI1131" s="315"/>
      <c r="BJ1131" s="315"/>
      <c r="BK1131" s="109"/>
      <c r="BL1131" s="109"/>
      <c r="BM1131" s="108"/>
      <c r="BN1131"/>
      <c r="BO1131"/>
      <c r="BP1131" s="315"/>
      <c r="BQ1131" s="315"/>
      <c r="BR1131" s="109"/>
      <c r="BS1131" s="109"/>
      <c r="BT1131" s="108"/>
      <c r="BU1131"/>
      <c r="BV1131"/>
      <c r="BW1131" s="315"/>
      <c r="BX1131" s="315"/>
      <c r="BY1131" s="109"/>
      <c r="BZ1131" s="109"/>
      <c r="CA1131" s="108"/>
      <c r="CB1131"/>
      <c r="CC1131"/>
      <c r="CD1131" s="315"/>
      <c r="CE1131" s="315"/>
      <c r="CF1131" s="109"/>
      <c r="CG1131" s="109"/>
      <c r="CH1131" s="108"/>
      <c r="CI1131"/>
      <c r="CJ1131"/>
      <c r="CK1131" s="315"/>
      <c r="CL1131" s="315"/>
      <c r="CM1131" s="109"/>
      <c r="CN1131" s="109"/>
      <c r="CO1131" s="108"/>
      <c r="CP1131"/>
      <c r="CQ1131"/>
      <c r="CR1131" s="315"/>
      <c r="CS1131" s="315"/>
      <c r="CT1131" s="109"/>
      <c r="CU1131" s="109"/>
      <c r="CV1131" s="108"/>
      <c r="CW1131"/>
      <c r="CX1131"/>
      <c r="CY1131" s="315"/>
      <c r="CZ1131" s="315"/>
      <c r="DA1131" s="109"/>
      <c r="DB1131" s="109"/>
      <c r="DC1131" s="108"/>
      <c r="DD1131"/>
      <c r="DE1131"/>
      <c r="DF1131" s="315"/>
      <c r="DG1131" s="315"/>
      <c r="DH1131" s="109"/>
      <c r="DI1131" s="109"/>
      <c r="DJ1131" s="108"/>
      <c r="DK1131"/>
      <c r="DL1131"/>
      <c r="DM1131" s="315"/>
      <c r="DN1131" s="315"/>
      <c r="DO1131" s="109"/>
      <c r="DP1131" s="109"/>
      <c r="DQ1131" s="108"/>
      <c r="DR1131"/>
      <c r="DS1131"/>
      <c r="DT1131" s="315"/>
      <c r="DU1131" s="315"/>
      <c r="DV1131" s="109"/>
      <c r="DW1131" s="109"/>
      <c r="DX1131" s="108"/>
      <c r="DY1131"/>
      <c r="DZ1131"/>
      <c r="EA1131" s="315"/>
      <c r="EB1131" s="315"/>
      <c r="EC1131" s="109"/>
      <c r="ED1131" s="109"/>
      <c r="EE1131" s="108"/>
      <c r="EF1131"/>
      <c r="EG1131"/>
      <c r="EH1131" s="315"/>
      <c r="EI1131" s="315"/>
      <c r="EJ1131" s="109"/>
      <c r="EK1131" s="109"/>
      <c r="EL1131" s="108"/>
      <c r="EM1131"/>
      <c r="EN1131"/>
      <c r="EO1131" s="315"/>
      <c r="EP1131" s="315"/>
      <c r="EQ1131" s="109"/>
      <c r="ER1131" s="109"/>
      <c r="ES1131" s="108"/>
      <c r="ET1131"/>
      <c r="EU1131"/>
      <c r="EV1131" s="315"/>
      <c r="EW1131" s="315"/>
      <c r="EX1131" s="109"/>
      <c r="EY1131" s="109"/>
      <c r="EZ1131" s="108"/>
      <c r="FA1131"/>
      <c r="FB1131"/>
      <c r="FC1131" s="315"/>
      <c r="FD1131" s="315"/>
      <c r="FE1131" s="109"/>
      <c r="FF1131" s="109"/>
      <c r="FG1131" s="108"/>
      <c r="FH1131"/>
      <c r="FI1131"/>
      <c r="FJ1131" s="315"/>
      <c r="FK1131" s="315"/>
      <c r="FL1131" s="109"/>
      <c r="FM1131" s="109"/>
      <c r="FN1131" s="108"/>
      <c r="FO1131"/>
      <c r="FP1131"/>
      <c r="FQ1131" s="315"/>
      <c r="FR1131" s="315"/>
      <c r="FS1131" s="109"/>
      <c r="FT1131" s="109"/>
      <c r="FU1131" s="108"/>
      <c r="FV1131"/>
      <c r="FW1131"/>
      <c r="FX1131" s="315"/>
      <c r="FY1131" s="315"/>
      <c r="FZ1131" s="109"/>
      <c r="GA1131" s="109"/>
      <c r="GB1131" s="108"/>
      <c r="GC1131"/>
      <c r="GD1131"/>
      <c r="GE1131" s="315"/>
      <c r="GF1131" s="315"/>
      <c r="GG1131" s="109"/>
      <c r="GH1131" s="109"/>
      <c r="GI1131" s="108"/>
      <c r="GJ1131"/>
      <c r="GK1131"/>
      <c r="GL1131" s="315"/>
      <c r="GM1131" s="315"/>
      <c r="GN1131" s="109"/>
      <c r="GO1131" s="109"/>
      <c r="GP1131" s="108"/>
      <c r="GQ1131"/>
      <c r="GR1131"/>
      <c r="GS1131" s="315"/>
      <c r="GT1131" s="315"/>
      <c r="GU1131" s="109"/>
      <c r="GV1131" s="109"/>
      <c r="GW1131" s="108"/>
      <c r="GX1131"/>
      <c r="GY1131"/>
      <c r="GZ1131" s="315"/>
      <c r="HA1131" s="315"/>
      <c r="HB1131" s="109"/>
      <c r="HC1131" s="109"/>
      <c r="HD1131" s="108"/>
      <c r="HE1131"/>
      <c r="HF1131"/>
      <c r="HG1131" s="315"/>
      <c r="HH1131" s="315"/>
      <c r="HI1131" s="109"/>
    </row>
    <row r="1132" spans="1:217" ht="17.25" hidden="1" customHeight="1" x14ac:dyDescent="0.25"/>
    <row r="1133" spans="1:217" ht="17.25" hidden="1" customHeight="1" x14ac:dyDescent="0.25"/>
    <row r="1134" spans="1:217" ht="17.25" hidden="1" customHeight="1" x14ac:dyDescent="0.25"/>
    <row r="1135" spans="1:217" ht="17.25" hidden="1" customHeight="1" x14ac:dyDescent="0.25"/>
    <row r="1136" spans="1:217" ht="17.25" hidden="1" customHeight="1" x14ac:dyDescent="0.25"/>
    <row r="1137" ht="17.25" hidden="1" customHeight="1" x14ac:dyDescent="0.25"/>
    <row r="1138" ht="17.25" hidden="1" customHeight="1" x14ac:dyDescent="0.25"/>
    <row r="1139" ht="17.25" hidden="1" customHeight="1" x14ac:dyDescent="0.25"/>
    <row r="1140" ht="17.25" hidden="1" customHeight="1" x14ac:dyDescent="0.25"/>
    <row r="1141" ht="17.25" hidden="1" customHeight="1" x14ac:dyDescent="0.25"/>
    <row r="1142" ht="17.25" hidden="1" customHeight="1" x14ac:dyDescent="0.25"/>
    <row r="1143" ht="17.25" hidden="1" customHeight="1" x14ac:dyDescent="0.25"/>
    <row r="1144" ht="17.25" hidden="1" customHeight="1" x14ac:dyDescent="0.25"/>
    <row r="1145" ht="17.25" hidden="1" customHeight="1" x14ac:dyDescent="0.25"/>
    <row r="1146" ht="17.25" hidden="1" customHeight="1" x14ac:dyDescent="0.25"/>
    <row r="1147" ht="17.25" hidden="1" customHeight="1" x14ac:dyDescent="0.25"/>
    <row r="1148" ht="17.25" hidden="1" customHeight="1" x14ac:dyDescent="0.25"/>
    <row r="1149" ht="17.25" hidden="1" customHeight="1" x14ac:dyDescent="0.25"/>
    <row r="1150" ht="17.25" hidden="1" customHeight="1" x14ac:dyDescent="0.25"/>
    <row r="1151" ht="17.25" hidden="1" customHeight="1" x14ac:dyDescent="0.25"/>
    <row r="1152" ht="17.25" hidden="1" customHeight="1" x14ac:dyDescent="0.25"/>
    <row r="1153" ht="17.25" hidden="1" customHeight="1" x14ac:dyDescent="0.25"/>
    <row r="1154" ht="17.25" hidden="1" customHeight="1" x14ac:dyDescent="0.25"/>
    <row r="1155" ht="17.25" hidden="1" customHeight="1" x14ac:dyDescent="0.25"/>
    <row r="1156" ht="17.25" hidden="1" customHeight="1" x14ac:dyDescent="0.25"/>
    <row r="1157" ht="17.25" hidden="1" customHeight="1" x14ac:dyDescent="0.25"/>
    <row r="1158" ht="17.25" hidden="1" customHeight="1" x14ac:dyDescent="0.25"/>
    <row r="1159" ht="17.25" hidden="1" customHeight="1" x14ac:dyDescent="0.25"/>
    <row r="1160" ht="17.25" hidden="1" customHeight="1" x14ac:dyDescent="0.25"/>
    <row r="1161" ht="17.25" hidden="1" customHeight="1" x14ac:dyDescent="0.25"/>
    <row r="1162" ht="17.25" hidden="1" customHeight="1" x14ac:dyDescent="0.25"/>
    <row r="1163" ht="17.25" hidden="1" customHeight="1" x14ac:dyDescent="0.25"/>
    <row r="1164" ht="17.25" hidden="1" customHeight="1" x14ac:dyDescent="0.25"/>
    <row r="1165" ht="17.25" hidden="1" customHeight="1" x14ac:dyDescent="0.25"/>
    <row r="1166" ht="17.25" hidden="1" customHeight="1" x14ac:dyDescent="0.25"/>
    <row r="1167" ht="17.25" hidden="1" customHeight="1" x14ac:dyDescent="0.25"/>
    <row r="1168" ht="17.25" hidden="1" customHeight="1" x14ac:dyDescent="0.25"/>
    <row r="1169" spans="1:217" ht="17.25" hidden="1" customHeight="1" x14ac:dyDescent="0.25"/>
    <row r="1170" spans="1:217" ht="17.25" hidden="1" customHeight="1" x14ac:dyDescent="0.25"/>
    <row r="1171" spans="1:217" ht="17.25" hidden="1" customHeight="1" x14ac:dyDescent="0.25"/>
    <row r="1172" spans="1:217" ht="17.25" hidden="1" customHeight="1" x14ac:dyDescent="0.25"/>
    <row r="1173" spans="1:217" ht="17.25" hidden="1" customHeight="1" x14ac:dyDescent="0.25"/>
    <row r="1174" spans="1:217" ht="17.25" hidden="1" customHeight="1" x14ac:dyDescent="0.25"/>
    <row r="1175" spans="1:217" ht="17.25" hidden="1" customHeight="1" x14ac:dyDescent="0.25"/>
    <row r="1176" spans="1:217" s="126" customFormat="1" ht="17.25" hidden="1" customHeight="1" x14ac:dyDescent="0.25">
      <c r="A1176" s="109"/>
      <c r="B1176" s="108"/>
      <c r="C1176"/>
      <c r="D1176"/>
      <c r="E1176" s="315"/>
      <c r="F1176" s="315"/>
      <c r="G1176" s="109"/>
      <c r="H1176" s="109"/>
      <c r="I1176" s="108"/>
      <c r="J1176"/>
      <c r="K1176"/>
      <c r="L1176" s="315"/>
      <c r="M1176" s="315"/>
      <c r="N1176" s="109"/>
      <c r="O1176" s="109"/>
      <c r="P1176" s="108"/>
      <c r="Q1176"/>
      <c r="R1176"/>
      <c r="S1176" s="315"/>
      <c r="T1176" s="315"/>
      <c r="U1176" s="109"/>
      <c r="V1176" s="109"/>
      <c r="W1176" s="108"/>
      <c r="X1176"/>
      <c r="Y1176"/>
      <c r="Z1176" s="315"/>
      <c r="AA1176" s="315"/>
      <c r="AB1176" s="109"/>
      <c r="AC1176" s="109"/>
      <c r="AD1176" s="108"/>
      <c r="AE1176"/>
      <c r="AF1176"/>
      <c r="AG1176" s="315"/>
      <c r="AH1176" s="315"/>
      <c r="AI1176" s="109"/>
      <c r="AJ1176" s="109"/>
      <c r="AK1176" s="108"/>
      <c r="AL1176"/>
      <c r="AM1176"/>
      <c r="AN1176" s="315"/>
      <c r="AO1176" s="315"/>
      <c r="AP1176" s="109"/>
      <c r="AQ1176" s="109"/>
      <c r="AR1176" s="108"/>
      <c r="AS1176"/>
      <c r="AT1176"/>
      <c r="AU1176" s="315"/>
      <c r="AV1176" s="315"/>
      <c r="AW1176" s="109"/>
      <c r="AX1176" s="109"/>
      <c r="AY1176" s="108"/>
      <c r="AZ1176"/>
      <c r="BA1176"/>
      <c r="BB1176" s="315"/>
      <c r="BC1176" s="315"/>
      <c r="BD1176" s="109"/>
      <c r="BE1176" s="109"/>
      <c r="BF1176" s="108"/>
      <c r="BG1176"/>
      <c r="BH1176"/>
      <c r="BI1176" s="315"/>
      <c r="BJ1176" s="315"/>
      <c r="BK1176" s="109"/>
      <c r="BL1176" s="109"/>
      <c r="BM1176" s="108"/>
      <c r="BN1176"/>
      <c r="BO1176"/>
      <c r="BP1176" s="315"/>
      <c r="BQ1176" s="315"/>
      <c r="BR1176" s="109"/>
      <c r="BS1176" s="109"/>
      <c r="BT1176" s="108"/>
      <c r="BU1176"/>
      <c r="BV1176"/>
      <c r="BW1176" s="315"/>
      <c r="BX1176" s="315"/>
      <c r="BY1176" s="109"/>
      <c r="BZ1176" s="109"/>
      <c r="CA1176" s="108"/>
      <c r="CB1176"/>
      <c r="CC1176"/>
      <c r="CD1176" s="315"/>
      <c r="CE1176" s="315"/>
      <c r="CF1176" s="109"/>
      <c r="CG1176" s="109"/>
      <c r="CH1176" s="108"/>
      <c r="CI1176"/>
      <c r="CJ1176"/>
      <c r="CK1176" s="315"/>
      <c r="CL1176" s="315"/>
      <c r="CM1176" s="109"/>
      <c r="CN1176" s="109"/>
      <c r="CO1176" s="108"/>
      <c r="CP1176"/>
      <c r="CQ1176"/>
      <c r="CR1176" s="315"/>
      <c r="CS1176" s="315"/>
      <c r="CT1176" s="109"/>
      <c r="CU1176" s="109"/>
      <c r="CV1176" s="108"/>
      <c r="CW1176"/>
      <c r="CX1176"/>
      <c r="CY1176" s="315"/>
      <c r="CZ1176" s="315"/>
      <c r="DA1176" s="109"/>
      <c r="DB1176" s="109"/>
      <c r="DC1176" s="108"/>
      <c r="DD1176"/>
      <c r="DE1176"/>
      <c r="DF1176" s="315"/>
      <c r="DG1176" s="315"/>
      <c r="DH1176" s="109"/>
      <c r="DI1176" s="109"/>
      <c r="DJ1176" s="108"/>
      <c r="DK1176"/>
      <c r="DL1176"/>
      <c r="DM1176" s="315"/>
      <c r="DN1176" s="315"/>
      <c r="DO1176" s="109"/>
      <c r="DP1176" s="109"/>
      <c r="DQ1176" s="108"/>
      <c r="DR1176"/>
      <c r="DS1176"/>
      <c r="DT1176" s="315"/>
      <c r="DU1176" s="315"/>
      <c r="DV1176" s="109"/>
      <c r="DW1176" s="109"/>
      <c r="DX1176" s="108"/>
      <c r="DY1176"/>
      <c r="DZ1176"/>
      <c r="EA1176" s="315"/>
      <c r="EB1176" s="315"/>
      <c r="EC1176" s="109"/>
      <c r="ED1176" s="109"/>
      <c r="EE1176" s="108"/>
      <c r="EF1176"/>
      <c r="EG1176"/>
      <c r="EH1176" s="315"/>
      <c r="EI1176" s="315"/>
      <c r="EJ1176" s="109"/>
      <c r="EK1176" s="109"/>
      <c r="EL1176" s="108"/>
      <c r="EM1176"/>
      <c r="EN1176"/>
      <c r="EO1176" s="315"/>
      <c r="EP1176" s="315"/>
      <c r="EQ1176" s="109"/>
      <c r="ER1176" s="109"/>
      <c r="ES1176" s="108"/>
      <c r="ET1176"/>
      <c r="EU1176"/>
      <c r="EV1176" s="315"/>
      <c r="EW1176" s="315"/>
      <c r="EX1176" s="109"/>
      <c r="EY1176" s="109"/>
      <c r="EZ1176" s="108"/>
      <c r="FA1176"/>
      <c r="FB1176"/>
      <c r="FC1176" s="315"/>
      <c r="FD1176" s="315"/>
      <c r="FE1176" s="109"/>
      <c r="FF1176" s="109"/>
      <c r="FG1176" s="108"/>
      <c r="FH1176"/>
      <c r="FI1176"/>
      <c r="FJ1176" s="315"/>
      <c r="FK1176" s="315"/>
      <c r="FL1176" s="109"/>
      <c r="FM1176" s="109"/>
      <c r="FN1176" s="108"/>
      <c r="FO1176"/>
      <c r="FP1176"/>
      <c r="FQ1176" s="315"/>
      <c r="FR1176" s="315"/>
      <c r="FS1176" s="109"/>
      <c r="FT1176" s="109"/>
      <c r="FU1176" s="108"/>
      <c r="FV1176"/>
      <c r="FW1176"/>
      <c r="FX1176" s="315"/>
      <c r="FY1176" s="315"/>
      <c r="FZ1176" s="109"/>
      <c r="GA1176" s="109"/>
      <c r="GB1176" s="108"/>
      <c r="GC1176"/>
      <c r="GD1176"/>
      <c r="GE1176" s="315"/>
      <c r="GF1176" s="315"/>
      <c r="GG1176" s="109"/>
      <c r="GH1176" s="109"/>
      <c r="GI1176" s="108"/>
      <c r="GJ1176"/>
      <c r="GK1176"/>
      <c r="GL1176" s="315"/>
      <c r="GM1176" s="315"/>
      <c r="GN1176" s="109"/>
      <c r="GO1176" s="109"/>
      <c r="GP1176" s="108"/>
      <c r="GQ1176"/>
      <c r="GR1176"/>
      <c r="GS1176" s="315"/>
      <c r="GT1176" s="315"/>
      <c r="GU1176" s="109"/>
      <c r="GV1176" s="109"/>
      <c r="GW1176" s="108"/>
      <c r="GX1176"/>
      <c r="GY1176"/>
      <c r="GZ1176" s="315"/>
      <c r="HA1176" s="315"/>
      <c r="HB1176" s="109"/>
      <c r="HC1176" s="109"/>
      <c r="HD1176" s="108"/>
      <c r="HE1176"/>
      <c r="HF1176"/>
      <c r="HG1176" s="315"/>
      <c r="HH1176" s="315"/>
      <c r="HI1176" s="109"/>
    </row>
    <row r="1177" spans="1:217" ht="17.25" hidden="1" customHeight="1" x14ac:dyDescent="0.25"/>
    <row r="1178" spans="1:217" ht="17.25" hidden="1" customHeight="1" x14ac:dyDescent="0.25"/>
    <row r="1179" spans="1:217" ht="17.25" hidden="1" customHeight="1" x14ac:dyDescent="0.25"/>
    <row r="1180" spans="1:217" ht="17.25" hidden="1" customHeight="1" x14ac:dyDescent="0.25"/>
    <row r="1181" spans="1:217" ht="17.25" hidden="1" customHeight="1" x14ac:dyDescent="0.25"/>
    <row r="1182" spans="1:217" ht="17.25" hidden="1" customHeight="1" x14ac:dyDescent="0.25"/>
    <row r="1183" spans="1:217" ht="17.25" hidden="1" customHeight="1" x14ac:dyDescent="0.25"/>
    <row r="1184" spans="1:217" ht="17.25" hidden="1" customHeight="1" x14ac:dyDescent="0.25"/>
    <row r="1185" ht="17.25" hidden="1" customHeight="1" x14ac:dyDescent="0.25"/>
    <row r="1186" ht="17.25" hidden="1" customHeight="1" x14ac:dyDescent="0.25"/>
    <row r="1187" ht="17.25" hidden="1" customHeight="1" x14ac:dyDescent="0.25"/>
    <row r="1188" ht="17.25" hidden="1" customHeight="1" x14ac:dyDescent="0.25"/>
    <row r="1189" ht="17.25" hidden="1" customHeight="1" x14ac:dyDescent="0.25"/>
    <row r="1190" ht="17.25" hidden="1" customHeight="1" x14ac:dyDescent="0.25"/>
    <row r="1191" ht="17.25" hidden="1" customHeight="1" x14ac:dyDescent="0.25"/>
    <row r="1192" ht="17.25" hidden="1" customHeight="1" x14ac:dyDescent="0.25"/>
    <row r="1193" ht="17.25" hidden="1" customHeight="1" x14ac:dyDescent="0.25"/>
    <row r="1194" ht="17.25" hidden="1" customHeight="1" x14ac:dyDescent="0.25"/>
    <row r="1195" ht="17.25" hidden="1" customHeight="1" x14ac:dyDescent="0.25"/>
    <row r="1196" ht="17.25" hidden="1" customHeight="1" x14ac:dyDescent="0.25"/>
    <row r="1197" ht="17.25" hidden="1" customHeight="1" x14ac:dyDescent="0.25"/>
    <row r="1198" ht="17.25" hidden="1" customHeight="1" x14ac:dyDescent="0.25"/>
    <row r="1199" ht="17.25" hidden="1" customHeight="1" x14ac:dyDescent="0.25"/>
    <row r="1200" ht="17.25" hidden="1" customHeight="1" x14ac:dyDescent="0.25"/>
    <row r="1201" ht="17.25" hidden="1" customHeight="1" x14ac:dyDescent="0.25"/>
    <row r="1202" ht="17.25" hidden="1" customHeight="1" x14ac:dyDescent="0.25"/>
    <row r="1203" ht="17.25" hidden="1" customHeight="1" x14ac:dyDescent="0.25"/>
    <row r="1204" ht="17.25" hidden="1" customHeight="1" x14ac:dyDescent="0.25"/>
    <row r="1205" ht="17.25" hidden="1" customHeight="1" x14ac:dyDescent="0.25"/>
    <row r="1206" ht="17.25" hidden="1" customHeight="1" x14ac:dyDescent="0.25"/>
    <row r="1207" ht="17.25" hidden="1" customHeight="1" x14ac:dyDescent="0.25"/>
    <row r="1208" ht="17.25" hidden="1" customHeight="1" x14ac:dyDescent="0.25"/>
    <row r="1209" ht="17.25" hidden="1" customHeight="1" x14ac:dyDescent="0.25"/>
    <row r="1210" ht="17.25" hidden="1" customHeight="1" x14ac:dyDescent="0.25"/>
    <row r="1211" ht="17.25" hidden="1" customHeight="1" x14ac:dyDescent="0.25"/>
    <row r="1212" ht="17.25" hidden="1" customHeight="1" x14ac:dyDescent="0.25"/>
    <row r="1213" ht="17.25" hidden="1" customHeight="1" x14ac:dyDescent="0.25"/>
    <row r="1214" ht="17.25" hidden="1" customHeight="1" x14ac:dyDescent="0.25"/>
    <row r="1215" ht="17.25" hidden="1" customHeight="1" x14ac:dyDescent="0.25"/>
    <row r="1216" ht="17.25" hidden="1" customHeight="1" x14ac:dyDescent="0.25"/>
    <row r="1217" ht="17.25" hidden="1" customHeight="1" x14ac:dyDescent="0.25"/>
    <row r="1218" ht="17.25" hidden="1" customHeight="1" x14ac:dyDescent="0.25"/>
    <row r="1219" ht="17.25" hidden="1" customHeight="1" x14ac:dyDescent="0.25"/>
    <row r="1220" ht="17.25" hidden="1" customHeight="1" x14ac:dyDescent="0.25"/>
    <row r="1221" ht="17.25" hidden="1" customHeight="1" x14ac:dyDescent="0.25"/>
    <row r="1222" ht="17.25" hidden="1" customHeight="1" x14ac:dyDescent="0.25"/>
    <row r="1223" ht="17.25" hidden="1" customHeight="1" x14ac:dyDescent="0.25"/>
    <row r="1224" ht="17.25" hidden="1" customHeight="1" x14ac:dyDescent="0.25"/>
    <row r="1225" ht="17.25" hidden="1" customHeight="1" x14ac:dyDescent="0.25"/>
    <row r="1226" ht="17.25" hidden="1" customHeight="1" x14ac:dyDescent="0.25"/>
    <row r="1227" ht="17.25" hidden="1" customHeight="1" x14ac:dyDescent="0.25"/>
    <row r="1228" ht="17.25" hidden="1" customHeight="1" x14ac:dyDescent="0.25"/>
    <row r="1229" ht="17.25" hidden="1" customHeight="1" x14ac:dyDescent="0.25"/>
    <row r="1230" ht="17.25" hidden="1" customHeight="1" x14ac:dyDescent="0.25"/>
    <row r="1231" ht="17.25" hidden="1" customHeight="1" x14ac:dyDescent="0.25"/>
    <row r="1232" ht="17.25" hidden="1" customHeight="1" x14ac:dyDescent="0.25"/>
    <row r="1233" ht="17.25" hidden="1" customHeight="1" x14ac:dyDescent="0.25"/>
    <row r="1234" ht="17.25" hidden="1" customHeight="1" x14ac:dyDescent="0.25"/>
    <row r="1235" ht="17.25" hidden="1" customHeight="1" x14ac:dyDescent="0.25"/>
    <row r="1236" ht="17.25" hidden="1" customHeight="1" x14ac:dyDescent="0.25"/>
    <row r="1237" ht="17.25" hidden="1" customHeight="1" x14ac:dyDescent="0.25"/>
    <row r="1238" ht="17.25" hidden="1" customHeight="1" x14ac:dyDescent="0.25"/>
    <row r="1239" ht="17.25" hidden="1" customHeight="1" x14ac:dyDescent="0.25"/>
    <row r="1240" ht="17.25" hidden="1" customHeight="1" x14ac:dyDescent="0.25"/>
    <row r="1241" ht="17.25" hidden="1" customHeight="1" x14ac:dyDescent="0.25"/>
    <row r="1242" ht="17.25" hidden="1" customHeight="1" x14ac:dyDescent="0.25"/>
    <row r="1243" ht="17.25" hidden="1" customHeight="1" x14ac:dyDescent="0.25"/>
    <row r="1244" ht="17.25" hidden="1" customHeight="1" x14ac:dyDescent="0.25"/>
    <row r="1245" ht="17.25" hidden="1" customHeight="1" x14ac:dyDescent="0.25"/>
    <row r="1246" ht="17.25" hidden="1" customHeight="1" x14ac:dyDescent="0.25"/>
    <row r="1247" ht="17.25" hidden="1" customHeight="1" x14ac:dyDescent="0.25"/>
    <row r="1248" ht="17.25" hidden="1" customHeight="1" x14ac:dyDescent="0.25"/>
    <row r="1249" ht="17.25" hidden="1" customHeight="1" x14ac:dyDescent="0.25"/>
    <row r="1250" ht="17.25" hidden="1" customHeight="1" x14ac:dyDescent="0.25"/>
    <row r="1251" ht="17.25" hidden="1" customHeight="1" x14ac:dyDescent="0.25"/>
    <row r="1252" ht="17.25" hidden="1" customHeight="1" x14ac:dyDescent="0.25"/>
    <row r="1253" ht="17.25" hidden="1" customHeight="1" x14ac:dyDescent="0.25"/>
    <row r="1254" ht="17.25" hidden="1" customHeight="1" x14ac:dyDescent="0.25"/>
    <row r="1255" ht="17.25" hidden="1" customHeight="1" x14ac:dyDescent="0.25"/>
    <row r="1256" ht="17.25" hidden="1" customHeight="1" x14ac:dyDescent="0.25"/>
    <row r="1257" ht="17.25" hidden="1" customHeight="1" x14ac:dyDescent="0.25"/>
    <row r="1258" ht="17.25" hidden="1" customHeight="1" x14ac:dyDescent="0.25"/>
    <row r="1259" ht="17.25" hidden="1" customHeight="1" x14ac:dyDescent="0.25"/>
    <row r="1260" ht="17.25" hidden="1" customHeight="1" x14ac:dyDescent="0.25"/>
    <row r="1261" ht="17.25" hidden="1" customHeight="1" x14ac:dyDescent="0.25"/>
    <row r="1262" ht="17.25" hidden="1" customHeight="1" x14ac:dyDescent="0.25"/>
    <row r="1263" ht="17.25" hidden="1" customHeight="1" x14ac:dyDescent="0.25"/>
    <row r="1264" ht="17.25" hidden="1" customHeight="1" x14ac:dyDescent="0.25"/>
    <row r="1265" ht="17.25" hidden="1" customHeight="1" x14ac:dyDescent="0.25"/>
    <row r="1266" ht="17.25" hidden="1" customHeight="1" x14ac:dyDescent="0.25"/>
    <row r="1267" ht="17.25" hidden="1" customHeight="1" x14ac:dyDescent="0.25"/>
    <row r="1268" ht="17.25" hidden="1" customHeight="1" x14ac:dyDescent="0.25"/>
    <row r="1269" ht="17.25" hidden="1" customHeight="1" x14ac:dyDescent="0.25"/>
    <row r="1270" ht="17.25" hidden="1" customHeight="1" x14ac:dyDescent="0.25"/>
    <row r="1271" ht="17.25" hidden="1" customHeight="1" x14ac:dyDescent="0.25"/>
    <row r="1272" ht="17.25" hidden="1" customHeight="1" x14ac:dyDescent="0.25"/>
    <row r="1273" ht="17.25" hidden="1" customHeight="1" x14ac:dyDescent="0.25"/>
    <row r="1274" ht="17.25" hidden="1" customHeight="1" x14ac:dyDescent="0.25"/>
    <row r="1275" ht="17.25" hidden="1" customHeight="1" x14ac:dyDescent="0.25"/>
    <row r="1276" ht="17.25" hidden="1" customHeight="1" x14ac:dyDescent="0.25"/>
    <row r="1277" ht="17.25" hidden="1" customHeight="1" x14ac:dyDescent="0.25"/>
    <row r="1278" ht="17.25" hidden="1" customHeight="1" x14ac:dyDescent="0.25"/>
    <row r="1279" ht="17.25" hidden="1" customHeight="1" x14ac:dyDescent="0.25"/>
    <row r="1280" ht="17.25" hidden="1" customHeight="1" x14ac:dyDescent="0.25"/>
    <row r="1281" ht="17.25" hidden="1" customHeight="1" x14ac:dyDescent="0.25"/>
    <row r="1282" ht="17.25" hidden="1" customHeight="1" x14ac:dyDescent="0.25"/>
    <row r="1283" ht="17.25" hidden="1" customHeight="1" x14ac:dyDescent="0.25"/>
    <row r="1284" ht="17.25" hidden="1" customHeight="1" x14ac:dyDescent="0.25"/>
    <row r="1285" ht="17.25" hidden="1" customHeight="1" x14ac:dyDescent="0.25"/>
    <row r="1286" ht="17.25" hidden="1" customHeight="1" x14ac:dyDescent="0.25"/>
    <row r="1287" ht="17.25" hidden="1" customHeight="1" x14ac:dyDescent="0.25"/>
    <row r="1288" ht="17.25" hidden="1" customHeight="1" x14ac:dyDescent="0.25"/>
    <row r="1289" ht="17.25" hidden="1" customHeight="1" x14ac:dyDescent="0.25"/>
    <row r="1290" ht="17.25" hidden="1" customHeight="1" x14ac:dyDescent="0.25"/>
    <row r="1291" ht="17.25" hidden="1" customHeight="1" x14ac:dyDescent="0.25"/>
    <row r="1292" ht="17.25" hidden="1" customHeight="1" x14ac:dyDescent="0.25"/>
    <row r="1293" ht="17.25" hidden="1" customHeight="1" x14ac:dyDescent="0.25"/>
    <row r="1294" ht="17.25" hidden="1" customHeight="1" x14ac:dyDescent="0.25"/>
    <row r="1295" ht="17.25" hidden="1" customHeight="1" x14ac:dyDescent="0.25"/>
    <row r="1296" ht="17.25" hidden="1" customHeight="1" x14ac:dyDescent="0.25"/>
    <row r="1297" ht="17.25" hidden="1" customHeight="1" x14ac:dyDescent="0.25"/>
    <row r="1298" ht="17.25" hidden="1" customHeight="1" x14ac:dyDescent="0.25"/>
    <row r="1299" ht="17.25" hidden="1" customHeight="1" x14ac:dyDescent="0.25"/>
    <row r="1300" ht="17.25" hidden="1" customHeight="1" x14ac:dyDescent="0.25"/>
    <row r="1301" ht="17.25" hidden="1" customHeight="1" x14ac:dyDescent="0.25"/>
    <row r="1302" ht="17.25" hidden="1" customHeight="1" x14ac:dyDescent="0.25"/>
    <row r="1303" ht="17.25" hidden="1" customHeight="1" x14ac:dyDescent="0.25"/>
    <row r="1304" ht="17.25" hidden="1" customHeight="1" x14ac:dyDescent="0.25"/>
    <row r="1305" ht="17.25" hidden="1" customHeight="1" x14ac:dyDescent="0.25"/>
    <row r="1306" ht="17.25" hidden="1" customHeight="1" x14ac:dyDescent="0.25"/>
    <row r="1307" ht="17.25" hidden="1" customHeight="1" x14ac:dyDescent="0.25"/>
    <row r="1308" ht="17.25" hidden="1" customHeight="1" x14ac:dyDescent="0.25"/>
    <row r="1309" ht="17.25" hidden="1" customHeight="1" x14ac:dyDescent="0.25"/>
    <row r="1310" ht="17.25" hidden="1" customHeight="1" x14ac:dyDescent="0.25"/>
    <row r="1311" ht="17.25" hidden="1" customHeight="1" x14ac:dyDescent="0.25"/>
    <row r="1312" ht="17.25" hidden="1" customHeight="1" x14ac:dyDescent="0.25"/>
    <row r="1313" ht="17.25" hidden="1" customHeight="1" x14ac:dyDescent="0.25"/>
    <row r="1314" ht="17.25" hidden="1" customHeight="1" x14ac:dyDescent="0.25"/>
    <row r="1315" ht="17.25" hidden="1" customHeight="1" x14ac:dyDescent="0.25"/>
    <row r="1316" ht="17.25" hidden="1" customHeight="1" x14ac:dyDescent="0.25"/>
    <row r="1317" ht="17.25" hidden="1" customHeight="1" x14ac:dyDescent="0.25"/>
    <row r="1318" ht="17.25" hidden="1" customHeight="1" x14ac:dyDescent="0.25"/>
    <row r="1319" ht="17.25" hidden="1" customHeight="1" x14ac:dyDescent="0.25"/>
    <row r="1320" ht="17.25" hidden="1" customHeight="1" x14ac:dyDescent="0.25"/>
    <row r="1321" ht="17.25" hidden="1" customHeight="1" x14ac:dyDescent="0.25"/>
    <row r="1322" ht="17.25" hidden="1" customHeight="1" x14ac:dyDescent="0.25"/>
    <row r="1323" ht="17.25" hidden="1" customHeight="1" x14ac:dyDescent="0.25"/>
    <row r="1324" ht="17.25" hidden="1" customHeight="1" x14ac:dyDescent="0.25"/>
    <row r="1325" ht="17.25" hidden="1" customHeight="1" x14ac:dyDescent="0.25"/>
    <row r="1326" ht="17.25" hidden="1" customHeight="1" x14ac:dyDescent="0.25"/>
    <row r="1327" ht="17.25" hidden="1" customHeight="1" x14ac:dyDescent="0.25"/>
    <row r="1328" ht="17.25" hidden="1" customHeight="1" x14ac:dyDescent="0.25"/>
    <row r="1329" ht="17.25" hidden="1" customHeight="1" x14ac:dyDescent="0.25"/>
    <row r="1330" ht="17.25" hidden="1" customHeight="1" x14ac:dyDescent="0.25"/>
    <row r="1331" ht="17.25" hidden="1" customHeight="1" x14ac:dyDescent="0.25"/>
    <row r="1332" ht="17.25" hidden="1" customHeight="1" x14ac:dyDescent="0.25"/>
    <row r="1333" ht="17.25" hidden="1" customHeight="1" x14ac:dyDescent="0.25"/>
    <row r="1334" ht="17.25" hidden="1" customHeight="1" x14ac:dyDescent="0.25"/>
    <row r="1335" ht="17.25" hidden="1" customHeight="1" x14ac:dyDescent="0.25"/>
    <row r="1336" ht="17.25" hidden="1" customHeight="1" x14ac:dyDescent="0.25"/>
    <row r="1337" ht="17.25" hidden="1" customHeight="1" x14ac:dyDescent="0.25"/>
    <row r="1338" ht="17.25" hidden="1" customHeight="1" x14ac:dyDescent="0.25"/>
    <row r="1339" ht="17.25" hidden="1" customHeight="1" x14ac:dyDescent="0.25"/>
    <row r="1340" ht="17.25" hidden="1" customHeight="1" x14ac:dyDescent="0.25"/>
    <row r="1341" ht="17.25" hidden="1" customHeight="1" x14ac:dyDescent="0.25"/>
    <row r="1342" ht="17.25" hidden="1" customHeight="1" x14ac:dyDescent="0.25"/>
    <row r="1343" ht="17.25" hidden="1" customHeight="1" x14ac:dyDescent="0.25"/>
    <row r="1344" ht="17.25" hidden="1" customHeight="1" x14ac:dyDescent="0.25"/>
    <row r="1345" ht="17.25" hidden="1" customHeight="1" x14ac:dyDescent="0.25"/>
    <row r="1346" ht="17.25" hidden="1" customHeight="1" x14ac:dyDescent="0.25"/>
    <row r="1347" ht="17.25" hidden="1" customHeight="1" x14ac:dyDescent="0.25"/>
    <row r="1348" ht="17.25" hidden="1" customHeight="1" x14ac:dyDescent="0.25"/>
    <row r="1349" ht="17.25" hidden="1" customHeight="1" x14ac:dyDescent="0.25"/>
    <row r="1350" ht="17.25" hidden="1" customHeight="1" x14ac:dyDescent="0.25"/>
    <row r="1351" ht="17.25" hidden="1" customHeight="1" x14ac:dyDescent="0.25"/>
    <row r="1352" ht="17.25" hidden="1" customHeight="1" x14ac:dyDescent="0.25"/>
    <row r="1353" ht="17.25" hidden="1" customHeight="1" x14ac:dyDescent="0.25"/>
    <row r="1354" ht="17.25" hidden="1" customHeight="1" x14ac:dyDescent="0.25"/>
    <row r="1355" ht="17.25" hidden="1" customHeight="1" x14ac:dyDescent="0.25"/>
    <row r="1356" ht="17.25" hidden="1" customHeight="1" x14ac:dyDescent="0.25"/>
    <row r="1357" ht="17.25" hidden="1" customHeight="1" x14ac:dyDescent="0.25"/>
    <row r="1358" ht="17.25" hidden="1" customHeight="1" x14ac:dyDescent="0.25"/>
    <row r="1359" ht="17.25" hidden="1" customHeight="1" x14ac:dyDescent="0.25"/>
    <row r="1360" ht="17.25" hidden="1" customHeight="1" x14ac:dyDescent="0.25"/>
    <row r="1361" ht="17.25" hidden="1" customHeight="1" x14ac:dyDescent="0.25"/>
    <row r="1362" ht="17.25" hidden="1" customHeight="1" x14ac:dyDescent="0.25"/>
    <row r="1363" ht="17.25" hidden="1" customHeight="1" x14ac:dyDescent="0.25"/>
    <row r="1364" ht="17.25" hidden="1" customHeight="1" x14ac:dyDescent="0.25"/>
    <row r="1365" ht="17.25" hidden="1" customHeight="1" x14ac:dyDescent="0.25"/>
    <row r="1366" ht="17.25" hidden="1" customHeight="1" x14ac:dyDescent="0.25"/>
    <row r="1367" ht="17.25" hidden="1" customHeight="1" x14ac:dyDescent="0.25"/>
    <row r="1368" ht="17.25" hidden="1" customHeight="1" x14ac:dyDescent="0.25"/>
    <row r="1369" ht="17.25" hidden="1" customHeight="1" x14ac:dyDescent="0.25"/>
    <row r="1370" ht="17.25" hidden="1" customHeight="1" x14ac:dyDescent="0.25"/>
    <row r="1371" ht="17.25" hidden="1" customHeight="1" x14ac:dyDescent="0.25"/>
    <row r="1372" ht="17.25" hidden="1" customHeight="1" x14ac:dyDescent="0.25"/>
    <row r="1373" ht="17.25" hidden="1" customHeight="1" x14ac:dyDescent="0.25"/>
    <row r="1374" ht="17.25" hidden="1" customHeight="1" x14ac:dyDescent="0.25"/>
    <row r="1375" ht="17.25" hidden="1" customHeight="1" x14ac:dyDescent="0.25"/>
    <row r="1376" ht="17.25" hidden="1" customHeight="1" x14ac:dyDescent="0.25"/>
    <row r="1377" ht="17.25" hidden="1" customHeight="1" x14ac:dyDescent="0.25"/>
    <row r="1378" ht="17.25" hidden="1" customHeight="1" x14ac:dyDescent="0.25"/>
    <row r="1379" ht="17.25" hidden="1" customHeight="1" x14ac:dyDescent="0.25"/>
    <row r="1380" ht="17.25" hidden="1" customHeight="1" x14ac:dyDescent="0.25"/>
    <row r="1381" ht="17.25" hidden="1" customHeight="1" x14ac:dyDescent="0.25"/>
    <row r="1382" ht="17.25" hidden="1" customHeight="1" x14ac:dyDescent="0.25"/>
    <row r="1383" ht="17.25" hidden="1" customHeight="1" x14ac:dyDescent="0.25"/>
    <row r="1384" ht="17.25" hidden="1" customHeight="1" x14ac:dyDescent="0.25"/>
    <row r="1385" ht="17.25" hidden="1" customHeight="1" x14ac:dyDescent="0.25"/>
    <row r="1386" ht="17.25" hidden="1" customHeight="1" x14ac:dyDescent="0.25"/>
    <row r="1387" ht="17.25" hidden="1" customHeight="1" x14ac:dyDescent="0.25"/>
    <row r="1388" ht="17.25" hidden="1" customHeight="1" x14ac:dyDescent="0.25"/>
    <row r="1389" ht="17.25" hidden="1" customHeight="1" x14ac:dyDescent="0.25"/>
    <row r="1390" ht="17.25" hidden="1" customHeight="1" x14ac:dyDescent="0.25"/>
    <row r="1391" ht="17.25" hidden="1" customHeight="1" x14ac:dyDescent="0.25"/>
    <row r="1392" ht="17.25" hidden="1" customHeight="1" x14ac:dyDescent="0.25"/>
    <row r="1393" ht="17.25" hidden="1" customHeight="1" x14ac:dyDescent="0.25"/>
    <row r="1394" ht="17.25" hidden="1" customHeight="1" x14ac:dyDescent="0.25"/>
    <row r="1395" ht="17.25" hidden="1" customHeight="1" x14ac:dyDescent="0.25"/>
    <row r="1396" ht="17.25" hidden="1" customHeight="1" x14ac:dyDescent="0.25"/>
    <row r="1397" ht="17.25" hidden="1" customHeight="1" x14ac:dyDescent="0.25"/>
    <row r="1398" ht="17.25" hidden="1" customHeight="1" x14ac:dyDescent="0.25"/>
    <row r="1399" ht="17.25" hidden="1" customHeight="1" x14ac:dyDescent="0.25"/>
    <row r="1400" ht="17.25" hidden="1" customHeight="1" x14ac:dyDescent="0.25"/>
    <row r="1401" ht="17.25" hidden="1" customHeight="1" x14ac:dyDescent="0.25"/>
    <row r="1402" ht="17.25" hidden="1" customHeight="1" x14ac:dyDescent="0.25"/>
    <row r="1403" ht="17.25" hidden="1" customHeight="1" x14ac:dyDescent="0.25"/>
  </sheetData>
  <sortState ref="A7:G39">
    <sortCondition ref="A7"/>
  </sortState>
  <dataConsolidate/>
  <mergeCells count="93">
    <mergeCell ref="HE1:HE2"/>
    <mergeCell ref="HF1:HF2"/>
    <mergeCell ref="HC3:HE4"/>
    <mergeCell ref="GX1:GX2"/>
    <mergeCell ref="GY1:GY2"/>
    <mergeCell ref="GV3:GX4"/>
    <mergeCell ref="GQ1:GQ2"/>
    <mergeCell ref="GR1:GR2"/>
    <mergeCell ref="GO3:GQ4"/>
    <mergeCell ref="GJ1:GJ2"/>
    <mergeCell ref="GK1:GK2"/>
    <mergeCell ref="GH3:GJ4"/>
    <mergeCell ref="GC1:GC2"/>
    <mergeCell ref="GD1:GD2"/>
    <mergeCell ref="GA3:GC4"/>
    <mergeCell ref="FV1:FV2"/>
    <mergeCell ref="FW1:FW2"/>
    <mergeCell ref="FT3:FV4"/>
    <mergeCell ref="FO1:FO2"/>
    <mergeCell ref="FP1:FP2"/>
    <mergeCell ref="FM3:FO4"/>
    <mergeCell ref="FH1:FH2"/>
    <mergeCell ref="FI1:FI2"/>
    <mergeCell ref="FF3:FH4"/>
    <mergeCell ref="FA1:FA2"/>
    <mergeCell ref="FB1:FB2"/>
    <mergeCell ref="EY3:FA4"/>
    <mergeCell ref="ET1:ET2"/>
    <mergeCell ref="EU1:EU2"/>
    <mergeCell ref="ER3:ET4"/>
    <mergeCell ref="EM1:EM2"/>
    <mergeCell ref="EN1:EN2"/>
    <mergeCell ref="EK3:EM4"/>
    <mergeCell ref="EF1:EF2"/>
    <mergeCell ref="EG1:EG2"/>
    <mergeCell ref="ED3:EF4"/>
    <mergeCell ref="DY1:DY2"/>
    <mergeCell ref="DZ1:DZ2"/>
    <mergeCell ref="DW3:DY4"/>
    <mergeCell ref="DR1:DR2"/>
    <mergeCell ref="DS1:DS2"/>
    <mergeCell ref="DP3:DR4"/>
    <mergeCell ref="DK1:DK2"/>
    <mergeCell ref="DL1:DL2"/>
    <mergeCell ref="DI3:DK4"/>
    <mergeCell ref="DD1:DD2"/>
    <mergeCell ref="DE1:DE2"/>
    <mergeCell ref="DB3:DD4"/>
    <mergeCell ref="CW1:CW2"/>
    <mergeCell ref="CX1:CX2"/>
    <mergeCell ref="CU3:CW4"/>
    <mergeCell ref="CP1:CP2"/>
    <mergeCell ref="CQ1:CQ2"/>
    <mergeCell ref="CN3:CP4"/>
    <mergeCell ref="CI1:CI2"/>
    <mergeCell ref="CJ1:CJ2"/>
    <mergeCell ref="CG3:CI4"/>
    <mergeCell ref="CB1:CB2"/>
    <mergeCell ref="CC1:CC2"/>
    <mergeCell ref="BZ3:CB4"/>
    <mergeCell ref="BU1:BU2"/>
    <mergeCell ref="BV1:BV2"/>
    <mergeCell ref="BS3:BU4"/>
    <mergeCell ref="BN1:BN2"/>
    <mergeCell ref="BO1:BO2"/>
    <mergeCell ref="BL3:BN4"/>
    <mergeCell ref="BG1:BG2"/>
    <mergeCell ref="BH1:BH2"/>
    <mergeCell ref="BE3:BG4"/>
    <mergeCell ref="AZ1:AZ2"/>
    <mergeCell ref="BA1:BA2"/>
    <mergeCell ref="AX3:AZ4"/>
    <mergeCell ref="AS1:AS2"/>
    <mergeCell ref="AT1:AT2"/>
    <mergeCell ref="AQ3:AS4"/>
    <mergeCell ref="AC3:AE4"/>
    <mergeCell ref="AL1:AL2"/>
    <mergeCell ref="AM1:AM2"/>
    <mergeCell ref="AJ3:AL4"/>
    <mergeCell ref="AE1:AE2"/>
    <mergeCell ref="AF1:AF2"/>
    <mergeCell ref="X1:X2"/>
    <mergeCell ref="Y1:Y2"/>
    <mergeCell ref="Q1:Q2"/>
    <mergeCell ref="R1:R2"/>
    <mergeCell ref="O3:Q4"/>
    <mergeCell ref="V3:X4"/>
    <mergeCell ref="K1:K2"/>
    <mergeCell ref="J1:J2"/>
    <mergeCell ref="C1:C2"/>
    <mergeCell ref="D1:D2"/>
    <mergeCell ref="A3:C4"/>
    <mergeCell ref="H3:J4"/>
  </mergeCells>
  <dataValidations count="2">
    <dataValidation type="list" allowBlank="1" showInputMessage="1" showErrorMessage="1" sqref="D4:E4 K4:L4 Y4:Z4 AF4:AG4 AM4:AN5 AT4:AU4 BA4:BB4 BH4:BI4 BO4:BP4 BV4:BW4 CC4:CD4 CJ4:CK4 CQ4:CR4 CX4:CY4 DE4:DF4 DL4:DM4 DS4:DT4 DZ3:DZ4 EG4:EH4 EN4:EO4 EU4:EV4 FB4:FC4 FI4:FJ4 FP4:FQ4 FW4:FX4 GD4:GE4 GK4:GL4 GR4:GS4 GY4:GZ4 HF4:HG4">
      <formula1>mail</formula1>
    </dataValidation>
    <dataValidation type="list" allowBlank="1" showInputMessage="1" showErrorMessage="1" sqref="AL5">
      <formula1>Entreprises</formula1>
    </dataValidation>
  </dataValidations>
  <hyperlinks>
    <hyperlink ref="DE4" r:id="rId1"/>
    <hyperlink ref="DZ4" r:id="rId2"/>
    <hyperlink ref="EN4" r:id="rId3" display="contact@sarlnordisolation.fr"/>
  </hyperlinks>
  <printOptions horizontalCentered="1" verticalCentered="1"/>
  <pageMargins left="0.25" right="0.25" top="0.75" bottom="0.75" header="0.3" footer="0.3"/>
  <pageSetup paperSize="9" scale="67" orientation="landscape" r:id="rId4"/>
  <headerFooter>
    <oddHeader>&amp;C&amp;"-,Gras"&amp;28PLANNING BERAL</oddHeader>
    <oddFooter>&amp;CMERCI DE ME RETOURNER CE DOCUMENT COMPLÉTÉ ET DE ME CONFIRMER VOTRE INTERVENTION. PLANNING SOUS RÉSERVE.
VINCENT PADOWICZ - CONDUCTEUR DE TRAVAUX - BERAL - 07.63.12.85.01 - vincent-padowicz@beral.fr</oddFooter>
  </headerFooter>
  <colBreaks count="1" manualBreakCount="1">
    <brk id="217" max="42" man="1"/>
  </colBreak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EditerEnPDF">
                <anchor moveWithCells="1" sizeWithCells="1">
                  <from>
                    <xdr:col>5</xdr:col>
                    <xdr:colOff>0</xdr:colOff>
                    <xdr:row>1</xdr:row>
                    <xdr:rowOff>9525</xdr:rowOff>
                  </from>
                  <to>
                    <xdr:col>6</xdr:col>
                    <xdr:colOff>171450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Clients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6</xdr:col>
                    <xdr:colOff>171450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" name="Button 209">
              <controlPr defaultSize="0" print="0" autoFill="0" autoPict="0" macro="[0]!mail_gross">
                <anchor moveWithCells="1" sizeWithCells="1">
                  <from>
                    <xdr:col>5</xdr:col>
                    <xdr:colOff>0</xdr:colOff>
                    <xdr:row>3</xdr:row>
                    <xdr:rowOff>9525</xdr:rowOff>
                  </from>
                  <to>
                    <xdr:col>6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10" name="Button 244">
              <controlPr defaultSize="0" print="0" autoFill="0" autoPict="0" macro="[0]!mail_aucoindufeu">
                <anchor moveWithCells="1" siz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13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11" name="Button 250">
              <controlPr defaultSize="0" print="0" autoFill="0" autoPict="0" macro="[0]!mail_bayard">
                <anchor moveWithCells="1" sizeWithCells="1">
                  <from>
                    <xdr:col>19</xdr:col>
                    <xdr:colOff>0</xdr:colOff>
                    <xdr:row>3</xdr:row>
                    <xdr:rowOff>0</xdr:rowOff>
                  </from>
                  <to>
                    <xdr:col>20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12" name="Button 281">
              <controlPr defaultSize="0" print="0" autoFill="0" autoPict="0" macro="[0]!mail_bechtel">
                <anchor moveWithCells="1" sizeWithCells="1">
                  <from>
                    <xdr:col>26</xdr:col>
                    <xdr:colOff>0</xdr:colOff>
                    <xdr:row>2</xdr:row>
                    <xdr:rowOff>209550</xdr:rowOff>
                  </from>
                  <to>
                    <xdr:col>27</xdr:col>
                    <xdr:colOff>171450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13" name="Button 310">
              <controlPr defaultSize="0" print="0" autoFill="0" autoPict="0" macro="[0]!mail_beck">
                <anchor moveWithCells="1" sizeWithCells="1">
                  <from>
                    <xdr:col>32</xdr:col>
                    <xdr:colOff>1019175</xdr:colOff>
                    <xdr:row>2</xdr:row>
                    <xdr:rowOff>209550</xdr:rowOff>
                  </from>
                  <to>
                    <xdr:col>34</xdr:col>
                    <xdr:colOff>161925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4" name="Button 338">
              <controlPr defaultSize="0" print="0" autoFill="0" autoPict="0" macro="[0]!mail_benelec">
                <anchor moveWithCells="1" sizeWithCells="1">
                  <from>
                    <xdr:col>40</xdr:col>
                    <xdr:colOff>0</xdr:colOff>
                    <xdr:row>3</xdr:row>
                    <xdr:rowOff>9525</xdr:rowOff>
                  </from>
                  <to>
                    <xdr:col>41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15" name="Button 366">
              <controlPr defaultSize="0" print="0" autoFill="0" autoPict="0" macro="[0]!mail_carrelagedelest">
                <anchor moveWithCells="1" sizeWithCells="1">
                  <from>
                    <xdr:col>47</xdr:col>
                    <xdr:colOff>9525</xdr:colOff>
                    <xdr:row>2</xdr:row>
                    <xdr:rowOff>209550</xdr:rowOff>
                  </from>
                  <to>
                    <xdr:col>48</xdr:col>
                    <xdr:colOff>180975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16" name="Button 392">
              <controlPr defaultSize="0" print="0" autoFill="0" autoPict="0" macro="[0]!mail_degriff">
                <anchor moveWithCells="1" sizeWithCells="1">
                  <from>
                    <xdr:col>53</xdr:col>
                    <xdr:colOff>1019175</xdr:colOff>
                    <xdr:row>3</xdr:row>
                    <xdr:rowOff>0</xdr:rowOff>
                  </from>
                  <to>
                    <xdr:col>55</xdr:col>
                    <xdr:colOff>161925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17" name="Button 419">
              <controlPr defaultSize="0" print="0" autoFill="0" autoPict="0" macro="[0]!mail_ekotherm">
                <anchor moveWithCells="1" sizeWithCells="1">
                  <from>
                    <xdr:col>61</xdr:col>
                    <xdr:colOff>0</xdr:colOff>
                    <xdr:row>3</xdr:row>
                    <xdr:rowOff>9525</xdr:rowOff>
                  </from>
                  <to>
                    <xdr:col>62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18" name="Button 443">
              <controlPr defaultSize="0" print="0" autoFill="0" autoPict="0" macro="[0]!mail_hecker">
                <anchor moveWithCells="1" sizeWithCells="1">
                  <from>
                    <xdr:col>67</xdr:col>
                    <xdr:colOff>1028700</xdr:colOff>
                    <xdr:row>3</xdr:row>
                    <xdr:rowOff>9525</xdr:rowOff>
                  </from>
                  <to>
                    <xdr:col>69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19" name="Button 485">
              <controlPr defaultSize="0" print="0" autoFill="0" autoPict="0" macro="[0]!mail_fms">
                <anchor moveWithCells="1" sizeWithCells="1">
                  <from>
                    <xdr:col>75</xdr:col>
                    <xdr:colOff>0</xdr:colOff>
                    <xdr:row>2</xdr:row>
                    <xdr:rowOff>209550</xdr:rowOff>
                  </from>
                  <to>
                    <xdr:col>76</xdr:col>
                    <xdr:colOff>171450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20" name="Button 488">
              <controlPr defaultSize="0" print="0" autoFill="0" autoPict="0" macro="[0]!mail_gabel">
                <anchor moveWithCells="1" sizeWithCells="1">
                  <from>
                    <xdr:col>82</xdr:col>
                    <xdr:colOff>0</xdr:colOff>
                    <xdr:row>3</xdr:row>
                    <xdr:rowOff>0</xdr:rowOff>
                  </from>
                  <to>
                    <xdr:col>83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21" name="Button 510">
              <controlPr defaultSize="0" print="0" autoFill="0" autoPict="0" macro="[0]!mail_danaci">
                <anchor moveWithCells="1" sizeWithCells="1">
                  <from>
                    <xdr:col>88</xdr:col>
                    <xdr:colOff>1019175</xdr:colOff>
                    <xdr:row>3</xdr:row>
                    <xdr:rowOff>0</xdr:rowOff>
                  </from>
                  <to>
                    <xdr:col>90</xdr:col>
                    <xdr:colOff>9525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22" name="Button 530">
              <controlPr defaultSize="0" print="0" autoFill="0" autoPict="0" macro="[0]!mail_hda">
                <anchor moveWithCells="1" sizeWithCells="1">
                  <from>
                    <xdr:col>95</xdr:col>
                    <xdr:colOff>1019175</xdr:colOff>
                    <xdr:row>3</xdr:row>
                    <xdr:rowOff>0</xdr:rowOff>
                  </from>
                  <to>
                    <xdr:col>97</xdr:col>
                    <xdr:colOff>161925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23" name="Button 550">
              <controlPr defaultSize="0" print="0" autoFill="0" autoPict="0" macro="[0]!mail_hertfelder">
                <anchor moveWithCells="1" sizeWithCells="1">
                  <from>
                    <xdr:col>102</xdr:col>
                    <xdr:colOff>1019175</xdr:colOff>
                    <xdr:row>3</xdr:row>
                    <xdr:rowOff>9525</xdr:rowOff>
                  </from>
                  <to>
                    <xdr:col>104</xdr:col>
                    <xdr:colOff>161925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24" name="Button 568">
              <controlPr defaultSize="0" print="0" autoFill="0" autoPict="0" macro="[0]!mail_heusch">
                <anchor moveWithCells="1" sizeWithCells="1">
                  <from>
                    <xdr:col>110</xdr:col>
                    <xdr:colOff>0</xdr:colOff>
                    <xdr:row>2</xdr:row>
                    <xdr:rowOff>209550</xdr:rowOff>
                  </from>
                  <to>
                    <xdr:col>111</xdr:col>
                    <xdr:colOff>171450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25" name="Button 585">
              <controlPr defaultSize="0" print="0" autoFill="0" autoPict="0" macro="[0]!mail_hilzinger">
                <anchor moveWithCells="1" sizeWithCells="1">
                  <from>
                    <xdr:col>117</xdr:col>
                    <xdr:colOff>0</xdr:colOff>
                    <xdr:row>3</xdr:row>
                    <xdr:rowOff>9525</xdr:rowOff>
                  </from>
                  <to>
                    <xdr:col>118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26" name="Button 602">
              <controlPr defaultSize="0" print="0" autoFill="0" autoPict="0" macro="[0]!mail_kbr">
                <anchor moveWithCells="1" sizeWithCells="1">
                  <from>
                    <xdr:col>123</xdr:col>
                    <xdr:colOff>1028700</xdr:colOff>
                    <xdr:row>3</xdr:row>
                    <xdr:rowOff>9525</xdr:rowOff>
                  </from>
                  <to>
                    <xdr:col>125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27" name="Button 617">
              <controlPr defaultSize="0" print="0" autoFill="0" autoPict="0" macro="[0]!mail_kovacic">
                <anchor moveWithCells="1" sizeWithCells="1">
                  <from>
                    <xdr:col>131</xdr:col>
                    <xdr:colOff>0</xdr:colOff>
                    <xdr:row>2</xdr:row>
                    <xdr:rowOff>200025</xdr:rowOff>
                  </from>
                  <to>
                    <xdr:col>132</xdr:col>
                    <xdr:colOff>180975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28" name="Button 632">
              <controlPr defaultSize="0" print="0" autoFill="0" autoPict="0" macro="[0]!mail_neumeyer">
                <anchor moveWithCells="1" sizeWithCells="1">
                  <from>
                    <xdr:col>137</xdr:col>
                    <xdr:colOff>1019175</xdr:colOff>
                    <xdr:row>2</xdr:row>
                    <xdr:rowOff>209550</xdr:rowOff>
                  </from>
                  <to>
                    <xdr:col>139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29" name="Button 648">
              <controlPr defaultSize="0" print="0" autoFill="0" autoPict="0" macro="[0]!mail_meyerenergies">
                <anchor moveWithCells="1" sizeWithCells="1">
                  <from>
                    <xdr:col>144</xdr:col>
                    <xdr:colOff>1019175</xdr:colOff>
                    <xdr:row>3</xdr:row>
                    <xdr:rowOff>0</xdr:rowOff>
                  </from>
                  <to>
                    <xdr:col>146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30" name="Button 656">
              <controlPr defaultSize="0" print="0" autoFill="0" autoPict="0" macro="[0]!mail_ott">
                <anchor moveWithCells="1" sizeWithCells="1">
                  <from>
                    <xdr:col>151</xdr:col>
                    <xdr:colOff>1009650</xdr:colOff>
                    <xdr:row>3</xdr:row>
                    <xdr:rowOff>9525</xdr:rowOff>
                  </from>
                  <to>
                    <xdr:col>153</xdr:col>
                    <xdr:colOff>161925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31" name="Button 668">
              <controlPr defaultSize="0" print="0" autoFill="0" autoPict="0" macro="[0]!mail_riedinger">
                <anchor moveWithCells="1" sizeWithCells="1">
                  <from>
                    <xdr:col>159</xdr:col>
                    <xdr:colOff>9525</xdr:colOff>
                    <xdr:row>3</xdr:row>
                    <xdr:rowOff>19050</xdr:rowOff>
                  </from>
                  <to>
                    <xdr:col>160</xdr:col>
                    <xdr:colOff>180975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32" name="Button 679">
              <controlPr defaultSize="0" print="0" autoFill="0" autoPict="0" macro="[0]!mail_soares">
                <anchor moveWithCells="1" sizeWithCells="1">
                  <from>
                    <xdr:col>165</xdr:col>
                    <xdr:colOff>1019175</xdr:colOff>
                    <xdr:row>2</xdr:row>
                    <xdr:rowOff>209550</xdr:rowOff>
                  </from>
                  <to>
                    <xdr:col>167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33" name="Button 688">
              <controlPr defaultSize="0" print="0" autoFill="0" autoPict="0" macro="[0]!mail_sobatra">
                <anchor moveWithCells="1" sizeWithCells="1">
                  <from>
                    <xdr:col>172</xdr:col>
                    <xdr:colOff>1028700</xdr:colOff>
                    <xdr:row>3</xdr:row>
                    <xdr:rowOff>0</xdr:rowOff>
                  </from>
                  <to>
                    <xdr:col>174</xdr:col>
                    <xdr:colOff>171450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34" name="Button 696">
              <controlPr defaultSize="0" print="0" autoFill="0" autoPict="0" macro="[0]!mail_soprema">
                <anchor moveWithCells="1" sizeWithCells="1">
                  <from>
                    <xdr:col>179</xdr:col>
                    <xdr:colOff>1028700</xdr:colOff>
                    <xdr:row>2</xdr:row>
                    <xdr:rowOff>200025</xdr:rowOff>
                  </from>
                  <to>
                    <xdr:col>181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35" name="Button 703">
              <controlPr defaultSize="0" print="0" autoFill="0" autoPict="0" macro="[0]!mail_tasteper">
                <anchor moveWithCells="1" sizeWithCells="1">
                  <from>
                    <xdr:col>186</xdr:col>
                    <xdr:colOff>1028700</xdr:colOff>
                    <xdr:row>2</xdr:row>
                    <xdr:rowOff>209550</xdr:rowOff>
                  </from>
                  <to>
                    <xdr:col>188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36" name="Button 709">
              <controlPr defaultSize="0" print="0" autoFill="0" autoPict="0" macro="[0]!mail_tema">
                <anchor moveWithCells="1" sizeWithCells="1">
                  <from>
                    <xdr:col>194</xdr:col>
                    <xdr:colOff>0</xdr:colOff>
                    <xdr:row>2</xdr:row>
                    <xdr:rowOff>190500</xdr:rowOff>
                  </from>
                  <to>
                    <xdr:col>195</xdr:col>
                    <xdr:colOff>180975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37" name="Button 714">
              <controlPr defaultSize="0" print="0" autoFill="0" autoPict="0" macro="[0]!mail_wagner">
                <anchor moveWithCells="1" sizeWithCells="1">
                  <from>
                    <xdr:col>200</xdr:col>
                    <xdr:colOff>1028700</xdr:colOff>
                    <xdr:row>2</xdr:row>
                    <xdr:rowOff>209550</xdr:rowOff>
                  </from>
                  <to>
                    <xdr:col>202</xdr:col>
                    <xdr:colOff>171450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38" name="Button 718">
              <controlPr defaultSize="0" print="0" autoFill="0" autoPict="0" macro="[0]!mail_habitatdelorangerie">
                <anchor moveWithCells="1" sizeWithCells="1">
                  <from>
                    <xdr:col>207</xdr:col>
                    <xdr:colOff>1028700</xdr:colOff>
                    <xdr:row>3</xdr:row>
                    <xdr:rowOff>0</xdr:rowOff>
                  </from>
                  <to>
                    <xdr:col>209</xdr:col>
                    <xdr:colOff>333375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39" name="Button 721">
              <controlPr defaultSize="0" print="0" autoFill="0" autoPict="0" macro="[0]!mail_pkconcept">
                <anchor moveWithCells="1" sizeWithCells="1">
                  <from>
                    <xdr:col>214</xdr:col>
                    <xdr:colOff>1028700</xdr:colOff>
                    <xdr:row>3</xdr:row>
                    <xdr:rowOff>0</xdr:rowOff>
                  </from>
                  <to>
                    <xdr:col>216</xdr:col>
                    <xdr:colOff>171450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1"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74"/>
  <sheetViews>
    <sheetView zoomScaleNormal="100" workbookViewId="0">
      <selection activeCell="G17" sqref="G17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BATAILLE</v>
      </c>
      <c r="D2" s="4" t="s">
        <v>72</v>
      </c>
      <c r="E2" s="363">
        <v>43132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207</v>
      </c>
      <c r="D3" s="7" t="s">
        <v>3</v>
      </c>
      <c r="E3" s="366">
        <v>43257</v>
      </c>
      <c r="F3" s="367"/>
      <c r="G3" s="8"/>
      <c r="H3" s="368" t="str">
        <f ca="1">DATEDIF(E3,TODAY(),"m")&amp;"mois"&amp;-DATEDIF(E3,TODAY(),"md")&amp;"jours"</f>
        <v>4mois-11jours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E3+60</f>
        <v>43317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206</v>
      </c>
      <c r="E8" s="157">
        <f ca="1">I1</f>
        <v>42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BATITOUT 67</v>
      </c>
      <c r="E9" s="158">
        <f ca="1">E8+1</f>
        <v>43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BATITOUT 67</v>
      </c>
      <c r="E10" s="157">
        <f ca="1">E9</f>
        <v>43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BATITOUT 67</v>
      </c>
      <c r="E11" s="157">
        <v>35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13451.5</v>
      </c>
      <c r="B12" s="129">
        <f>A12-4000</f>
        <v>9451.5</v>
      </c>
      <c r="C12" s="28" t="s">
        <v>131</v>
      </c>
      <c r="D12" s="54" t="str">
        <f t="shared" ref="D12:D14" si="0">D9</f>
        <v>BATITOUT 67</v>
      </c>
      <c r="E12" s="157">
        <v>38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BATITOUT 67</v>
      </c>
      <c r="E13" s="157">
        <f>E12+1</f>
        <v>39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BATITOUT 67</v>
      </c>
      <c r="E14" s="157">
        <f>E13</f>
        <v>39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 ca="1">E10+4</f>
        <v>47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 ca="1">E10+1</f>
        <v>44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206</v>
      </c>
      <c r="E17" s="24">
        <v>42</v>
      </c>
      <c r="F17" s="29"/>
      <c r="G17" s="30" t="s">
        <v>35</v>
      </c>
      <c r="H17" s="27" t="s">
        <v>321</v>
      </c>
      <c r="I17" s="19"/>
    </row>
    <row r="18" spans="1:9" x14ac:dyDescent="0.25">
      <c r="A18" s="130">
        <v>960.02</v>
      </c>
      <c r="B18" s="129">
        <f>A18</f>
        <v>960.02</v>
      </c>
      <c r="C18" s="28" t="s">
        <v>12</v>
      </c>
      <c r="D18" s="52" t="s">
        <v>41</v>
      </c>
      <c r="E18" s="157">
        <v>42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BATITOUT 67</v>
      </c>
      <c r="E19" s="24">
        <v>42</v>
      </c>
      <c r="F19" s="29"/>
      <c r="G19" s="30" t="s">
        <v>9</v>
      </c>
      <c r="H19" s="27"/>
      <c r="I19" s="19"/>
    </row>
    <row r="20" spans="1:9" x14ac:dyDescent="0.25">
      <c r="A20" s="133">
        <v>573.12</v>
      </c>
      <c r="B20" s="129">
        <f>A20</f>
        <v>573.12</v>
      </c>
      <c r="C20" s="28" t="s">
        <v>59</v>
      </c>
      <c r="D20" s="52" t="s">
        <v>41</v>
      </c>
      <c r="E20" s="24">
        <f>IF(E19="","",MOD(E19+1,52))</f>
        <v>43</v>
      </c>
      <c r="F20" s="29"/>
      <c r="G20" s="30" t="s">
        <v>9</v>
      </c>
      <c r="H20" s="27"/>
      <c r="I20" s="19"/>
    </row>
    <row r="21" spans="1:9" x14ac:dyDescent="0.25">
      <c r="A21" s="133">
        <v>404.59</v>
      </c>
      <c r="B21" s="129">
        <f>A21</f>
        <v>404.59</v>
      </c>
      <c r="C21" s="28" t="s">
        <v>60</v>
      </c>
      <c r="D21" s="54" t="s">
        <v>44</v>
      </c>
      <c r="E21" s="24">
        <f>E20</f>
        <v>43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43</v>
      </c>
      <c r="F22" s="150"/>
      <c r="G22" s="151" t="s">
        <v>9</v>
      </c>
      <c r="H22" s="152"/>
      <c r="I22" s="19"/>
    </row>
    <row r="23" spans="1:9" x14ac:dyDescent="0.25">
      <c r="A23" s="130">
        <v>1623.66</v>
      </c>
      <c r="B23" s="129">
        <f>A23</f>
        <v>1623.66</v>
      </c>
      <c r="C23" s="32" t="s">
        <v>135</v>
      </c>
      <c r="D23" s="52" t="s">
        <v>45</v>
      </c>
      <c r="E23" s="24">
        <v>44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BATITOUT 67</v>
      </c>
      <c r="E24" s="24">
        <v>44</v>
      </c>
      <c r="F24" s="29"/>
      <c r="G24" s="30" t="s">
        <v>9</v>
      </c>
      <c r="H24" s="27"/>
      <c r="I24" s="19"/>
    </row>
    <row r="25" spans="1:9" x14ac:dyDescent="0.25">
      <c r="A25" s="231"/>
      <c r="B25" s="129">
        <f>A25</f>
        <v>0</v>
      </c>
      <c r="C25" s="160" t="s">
        <v>134</v>
      </c>
      <c r="D25" s="53" t="s">
        <v>55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1125.28</v>
      </c>
      <c r="B29" s="129">
        <f>A29</f>
        <v>1125.28</v>
      </c>
      <c r="C29" s="78" t="s">
        <v>66</v>
      </c>
      <c r="D29" s="52" t="s">
        <v>88</v>
      </c>
      <c r="E29" s="79">
        <v>44</v>
      </c>
      <c r="F29" s="25"/>
      <c r="G29" s="26" t="s">
        <v>9</v>
      </c>
      <c r="H29" s="27"/>
      <c r="I29" s="19"/>
    </row>
    <row r="30" spans="1:9" x14ac:dyDescent="0.25">
      <c r="A30" s="130">
        <v>2368.13</v>
      </c>
      <c r="B30" s="129">
        <f>A30</f>
        <v>2368.13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30">
        <v>480</v>
      </c>
      <c r="B32" s="129">
        <f>A32</f>
        <v>480</v>
      </c>
      <c r="C32" s="80" t="s">
        <v>17</v>
      </c>
      <c r="D32" s="53" t="s">
        <v>51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231"/>
      <c r="B33" s="129"/>
      <c r="C33" s="62" t="s">
        <v>137</v>
      </c>
      <c r="D33" s="52" t="s">
        <v>51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231"/>
      <c r="B34" s="129">
        <f>A34</f>
        <v>0</v>
      </c>
      <c r="C34" s="28" t="s">
        <v>138</v>
      </c>
      <c r="D34" s="53" t="s">
        <v>51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240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53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240"/>
      <c r="B37" s="12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240"/>
      <c r="B38" s="122"/>
      <c r="C38" s="28" t="s">
        <v>21</v>
      </c>
      <c r="D38" s="53" t="str">
        <f>D29</f>
        <v>ELECTRO HECKER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240"/>
      <c r="B39" s="122"/>
      <c r="C39" s="28" t="s">
        <v>22</v>
      </c>
      <c r="D39" s="52" t="str">
        <f>D32</f>
        <v>EKOTHERM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240"/>
      <c r="B40" s="122"/>
      <c r="C40" s="28" t="s">
        <v>23</v>
      </c>
      <c r="D40" s="53" t="s">
        <v>53</v>
      </c>
      <c r="E40" s="24">
        <f>E36+4</f>
        <v>53</v>
      </c>
      <c r="F40" s="29"/>
      <c r="G40" s="30" t="s">
        <v>9</v>
      </c>
      <c r="H40" s="27"/>
      <c r="I40" s="19"/>
    </row>
    <row r="41" spans="1:9" x14ac:dyDescent="0.25">
      <c r="A41" s="240"/>
      <c r="B41" s="12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240"/>
      <c r="B42" s="122"/>
      <c r="C42" s="28" t="s">
        <v>25</v>
      </c>
      <c r="D42" s="53" t="str">
        <f>D34</f>
        <v>EKOTHERM</v>
      </c>
      <c r="E42" s="24">
        <f>IF(E40="","",MOD(E40+2,52))</f>
        <v>3</v>
      </c>
      <c r="F42" s="29"/>
      <c r="G42" s="30"/>
      <c r="H42" s="27"/>
      <c r="I42" s="19"/>
    </row>
    <row r="43" spans="1:9" x14ac:dyDescent="0.25">
      <c r="A43" s="231"/>
      <c r="B43" s="129">
        <f>A43</f>
        <v>0</v>
      </c>
      <c r="C43" s="81" t="s">
        <v>144</v>
      </c>
      <c r="D43" s="52" t="s">
        <v>64</v>
      </c>
      <c r="E43" s="82">
        <f>E44</f>
        <v>3</v>
      </c>
      <c r="F43" s="83"/>
      <c r="G43" s="72" t="s">
        <v>70</v>
      </c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f>IF(E40="","",MOD(E40+2,52))</f>
        <v>3</v>
      </c>
      <c r="F44" s="83"/>
      <c r="G44" s="72"/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20986.300000000003</v>
      </c>
      <c r="B51" s="123">
        <f>SUM(B12:B50)</f>
        <v>16986.300000000003</v>
      </c>
      <c r="C51" s="91" t="s">
        <v>27</v>
      </c>
      <c r="D51" s="52" t="str">
        <f>D48</f>
        <v>TASTEPER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43140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43250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312" priority="70">
      <formula>$F52="réalisé"</formula>
    </cfRule>
  </conditionalFormatting>
  <conditionalFormatting sqref="C48:C51 E48:H51 E29:H45 C8:H26">
    <cfRule type="expression" dxfId="2311" priority="67">
      <formula>$G8="réalisé"</formula>
    </cfRule>
    <cfRule type="expression" dxfId="2310" priority="68">
      <formula>$G8="en cours"</formula>
    </cfRule>
    <cfRule type="expression" dxfId="2309" priority="69">
      <formula>$G8="non compris"</formula>
    </cfRule>
  </conditionalFormatting>
  <conditionalFormatting sqref="C29:C45">
    <cfRule type="expression" dxfId="2308" priority="64">
      <formula>$G29="réalisé"</formula>
    </cfRule>
    <cfRule type="expression" dxfId="2307" priority="65">
      <formula>$G29="en cours"</formula>
    </cfRule>
    <cfRule type="expression" dxfId="2306" priority="66">
      <formula>$G29="non compris"</formula>
    </cfRule>
  </conditionalFormatting>
  <conditionalFormatting sqref="C55:F58">
    <cfRule type="expression" dxfId="2305" priority="63">
      <formula>$F55="réalisé"</formula>
    </cfRule>
  </conditionalFormatting>
  <conditionalFormatting sqref="G9">
    <cfRule type="expression" dxfId="2304" priority="62">
      <formula>$G$10="réalisé"</formula>
    </cfRule>
  </conditionalFormatting>
  <conditionalFormatting sqref="G10:G14">
    <cfRule type="expression" dxfId="2303" priority="61">
      <formula>$G$15="réalisé"</formula>
    </cfRule>
  </conditionalFormatting>
  <conditionalFormatting sqref="G20:G21">
    <cfRule type="expression" dxfId="2302" priority="60">
      <formula>$G$22="réalisé"</formula>
    </cfRule>
  </conditionalFormatting>
  <conditionalFormatting sqref="G30">
    <cfRule type="expression" dxfId="2301" priority="59">
      <formula>$G$31="réalisé"</formula>
    </cfRule>
  </conditionalFormatting>
  <conditionalFormatting sqref="D29">
    <cfRule type="expression" dxfId="2300" priority="56">
      <formula>$G29="réalisé"</formula>
    </cfRule>
    <cfRule type="expression" dxfId="2299" priority="57">
      <formula>$G29="en cours"</formula>
    </cfRule>
    <cfRule type="expression" dxfId="2298" priority="58">
      <formula>$G29="non compris"</formula>
    </cfRule>
  </conditionalFormatting>
  <conditionalFormatting sqref="D31">
    <cfRule type="expression" dxfId="2297" priority="53">
      <formula>$G31="réalisé"</formula>
    </cfRule>
    <cfRule type="expression" dxfId="2296" priority="54">
      <formula>$G31="en cours"</formula>
    </cfRule>
    <cfRule type="expression" dxfId="2295" priority="55">
      <formula>$G31="non compris"</formula>
    </cfRule>
  </conditionalFormatting>
  <conditionalFormatting sqref="D33">
    <cfRule type="expression" dxfId="2294" priority="50">
      <formula>$G33="réalisé"</formula>
    </cfRule>
    <cfRule type="expression" dxfId="2293" priority="51">
      <formula>$G33="en cours"</formula>
    </cfRule>
    <cfRule type="expression" dxfId="2292" priority="52">
      <formula>$G33="non compris"</formula>
    </cfRule>
  </conditionalFormatting>
  <conditionalFormatting sqref="D35">
    <cfRule type="expression" dxfId="2291" priority="47">
      <formula>$G35="réalisé"</formula>
    </cfRule>
    <cfRule type="expression" dxfId="2290" priority="48">
      <formula>$G35="en cours"</formula>
    </cfRule>
    <cfRule type="expression" dxfId="2289" priority="49">
      <formula>$G35="non compris"</formula>
    </cfRule>
  </conditionalFormatting>
  <conditionalFormatting sqref="D37">
    <cfRule type="expression" dxfId="2288" priority="44">
      <formula>$G37="réalisé"</formula>
    </cfRule>
    <cfRule type="expression" dxfId="2287" priority="45">
      <formula>$G37="en cours"</formula>
    </cfRule>
    <cfRule type="expression" dxfId="2286" priority="46">
      <formula>$G37="non compris"</formula>
    </cfRule>
  </conditionalFormatting>
  <conditionalFormatting sqref="D39">
    <cfRule type="expression" dxfId="2285" priority="41">
      <formula>$G39="réalisé"</formula>
    </cfRule>
    <cfRule type="expression" dxfId="2284" priority="42">
      <formula>$G39="en cours"</formula>
    </cfRule>
    <cfRule type="expression" dxfId="2283" priority="43">
      <formula>$G39="non compris"</formula>
    </cfRule>
  </conditionalFormatting>
  <conditionalFormatting sqref="D41">
    <cfRule type="expression" dxfId="2282" priority="38">
      <formula>$G41="réalisé"</formula>
    </cfRule>
    <cfRule type="expression" dxfId="2281" priority="39">
      <formula>$G41="en cours"</formula>
    </cfRule>
    <cfRule type="expression" dxfId="2280" priority="40">
      <formula>$G41="non compris"</formula>
    </cfRule>
  </conditionalFormatting>
  <conditionalFormatting sqref="D44:D45">
    <cfRule type="expression" dxfId="2279" priority="35">
      <formula>$G44="réalisé"</formula>
    </cfRule>
    <cfRule type="expression" dxfId="2278" priority="36">
      <formula>$G44="en cours"</formula>
    </cfRule>
    <cfRule type="expression" dxfId="2277" priority="37">
      <formula>$G44="non compris"</formula>
    </cfRule>
  </conditionalFormatting>
  <conditionalFormatting sqref="D30">
    <cfRule type="expression" dxfId="2276" priority="32">
      <formula>$G30="réalisé"</formula>
    </cfRule>
    <cfRule type="expression" dxfId="2275" priority="33">
      <formula>$G30="en cours"</formula>
    </cfRule>
    <cfRule type="expression" dxfId="2274" priority="34">
      <formula>$G30="non compris"</formula>
    </cfRule>
  </conditionalFormatting>
  <conditionalFormatting sqref="D32">
    <cfRule type="expression" dxfId="2273" priority="29">
      <formula>$G32="réalisé"</formula>
    </cfRule>
    <cfRule type="expression" dxfId="2272" priority="30">
      <formula>$G32="en cours"</formula>
    </cfRule>
    <cfRule type="expression" dxfId="2271" priority="31">
      <formula>$G32="non compris"</formula>
    </cfRule>
  </conditionalFormatting>
  <conditionalFormatting sqref="D34">
    <cfRule type="expression" dxfId="2270" priority="26">
      <formula>$G34="réalisé"</formula>
    </cfRule>
    <cfRule type="expression" dxfId="2269" priority="27">
      <formula>$G34="en cours"</formula>
    </cfRule>
    <cfRule type="expression" dxfId="2268" priority="28">
      <formula>$G34="non compris"</formula>
    </cfRule>
  </conditionalFormatting>
  <conditionalFormatting sqref="D36">
    <cfRule type="expression" dxfId="2267" priority="23">
      <formula>$G36="réalisé"</formula>
    </cfRule>
    <cfRule type="expression" dxfId="2266" priority="24">
      <formula>$G36="en cours"</formula>
    </cfRule>
    <cfRule type="expression" dxfId="2265" priority="25">
      <formula>$G36="non compris"</formula>
    </cfRule>
  </conditionalFormatting>
  <conditionalFormatting sqref="D38">
    <cfRule type="expression" dxfId="2264" priority="20">
      <formula>$G38="réalisé"</formula>
    </cfRule>
    <cfRule type="expression" dxfId="2263" priority="21">
      <formula>$G38="en cours"</formula>
    </cfRule>
    <cfRule type="expression" dxfId="2262" priority="22">
      <formula>$G38="non compris"</formula>
    </cfRule>
  </conditionalFormatting>
  <conditionalFormatting sqref="D40">
    <cfRule type="expression" dxfId="2261" priority="17">
      <formula>$G40="réalisé"</formula>
    </cfRule>
    <cfRule type="expression" dxfId="2260" priority="18">
      <formula>$G40="en cours"</formula>
    </cfRule>
    <cfRule type="expression" dxfId="2259" priority="19">
      <formula>$G40="non compris"</formula>
    </cfRule>
  </conditionalFormatting>
  <conditionalFormatting sqref="D42:D43">
    <cfRule type="expression" dxfId="2258" priority="14">
      <formula>$G42="réalisé"</formula>
    </cfRule>
    <cfRule type="expression" dxfId="2257" priority="15">
      <formula>$G42="en cours"</formula>
    </cfRule>
    <cfRule type="expression" dxfId="2256" priority="16">
      <formula>$G42="non compris"</formula>
    </cfRule>
  </conditionalFormatting>
  <conditionalFormatting sqref="D50">
    <cfRule type="expression" dxfId="2255" priority="11">
      <formula>$G50="réalisé"</formula>
    </cfRule>
    <cfRule type="expression" dxfId="2254" priority="12">
      <formula>$G50="en cours"</formula>
    </cfRule>
    <cfRule type="expression" dxfId="2253" priority="13">
      <formula>$G50="non compris"</formula>
    </cfRule>
  </conditionalFormatting>
  <conditionalFormatting sqref="D49">
    <cfRule type="expression" dxfId="2252" priority="8">
      <formula>$G49="réalisé"</formula>
    </cfRule>
    <cfRule type="expression" dxfId="2251" priority="9">
      <formula>$G49="en cours"</formula>
    </cfRule>
    <cfRule type="expression" dxfId="2250" priority="10">
      <formula>$G49="non compris"</formula>
    </cfRule>
  </conditionalFormatting>
  <conditionalFormatting sqref="D48">
    <cfRule type="expression" dxfId="2249" priority="5">
      <formula>$G48="réalisé"</formula>
    </cfRule>
    <cfRule type="expression" dxfId="2248" priority="6">
      <formula>$G48="en cours"</formula>
    </cfRule>
    <cfRule type="expression" dxfId="2247" priority="7">
      <formula>$G48="non compris"</formula>
    </cfRule>
  </conditionalFormatting>
  <conditionalFormatting sqref="D51">
    <cfRule type="expression" dxfId="2246" priority="2">
      <formula>$G51="réalisé"</formula>
    </cfRule>
    <cfRule type="expression" dxfId="2245" priority="3">
      <formula>$G51="en cours"</formula>
    </cfRule>
    <cfRule type="expression" dxfId="2244" priority="4">
      <formula>$G51="non compris"</formula>
    </cfRule>
  </conditionalFormatting>
  <conditionalFormatting sqref="D8:D26">
    <cfRule type="expression" dxfId="224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I74"/>
  <sheetViews>
    <sheetView zoomScaleNormal="100" workbookViewId="0">
      <selection activeCell="G9" sqref="G9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BECK-HUMMEL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256</v>
      </c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268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206</v>
      </c>
      <c r="E8" s="157">
        <v>41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BATITOUT 67</v>
      </c>
      <c r="E9" s="158">
        <f>E8+1</f>
        <v>42</v>
      </c>
      <c r="F9" s="29"/>
      <c r="G9" s="30" t="s">
        <v>35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BATITOUT 67</v>
      </c>
      <c r="E10" s="157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BATITOUT 67</v>
      </c>
      <c r="E11" s="157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30">
        <v>13261.12</v>
      </c>
      <c r="B12" s="129">
        <f>A12</f>
        <v>13261.12</v>
      </c>
      <c r="C12" s="28" t="s">
        <v>131</v>
      </c>
      <c r="D12" s="54" t="str">
        <f t="shared" ref="D12:D14" si="0">D9</f>
        <v>BATITOUT 67</v>
      </c>
      <c r="E12" s="157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BATITOUT 67</v>
      </c>
      <c r="E13" s="157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BATITOUT 67</v>
      </c>
      <c r="E14" s="157">
        <f>E13</f>
        <v>46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186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30">
        <v>773.86</v>
      </c>
      <c r="B18" s="129">
        <f>A18</f>
        <v>773.86</v>
      </c>
      <c r="C18" s="28" t="s">
        <v>12</v>
      </c>
      <c r="D18" s="52" t="s">
        <v>40</v>
      </c>
      <c r="E18" s="157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BATITOUT 67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64</v>
      </c>
      <c r="E20" s="24">
        <f>IF(E19="","",MOD(E19+1,52))</f>
        <v>50</v>
      </c>
      <c r="F20" s="29"/>
      <c r="G20" s="30" t="s">
        <v>70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64</v>
      </c>
      <c r="E21" s="24">
        <f>E20</f>
        <v>50</v>
      </c>
      <c r="F21" s="29"/>
      <c r="G21" s="30" t="s">
        <v>70</v>
      </c>
      <c r="H21" s="50"/>
      <c r="I21" s="19"/>
    </row>
    <row r="22" spans="1:9" x14ac:dyDescent="0.25">
      <c r="A22" s="121"/>
      <c r="B22" s="122"/>
      <c r="C22" s="162" t="s">
        <v>13</v>
      </c>
      <c r="D22" s="163" t="s">
        <v>68</v>
      </c>
      <c r="E22" s="164">
        <f>E20</f>
        <v>50</v>
      </c>
      <c r="F22" s="165"/>
      <c r="G22" s="166" t="s">
        <v>9</v>
      </c>
      <c r="H22" s="167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64</v>
      </c>
      <c r="E23" s="24">
        <f>IF(E20="","",MOD(E20+2,52))</f>
        <v>0</v>
      </c>
      <c r="F23" s="29"/>
      <c r="G23" s="30" t="s">
        <v>70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EURO ECHAFAUDAGE</v>
      </c>
      <c r="E24" s="24">
        <f>IF(E20="","",MOD(E20+2,52))</f>
        <v>0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64</v>
      </c>
      <c r="E25" s="24">
        <f>E23</f>
        <v>0</v>
      </c>
      <c r="F25" s="29"/>
      <c r="G25" s="72" t="s">
        <v>70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64</v>
      </c>
      <c r="E29" s="79">
        <f>IF(E24="","",MOD(E24+1,52))</f>
        <v>1</v>
      </c>
      <c r="F29" s="25"/>
      <c r="G29" s="26" t="s">
        <v>70</v>
      </c>
      <c r="H29" s="27"/>
      <c r="I29" s="19"/>
    </row>
    <row r="30" spans="1:9" x14ac:dyDescent="0.25">
      <c r="A30" s="130"/>
      <c r="B30" s="129">
        <f>A30</f>
        <v>0</v>
      </c>
      <c r="C30" s="28" t="s">
        <v>67</v>
      </c>
      <c r="D30" s="53" t="s">
        <v>47</v>
      </c>
      <c r="E30" s="24">
        <f>IF(E29="","",MOD(E29+1,52))</f>
        <v>2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A CHARGE CLIENT</v>
      </c>
      <c r="E31" s="24">
        <f>IF(E30="","",MOD(E30+2,52))</f>
        <v>4</v>
      </c>
      <c r="F31" s="29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50</v>
      </c>
      <c r="E32" s="24">
        <f>IF(E30="","",MOD(E30+2,52))</f>
        <v>4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5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5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203</v>
      </c>
      <c r="E36" s="24">
        <f>IF(E34="","",MOD(E34+1,52))</f>
        <v>6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7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A CHARGE CLIENT</v>
      </c>
      <c r="E38" s="24">
        <f>IF(E37="","",MOD(E37+1,52))</f>
        <v>8</v>
      </c>
      <c r="F38" s="29"/>
      <c r="G38" s="30" t="s">
        <v>70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HERTFELDER</v>
      </c>
      <c r="E39" s="24">
        <f>IF(E37="","",MOD(E37+1,52))</f>
        <v>8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10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9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12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12</v>
      </c>
      <c r="F43" s="83"/>
      <c r="G43" s="72" t="s">
        <v>70</v>
      </c>
      <c r="H43" s="27"/>
      <c r="I43" s="19"/>
    </row>
    <row r="44" spans="1:9" x14ac:dyDescent="0.25">
      <c r="A44" s="130"/>
      <c r="B44" s="129">
        <f>A44</f>
        <v>0</v>
      </c>
      <c r="C44" s="81" t="s">
        <v>136</v>
      </c>
      <c r="D44" s="170" t="s">
        <v>54</v>
      </c>
      <c r="E44" s="82">
        <f>IF(E40="","",MOD(E40+2,52))</f>
        <v>12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57</v>
      </c>
      <c r="E48" s="89">
        <f>E32+1</f>
        <v>5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6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14034.980000000001</v>
      </c>
      <c r="B51" s="153"/>
      <c r="C51" s="91" t="s">
        <v>27</v>
      </c>
      <c r="D51" s="52" t="s">
        <v>64</v>
      </c>
      <c r="E51" s="90">
        <f>E48+3</f>
        <v>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43358</v>
      </c>
      <c r="E56" s="46"/>
      <c r="F56" s="2" t="s">
        <v>36</v>
      </c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242" priority="70">
      <formula>$F52="réalisé"</formula>
    </cfRule>
  </conditionalFormatting>
  <conditionalFormatting sqref="C48:C51 E48:H51 E29:H45 C8:H26">
    <cfRule type="expression" dxfId="2241" priority="67">
      <formula>$G8="réalisé"</formula>
    </cfRule>
    <cfRule type="expression" dxfId="2240" priority="68">
      <formula>$G8="en cours"</formula>
    </cfRule>
    <cfRule type="expression" dxfId="2239" priority="69">
      <formula>$G8="non compris"</formula>
    </cfRule>
  </conditionalFormatting>
  <conditionalFormatting sqref="C29:C45">
    <cfRule type="expression" dxfId="2238" priority="64">
      <formula>$G29="réalisé"</formula>
    </cfRule>
    <cfRule type="expression" dxfId="2237" priority="65">
      <formula>$G29="en cours"</formula>
    </cfRule>
    <cfRule type="expression" dxfId="2236" priority="66">
      <formula>$G29="non compris"</formula>
    </cfRule>
  </conditionalFormatting>
  <conditionalFormatting sqref="C55:F58">
    <cfRule type="expression" dxfId="2235" priority="63">
      <formula>$F55="réalisé"</formula>
    </cfRule>
  </conditionalFormatting>
  <conditionalFormatting sqref="G9">
    <cfRule type="expression" dxfId="2234" priority="62">
      <formula>$G$10="réalisé"</formula>
    </cfRule>
  </conditionalFormatting>
  <conditionalFormatting sqref="G10:G14">
    <cfRule type="expression" dxfId="2233" priority="61">
      <formula>$G$15="réalisé"</formula>
    </cfRule>
  </conditionalFormatting>
  <conditionalFormatting sqref="G20:G21">
    <cfRule type="expression" dxfId="2232" priority="60">
      <formula>$G$22="réalisé"</formula>
    </cfRule>
  </conditionalFormatting>
  <conditionalFormatting sqref="G30">
    <cfRule type="expression" dxfId="2231" priority="59">
      <formula>$G$31="réalisé"</formula>
    </cfRule>
  </conditionalFormatting>
  <conditionalFormatting sqref="D29">
    <cfRule type="expression" dxfId="2230" priority="56">
      <formula>$G29="réalisé"</formula>
    </cfRule>
    <cfRule type="expression" dxfId="2229" priority="57">
      <formula>$G29="en cours"</formula>
    </cfRule>
    <cfRule type="expression" dxfId="2228" priority="58">
      <formula>$G29="non compris"</formula>
    </cfRule>
  </conditionalFormatting>
  <conditionalFormatting sqref="D31">
    <cfRule type="expression" dxfId="2227" priority="53">
      <formula>$G31="réalisé"</formula>
    </cfRule>
    <cfRule type="expression" dxfId="2226" priority="54">
      <formula>$G31="en cours"</formula>
    </cfRule>
    <cfRule type="expression" dxfId="2225" priority="55">
      <formula>$G31="non compris"</formula>
    </cfRule>
  </conditionalFormatting>
  <conditionalFormatting sqref="D33">
    <cfRule type="expression" dxfId="2224" priority="50">
      <formula>$G33="réalisé"</formula>
    </cfRule>
    <cfRule type="expression" dxfId="2223" priority="51">
      <formula>$G33="en cours"</formula>
    </cfRule>
    <cfRule type="expression" dxfId="2222" priority="52">
      <formula>$G33="non compris"</formula>
    </cfRule>
  </conditionalFormatting>
  <conditionalFormatting sqref="D35">
    <cfRule type="expression" dxfId="2221" priority="47">
      <formula>$G35="réalisé"</formula>
    </cfRule>
    <cfRule type="expression" dxfId="2220" priority="48">
      <formula>$G35="en cours"</formula>
    </cfRule>
    <cfRule type="expression" dxfId="2219" priority="49">
      <formula>$G35="non compris"</formula>
    </cfRule>
  </conditionalFormatting>
  <conditionalFormatting sqref="D37">
    <cfRule type="expression" dxfId="2218" priority="44">
      <formula>$G37="réalisé"</formula>
    </cfRule>
    <cfRule type="expression" dxfId="2217" priority="45">
      <formula>$G37="en cours"</formula>
    </cfRule>
    <cfRule type="expression" dxfId="2216" priority="46">
      <formula>$G37="non compris"</formula>
    </cfRule>
  </conditionalFormatting>
  <conditionalFormatting sqref="D39">
    <cfRule type="expression" dxfId="2215" priority="41">
      <formula>$G39="réalisé"</formula>
    </cfRule>
    <cfRule type="expression" dxfId="2214" priority="42">
      <formula>$G39="en cours"</formula>
    </cfRule>
    <cfRule type="expression" dxfId="2213" priority="43">
      <formula>$G39="non compris"</formula>
    </cfRule>
  </conditionalFormatting>
  <conditionalFormatting sqref="D41">
    <cfRule type="expression" dxfId="2212" priority="38">
      <formula>$G41="réalisé"</formula>
    </cfRule>
    <cfRule type="expression" dxfId="2211" priority="39">
      <formula>$G41="en cours"</formula>
    </cfRule>
    <cfRule type="expression" dxfId="2210" priority="40">
      <formula>$G41="non compris"</formula>
    </cfRule>
  </conditionalFormatting>
  <conditionalFormatting sqref="D44:D45">
    <cfRule type="expression" dxfId="2209" priority="35">
      <formula>$G44="réalisé"</formula>
    </cfRule>
    <cfRule type="expression" dxfId="2208" priority="36">
      <formula>$G44="en cours"</formula>
    </cfRule>
    <cfRule type="expression" dxfId="2207" priority="37">
      <formula>$G44="non compris"</formula>
    </cfRule>
  </conditionalFormatting>
  <conditionalFormatting sqref="D30">
    <cfRule type="expression" dxfId="2206" priority="32">
      <formula>$G30="réalisé"</formula>
    </cfRule>
    <cfRule type="expression" dxfId="2205" priority="33">
      <formula>$G30="en cours"</formula>
    </cfRule>
    <cfRule type="expression" dxfId="2204" priority="34">
      <formula>$G30="non compris"</formula>
    </cfRule>
  </conditionalFormatting>
  <conditionalFormatting sqref="D32">
    <cfRule type="expression" dxfId="2203" priority="29">
      <formula>$G32="réalisé"</formula>
    </cfRule>
    <cfRule type="expression" dxfId="2202" priority="30">
      <formula>$G32="en cours"</formula>
    </cfRule>
    <cfRule type="expression" dxfId="2201" priority="31">
      <formula>$G32="non compris"</formula>
    </cfRule>
  </conditionalFormatting>
  <conditionalFormatting sqref="D34">
    <cfRule type="expression" dxfId="2200" priority="26">
      <formula>$G34="réalisé"</formula>
    </cfRule>
    <cfRule type="expression" dxfId="2199" priority="27">
      <formula>$G34="en cours"</formula>
    </cfRule>
    <cfRule type="expression" dxfId="2198" priority="28">
      <formula>$G34="non compris"</formula>
    </cfRule>
  </conditionalFormatting>
  <conditionalFormatting sqref="D36">
    <cfRule type="expression" dxfId="2197" priority="23">
      <formula>$G36="réalisé"</formula>
    </cfRule>
    <cfRule type="expression" dxfId="2196" priority="24">
      <formula>$G36="en cours"</formula>
    </cfRule>
    <cfRule type="expression" dxfId="2195" priority="25">
      <formula>$G36="non compris"</formula>
    </cfRule>
  </conditionalFormatting>
  <conditionalFormatting sqref="D38">
    <cfRule type="expression" dxfId="2194" priority="20">
      <formula>$G38="réalisé"</formula>
    </cfRule>
    <cfRule type="expression" dxfId="2193" priority="21">
      <formula>$G38="en cours"</formula>
    </cfRule>
    <cfRule type="expression" dxfId="2192" priority="22">
      <formula>$G38="non compris"</formula>
    </cfRule>
  </conditionalFormatting>
  <conditionalFormatting sqref="D40">
    <cfRule type="expression" dxfId="2191" priority="17">
      <formula>$G40="réalisé"</formula>
    </cfRule>
    <cfRule type="expression" dxfId="2190" priority="18">
      <formula>$G40="en cours"</formula>
    </cfRule>
    <cfRule type="expression" dxfId="2189" priority="19">
      <formula>$G40="non compris"</formula>
    </cfRule>
  </conditionalFormatting>
  <conditionalFormatting sqref="D42:D43">
    <cfRule type="expression" dxfId="2188" priority="14">
      <formula>$G42="réalisé"</formula>
    </cfRule>
    <cfRule type="expression" dxfId="2187" priority="15">
      <formula>$G42="en cours"</formula>
    </cfRule>
    <cfRule type="expression" dxfId="2186" priority="16">
      <formula>$G42="non compris"</formula>
    </cfRule>
  </conditionalFormatting>
  <conditionalFormatting sqref="D50">
    <cfRule type="expression" dxfId="2185" priority="11">
      <formula>$G50="réalisé"</formula>
    </cfRule>
    <cfRule type="expression" dxfId="2184" priority="12">
      <formula>$G50="en cours"</formula>
    </cfRule>
    <cfRule type="expression" dxfId="2183" priority="13">
      <formula>$G50="non compris"</formula>
    </cfRule>
  </conditionalFormatting>
  <conditionalFormatting sqref="D49">
    <cfRule type="expression" dxfId="2182" priority="8">
      <formula>$G49="réalisé"</formula>
    </cfRule>
    <cfRule type="expression" dxfId="2181" priority="9">
      <formula>$G49="en cours"</formula>
    </cfRule>
    <cfRule type="expression" dxfId="2180" priority="10">
      <formula>$G49="non compris"</formula>
    </cfRule>
  </conditionalFormatting>
  <conditionalFormatting sqref="D48">
    <cfRule type="expression" dxfId="2179" priority="5">
      <formula>$G48="réalisé"</formula>
    </cfRule>
    <cfRule type="expression" dxfId="2178" priority="6">
      <formula>$G48="en cours"</formula>
    </cfRule>
    <cfRule type="expression" dxfId="2177" priority="7">
      <formula>$G48="non compris"</formula>
    </cfRule>
  </conditionalFormatting>
  <conditionalFormatting sqref="D51">
    <cfRule type="expression" dxfId="2176" priority="2">
      <formula>$G51="réalisé"</formula>
    </cfRule>
    <cfRule type="expression" dxfId="2175" priority="3">
      <formula>$G51="en cours"</formula>
    </cfRule>
    <cfRule type="expression" dxfId="2174" priority="4">
      <formula>$G51="non compris"</formula>
    </cfRule>
  </conditionalFormatting>
  <conditionalFormatting sqref="D8:D26">
    <cfRule type="expression" dxfId="217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  <pageSetUpPr fitToPage="1"/>
  </sheetPr>
  <dimension ref="A1:I74"/>
  <sheetViews>
    <sheetView zoomScaleNormal="100" workbookViewId="0">
      <selection activeCell="E25" sqref="E25"/>
    </sheetView>
  </sheetViews>
  <sheetFormatPr baseColWidth="10" defaultRowHeight="15" x14ac:dyDescent="0.25"/>
  <cols>
    <col min="1" max="1" width="12.85546875" customWidth="1"/>
    <col min="2" max="2" width="12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BREMENT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252</v>
      </c>
      <c r="D3" s="7" t="s">
        <v>3</v>
      </c>
      <c r="E3" s="366">
        <v>42985</v>
      </c>
      <c r="F3" s="367"/>
      <c r="G3" s="8"/>
      <c r="H3" s="368" t="str">
        <f ca="1">DATEDIF(E3,TODAY(),"m")&amp;"mois"&amp;-DATEDIF(E3,TODAY(),"md")&amp;"jours"</f>
        <v>13mois-10jours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43045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258"/>
      <c r="C8" s="28" t="s">
        <v>122</v>
      </c>
      <c r="D8" s="52" t="s">
        <v>206</v>
      </c>
      <c r="E8" s="157">
        <v>37</v>
      </c>
      <c r="F8" s="25"/>
      <c r="G8" s="26" t="s">
        <v>36</v>
      </c>
      <c r="H8" s="27"/>
      <c r="I8" s="19"/>
    </row>
    <row r="9" spans="1:9" x14ac:dyDescent="0.25">
      <c r="A9" s="113"/>
      <c r="B9" s="259"/>
      <c r="C9" s="28" t="s">
        <v>128</v>
      </c>
      <c r="D9" s="53" t="str">
        <f>D8</f>
        <v>BATITOUT 67</v>
      </c>
      <c r="E9" s="158">
        <v>39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260"/>
      <c r="C10" s="28" t="s">
        <v>129</v>
      </c>
      <c r="D10" s="52" t="str">
        <f>D9</f>
        <v>BATITOUT 67</v>
      </c>
      <c r="E10" s="157">
        <v>41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261"/>
      <c r="C11" s="28" t="s">
        <v>130</v>
      </c>
      <c r="D11" s="54" t="str">
        <f>D8</f>
        <v>BATITOUT 67</v>
      </c>
      <c r="E11" s="157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272">
        <v>18545.59</v>
      </c>
      <c r="B12" s="262">
        <f>A12</f>
        <v>18545.59</v>
      </c>
      <c r="C12" s="28" t="s">
        <v>131</v>
      </c>
      <c r="D12" s="54" t="str">
        <f t="shared" ref="D12:D14" si="0">D9</f>
        <v>BATITOUT 67</v>
      </c>
      <c r="E12" s="157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255"/>
      <c r="B13" s="261"/>
      <c r="C13" s="28" t="s">
        <v>132</v>
      </c>
      <c r="D13" s="54" t="str">
        <f t="shared" si="0"/>
        <v>BATITOUT 67</v>
      </c>
      <c r="E13" s="157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255"/>
      <c r="B14" s="261"/>
      <c r="C14" s="28" t="s">
        <v>133</v>
      </c>
      <c r="D14" s="54" t="str">
        <f t="shared" si="0"/>
        <v>BATITOUT 67</v>
      </c>
      <c r="E14" s="157">
        <f>E13</f>
        <v>45</v>
      </c>
      <c r="F14" s="31"/>
      <c r="G14" s="30" t="s">
        <v>9</v>
      </c>
      <c r="H14" s="27"/>
      <c r="I14" s="19"/>
    </row>
    <row r="15" spans="1:9" x14ac:dyDescent="0.25">
      <c r="A15" s="255"/>
      <c r="B15" s="261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255"/>
      <c r="B16" s="261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255"/>
      <c r="B17" s="261"/>
      <c r="C17" s="28" t="s">
        <v>11</v>
      </c>
      <c r="D17" s="53" t="s">
        <v>206</v>
      </c>
      <c r="E17" s="24">
        <v>45</v>
      </c>
      <c r="F17" s="29"/>
      <c r="G17" s="30" t="s">
        <v>9</v>
      </c>
      <c r="H17" s="27"/>
      <c r="I17" s="19"/>
    </row>
    <row r="18" spans="1:9" x14ac:dyDescent="0.25">
      <c r="A18" s="272">
        <v>2083.6799999999998</v>
      </c>
      <c r="B18" s="262">
        <f>A18</f>
        <v>2083.6799999999998</v>
      </c>
      <c r="C18" s="28" t="s">
        <v>12</v>
      </c>
      <c r="D18" s="52" t="s">
        <v>41</v>
      </c>
      <c r="E18" s="157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255"/>
      <c r="B19" s="261"/>
      <c r="C19" s="28" t="s">
        <v>73</v>
      </c>
      <c r="D19" s="53" t="str">
        <f>D10</f>
        <v>BATITOUT 67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272">
        <v>1699.02</v>
      </c>
      <c r="B20" s="262">
        <f>A20</f>
        <v>1699.02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288"/>
      <c r="B21" s="262">
        <f>A21</f>
        <v>0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255"/>
      <c r="B22" s="261"/>
      <c r="C22" s="147" t="s">
        <v>13</v>
      </c>
      <c r="D22" s="148" t="s">
        <v>44</v>
      </c>
      <c r="E22" s="149">
        <f>E20</f>
        <v>48</v>
      </c>
      <c r="F22" s="150"/>
      <c r="G22" s="151" t="s">
        <v>9</v>
      </c>
      <c r="H22" s="152"/>
      <c r="I22" s="19"/>
    </row>
    <row r="23" spans="1:9" x14ac:dyDescent="0.25">
      <c r="A23" s="272"/>
      <c r="B23" s="262">
        <f>A23</f>
        <v>0</v>
      </c>
      <c r="C23" s="32" t="s">
        <v>135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255"/>
      <c r="B24" s="261"/>
      <c r="C24" s="28" t="s">
        <v>14</v>
      </c>
      <c r="D24" s="53" t="str">
        <f>D17</f>
        <v>BATITOUT 67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272"/>
      <c r="B25" s="262">
        <f>A25</f>
        <v>0</v>
      </c>
      <c r="C25" s="160" t="s">
        <v>134</v>
      </c>
      <c r="D25" s="53" t="s">
        <v>56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255"/>
      <c r="B26" s="261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256"/>
      <c r="B27" s="263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255"/>
      <c r="B28" s="261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72">
        <v>1609.73</v>
      </c>
      <c r="B29" s="262">
        <f>A29</f>
        <v>1609.73</v>
      </c>
      <c r="C29" s="78" t="s">
        <v>66</v>
      </c>
      <c r="D29" s="52" t="s">
        <v>49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272">
        <v>2879.81</v>
      </c>
      <c r="B30" s="262">
        <f>A30</f>
        <v>2879.81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255"/>
      <c r="B31" s="261"/>
      <c r="C31" s="62" t="s">
        <v>16</v>
      </c>
      <c r="D31" s="52" t="str">
        <f>D29</f>
        <v>BENELEC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272">
        <v>506.62</v>
      </c>
      <c r="B32" s="262">
        <f>A32</f>
        <v>506.62</v>
      </c>
      <c r="C32" s="80" t="s">
        <v>17</v>
      </c>
      <c r="D32" s="53" t="s">
        <v>126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289"/>
      <c r="B33" s="262"/>
      <c r="C33" s="62" t="s">
        <v>137</v>
      </c>
      <c r="D33" s="52" t="s">
        <v>126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289"/>
      <c r="B34" s="262">
        <f>A34</f>
        <v>0</v>
      </c>
      <c r="C34" s="28" t="s">
        <v>138</v>
      </c>
      <c r="D34" s="53" t="s">
        <v>126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255"/>
      <c r="B35" s="261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72">
        <v>318.86</v>
      </c>
      <c r="B36" s="262">
        <f>A36</f>
        <v>318.86</v>
      </c>
      <c r="C36" s="28" t="s">
        <v>19</v>
      </c>
      <c r="D36" s="53" t="s">
        <v>203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255"/>
      <c r="B37" s="261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255"/>
      <c r="B38" s="261"/>
      <c r="C38" s="28" t="s">
        <v>21</v>
      </c>
      <c r="D38" s="53" t="str">
        <f>D29</f>
        <v>BENELEC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255"/>
      <c r="B39" s="261"/>
      <c r="C39" s="28" t="s">
        <v>22</v>
      </c>
      <c r="D39" s="52" t="str">
        <f>D32</f>
        <v>MEYER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273">
        <v>456.18</v>
      </c>
      <c r="B40" s="261">
        <f>+A40</f>
        <v>456.18</v>
      </c>
      <c r="C40" s="267" t="s">
        <v>23</v>
      </c>
      <c r="D40" s="53" t="s">
        <v>53</v>
      </c>
      <c r="E40" s="268">
        <f>E36+4</f>
        <v>8</v>
      </c>
      <c r="F40" s="269"/>
      <c r="G40" s="270" t="s">
        <v>9</v>
      </c>
      <c r="H40" s="271"/>
      <c r="I40" s="19"/>
    </row>
    <row r="41" spans="1:9" x14ac:dyDescent="0.25">
      <c r="A41" s="255"/>
      <c r="B41" s="261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255"/>
      <c r="B42" s="261"/>
      <c r="C42" s="28" t="s">
        <v>25</v>
      </c>
      <c r="D42" s="53" t="str">
        <f>D34</f>
        <v>MEYER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254"/>
      <c r="B43" s="262">
        <f>A43</f>
        <v>0</v>
      </c>
      <c r="C43" s="81" t="s">
        <v>144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272"/>
      <c r="B44" s="262">
        <f>A44</f>
        <v>0</v>
      </c>
      <c r="C44" s="81" t="s">
        <v>136</v>
      </c>
      <c r="D44" s="170" t="s">
        <v>193</v>
      </c>
      <c r="E44" s="82">
        <f>IF(E40="","",MOD(E40+2,52))</f>
        <v>10</v>
      </c>
      <c r="F44" s="83"/>
      <c r="G44" s="72" t="s">
        <v>247</v>
      </c>
      <c r="H44" s="171"/>
      <c r="I44" s="19"/>
    </row>
    <row r="45" spans="1:9" x14ac:dyDescent="0.25">
      <c r="A45" s="255"/>
      <c r="B45" s="261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56"/>
      <c r="B46" s="263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55"/>
      <c r="B47" s="26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4"/>
      <c r="B48" s="262">
        <f>A48</f>
        <v>0</v>
      </c>
      <c r="C48" s="88" t="s">
        <v>26</v>
      </c>
      <c r="D48" s="52" t="s">
        <v>57</v>
      </c>
      <c r="E48" s="89">
        <f>E32+1</f>
        <v>3</v>
      </c>
      <c r="F48" s="25"/>
      <c r="G48" s="26"/>
      <c r="H48" s="27"/>
      <c r="I48" s="19"/>
    </row>
    <row r="49" spans="1:9" x14ac:dyDescent="0.25">
      <c r="A49" s="257"/>
      <c r="B49" s="265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257"/>
      <c r="B50" s="265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257">
        <f>SUM(A8:A50)</f>
        <v>28099.49</v>
      </c>
      <c r="B51" s="257">
        <f>SUM(B8:B50)</f>
        <v>28099.49</v>
      </c>
      <c r="C51" s="91" t="s">
        <v>27</v>
      </c>
      <c r="D51" s="52" t="str">
        <f>D48</f>
        <v>TASTEPER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266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55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156"/>
      <c r="E56" s="46"/>
      <c r="F56" s="2"/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172" priority="73">
      <formula>$F52="réalisé"</formula>
    </cfRule>
  </conditionalFormatting>
  <conditionalFormatting sqref="C48:C51 E48:H51 E29:H45 C8:H26">
    <cfRule type="expression" dxfId="2171" priority="70">
      <formula>$G8="réalisé"</formula>
    </cfRule>
    <cfRule type="expression" dxfId="2170" priority="71">
      <formula>$G8="en cours"</formula>
    </cfRule>
    <cfRule type="expression" dxfId="2169" priority="72">
      <formula>$G8="non compris"</formula>
    </cfRule>
  </conditionalFormatting>
  <conditionalFormatting sqref="C29:C45">
    <cfRule type="expression" dxfId="2168" priority="67">
      <formula>$G29="réalisé"</formula>
    </cfRule>
    <cfRule type="expression" dxfId="2167" priority="68">
      <formula>$G29="en cours"</formula>
    </cfRule>
    <cfRule type="expression" dxfId="2166" priority="69">
      <formula>$G29="non compris"</formula>
    </cfRule>
  </conditionalFormatting>
  <conditionalFormatting sqref="C55:F58">
    <cfRule type="expression" dxfId="2165" priority="66">
      <formula>$F55="réalisé"</formula>
    </cfRule>
  </conditionalFormatting>
  <conditionalFormatting sqref="G9">
    <cfRule type="expression" dxfId="2164" priority="65">
      <formula>$G$10="réalisé"</formula>
    </cfRule>
  </conditionalFormatting>
  <conditionalFormatting sqref="G10:G14">
    <cfRule type="expression" dxfId="2163" priority="64">
      <formula>$G$15="réalisé"</formula>
    </cfRule>
  </conditionalFormatting>
  <conditionalFormatting sqref="G20:G21">
    <cfRule type="expression" dxfId="2162" priority="63">
      <formula>$G$22="réalisé"</formula>
    </cfRule>
  </conditionalFormatting>
  <conditionalFormatting sqref="G30">
    <cfRule type="expression" dxfId="2161" priority="62">
      <formula>$G$31="réalisé"</formula>
    </cfRule>
  </conditionalFormatting>
  <conditionalFormatting sqref="D29">
    <cfRule type="expression" dxfId="2160" priority="59">
      <formula>$G29="réalisé"</formula>
    </cfRule>
    <cfRule type="expression" dxfId="2159" priority="60">
      <formula>$G29="en cours"</formula>
    </cfRule>
    <cfRule type="expression" dxfId="2158" priority="61">
      <formula>$G29="non compris"</formula>
    </cfRule>
  </conditionalFormatting>
  <conditionalFormatting sqref="D31">
    <cfRule type="expression" dxfId="2157" priority="56">
      <formula>$G31="réalisé"</formula>
    </cfRule>
    <cfRule type="expression" dxfId="2156" priority="57">
      <formula>$G31="en cours"</formula>
    </cfRule>
    <cfRule type="expression" dxfId="2155" priority="58">
      <formula>$G31="non compris"</formula>
    </cfRule>
  </conditionalFormatting>
  <conditionalFormatting sqref="D33">
    <cfRule type="expression" dxfId="2154" priority="53">
      <formula>$G33="réalisé"</formula>
    </cfRule>
    <cfRule type="expression" dxfId="2153" priority="54">
      <formula>$G33="en cours"</formula>
    </cfRule>
    <cfRule type="expression" dxfId="2152" priority="55">
      <formula>$G33="non compris"</formula>
    </cfRule>
  </conditionalFormatting>
  <conditionalFormatting sqref="D35">
    <cfRule type="expression" dxfId="2151" priority="50">
      <formula>$G35="réalisé"</formula>
    </cfRule>
    <cfRule type="expression" dxfId="2150" priority="51">
      <formula>$G35="en cours"</formula>
    </cfRule>
    <cfRule type="expression" dxfId="2149" priority="52">
      <formula>$G35="non compris"</formula>
    </cfRule>
  </conditionalFormatting>
  <conditionalFormatting sqref="D37">
    <cfRule type="expression" dxfId="2148" priority="47">
      <formula>$G37="réalisé"</formula>
    </cfRule>
    <cfRule type="expression" dxfId="2147" priority="48">
      <formula>$G37="en cours"</formula>
    </cfRule>
    <cfRule type="expression" dxfId="2146" priority="49">
      <formula>$G37="non compris"</formula>
    </cfRule>
  </conditionalFormatting>
  <conditionalFormatting sqref="D39">
    <cfRule type="expression" dxfId="2145" priority="44">
      <formula>$G39="réalisé"</formula>
    </cfRule>
    <cfRule type="expression" dxfId="2144" priority="45">
      <formula>$G39="en cours"</formula>
    </cfRule>
    <cfRule type="expression" dxfId="2143" priority="46">
      <formula>$G39="non compris"</formula>
    </cfRule>
  </conditionalFormatting>
  <conditionalFormatting sqref="D41">
    <cfRule type="expression" dxfId="2142" priority="41">
      <formula>$G41="réalisé"</formula>
    </cfRule>
    <cfRule type="expression" dxfId="2141" priority="42">
      <formula>$G41="en cours"</formula>
    </cfRule>
    <cfRule type="expression" dxfId="2140" priority="43">
      <formula>$G41="non compris"</formula>
    </cfRule>
  </conditionalFormatting>
  <conditionalFormatting sqref="D44:D45">
    <cfRule type="expression" dxfId="2139" priority="38">
      <formula>$G44="réalisé"</formula>
    </cfRule>
    <cfRule type="expression" dxfId="2138" priority="39">
      <formula>$G44="en cours"</formula>
    </cfRule>
    <cfRule type="expression" dxfId="2137" priority="40">
      <formula>$G44="non compris"</formula>
    </cfRule>
  </conditionalFormatting>
  <conditionalFormatting sqref="D30">
    <cfRule type="expression" dxfId="2136" priority="35">
      <formula>$G30="réalisé"</formula>
    </cfRule>
    <cfRule type="expression" dxfId="2135" priority="36">
      <formula>$G30="en cours"</formula>
    </cfRule>
    <cfRule type="expression" dxfId="2134" priority="37">
      <formula>$G30="non compris"</formula>
    </cfRule>
  </conditionalFormatting>
  <conditionalFormatting sqref="D32">
    <cfRule type="expression" dxfId="2133" priority="32">
      <formula>$G32="réalisé"</formula>
    </cfRule>
    <cfRule type="expression" dxfId="2132" priority="33">
      <formula>$G32="en cours"</formula>
    </cfRule>
    <cfRule type="expression" dxfId="2131" priority="34">
      <formula>$G32="non compris"</formula>
    </cfRule>
  </conditionalFormatting>
  <conditionalFormatting sqref="D34">
    <cfRule type="expression" dxfId="2130" priority="29">
      <formula>$G34="réalisé"</formula>
    </cfRule>
    <cfRule type="expression" dxfId="2129" priority="30">
      <formula>$G34="en cours"</formula>
    </cfRule>
    <cfRule type="expression" dxfId="2128" priority="31">
      <formula>$G34="non compris"</formula>
    </cfRule>
  </conditionalFormatting>
  <conditionalFormatting sqref="D36">
    <cfRule type="expression" dxfId="2127" priority="26">
      <formula>$G36="réalisé"</formula>
    </cfRule>
    <cfRule type="expression" dxfId="2126" priority="27">
      <formula>$G36="en cours"</formula>
    </cfRule>
    <cfRule type="expression" dxfId="2125" priority="28">
      <formula>$G36="non compris"</formula>
    </cfRule>
  </conditionalFormatting>
  <conditionalFormatting sqref="D38">
    <cfRule type="expression" dxfId="2124" priority="23">
      <formula>$G38="réalisé"</formula>
    </cfRule>
    <cfRule type="expression" dxfId="2123" priority="24">
      <formula>$G38="en cours"</formula>
    </cfRule>
    <cfRule type="expression" dxfId="2122" priority="25">
      <formula>$G38="non compris"</formula>
    </cfRule>
  </conditionalFormatting>
  <conditionalFormatting sqref="D42:D43">
    <cfRule type="expression" dxfId="2121" priority="17">
      <formula>$G42="réalisé"</formula>
    </cfRule>
    <cfRule type="expression" dxfId="2120" priority="18">
      <formula>$G42="en cours"</formula>
    </cfRule>
    <cfRule type="expression" dxfId="2119" priority="19">
      <formula>$G42="non compris"</formula>
    </cfRule>
  </conditionalFormatting>
  <conditionalFormatting sqref="D50">
    <cfRule type="expression" dxfId="2118" priority="14">
      <formula>$G50="réalisé"</formula>
    </cfRule>
    <cfRule type="expression" dxfId="2117" priority="15">
      <formula>$G50="en cours"</formula>
    </cfRule>
    <cfRule type="expression" dxfId="2116" priority="16">
      <formula>$G50="non compris"</formula>
    </cfRule>
  </conditionalFormatting>
  <conditionalFormatting sqref="D49">
    <cfRule type="expression" dxfId="2115" priority="11">
      <formula>$G49="réalisé"</formula>
    </cfRule>
    <cfRule type="expression" dxfId="2114" priority="12">
      <formula>$G49="en cours"</formula>
    </cfRule>
    <cfRule type="expression" dxfId="2113" priority="13">
      <formula>$G49="non compris"</formula>
    </cfRule>
  </conditionalFormatting>
  <conditionalFormatting sqref="D48">
    <cfRule type="expression" dxfId="2112" priority="8">
      <formula>$G48="réalisé"</formula>
    </cfRule>
    <cfRule type="expression" dxfId="2111" priority="9">
      <formula>$G48="en cours"</formula>
    </cfRule>
    <cfRule type="expression" dxfId="2110" priority="10">
      <formula>$G48="non compris"</formula>
    </cfRule>
  </conditionalFormatting>
  <conditionalFormatting sqref="D51">
    <cfRule type="expression" dxfId="2109" priority="5">
      <formula>$G51="réalisé"</formula>
    </cfRule>
    <cfRule type="expression" dxfId="2108" priority="6">
      <formula>$G51="en cours"</formula>
    </cfRule>
    <cfRule type="expression" dxfId="2107" priority="7">
      <formula>$G51="non compris"</formula>
    </cfRule>
  </conditionalFormatting>
  <conditionalFormatting sqref="D8:D26">
    <cfRule type="expression" dxfId="2106" priority="4">
      <formula>$D$8="NON CONCERNÉ"</formula>
    </cfRule>
  </conditionalFormatting>
  <conditionalFormatting sqref="D40">
    <cfRule type="expression" dxfId="2105" priority="1">
      <formula>$G40="réalisé"</formula>
    </cfRule>
    <cfRule type="expression" dxfId="2104" priority="2">
      <formula>$G40="en cours"</formula>
    </cfRule>
    <cfRule type="expression" dxfId="2103" priority="3">
      <formula>$G40="non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8:D26 D29:D45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4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B050"/>
    <pageSetUpPr fitToPage="1"/>
  </sheetPr>
  <dimension ref="A1:I74"/>
  <sheetViews>
    <sheetView zoomScaleNormal="100" workbookViewId="0">
      <selection activeCell="K23" sqref="K23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BRÜCKER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102" priority="70">
      <formula>$F52="réalisé"</formula>
    </cfRule>
  </conditionalFormatting>
  <conditionalFormatting sqref="C48:C51 E48:H51 E29:H45 C8:H26">
    <cfRule type="expression" dxfId="2101" priority="67">
      <formula>$G8="réalisé"</formula>
    </cfRule>
    <cfRule type="expression" dxfId="2100" priority="68">
      <formula>$G8="en cours"</formula>
    </cfRule>
    <cfRule type="expression" dxfId="2099" priority="69">
      <formula>$G8="non compris"</formula>
    </cfRule>
  </conditionalFormatting>
  <conditionalFormatting sqref="C29:C45">
    <cfRule type="expression" dxfId="2098" priority="64">
      <formula>$G29="réalisé"</formula>
    </cfRule>
    <cfRule type="expression" dxfId="2097" priority="65">
      <formula>$G29="en cours"</formula>
    </cfRule>
    <cfRule type="expression" dxfId="2096" priority="66">
      <formula>$G29="non compris"</formula>
    </cfRule>
  </conditionalFormatting>
  <conditionalFormatting sqref="C55:F58">
    <cfRule type="expression" dxfId="2095" priority="63">
      <formula>$F55="réalisé"</formula>
    </cfRule>
  </conditionalFormatting>
  <conditionalFormatting sqref="G9">
    <cfRule type="expression" dxfId="2094" priority="62">
      <formula>$G$10="réalisé"</formula>
    </cfRule>
  </conditionalFormatting>
  <conditionalFormatting sqref="G10:G14">
    <cfRule type="expression" dxfId="2093" priority="61">
      <formula>$G$15="réalisé"</formula>
    </cfRule>
  </conditionalFormatting>
  <conditionalFormatting sqref="G20:G21">
    <cfRule type="expression" dxfId="2092" priority="60">
      <formula>$G$22="réalisé"</formula>
    </cfRule>
  </conditionalFormatting>
  <conditionalFormatting sqref="G30">
    <cfRule type="expression" dxfId="2091" priority="59">
      <formula>$G$31="réalisé"</formula>
    </cfRule>
  </conditionalFormatting>
  <conditionalFormatting sqref="D29">
    <cfRule type="expression" dxfId="2090" priority="56">
      <formula>$G29="réalisé"</formula>
    </cfRule>
    <cfRule type="expression" dxfId="2089" priority="57">
      <formula>$G29="en cours"</formula>
    </cfRule>
    <cfRule type="expression" dxfId="2088" priority="58">
      <formula>$G29="non compris"</formula>
    </cfRule>
  </conditionalFormatting>
  <conditionalFormatting sqref="D31">
    <cfRule type="expression" dxfId="2087" priority="53">
      <formula>$G31="réalisé"</formula>
    </cfRule>
    <cfRule type="expression" dxfId="2086" priority="54">
      <formula>$G31="en cours"</formula>
    </cfRule>
    <cfRule type="expression" dxfId="2085" priority="55">
      <formula>$G31="non compris"</formula>
    </cfRule>
  </conditionalFormatting>
  <conditionalFormatting sqref="D33">
    <cfRule type="expression" dxfId="2084" priority="50">
      <formula>$G33="réalisé"</formula>
    </cfRule>
    <cfRule type="expression" dxfId="2083" priority="51">
      <formula>$G33="en cours"</formula>
    </cfRule>
    <cfRule type="expression" dxfId="2082" priority="52">
      <formula>$G33="non compris"</formula>
    </cfRule>
  </conditionalFormatting>
  <conditionalFormatting sqref="D35">
    <cfRule type="expression" dxfId="2081" priority="47">
      <formula>$G35="réalisé"</formula>
    </cfRule>
    <cfRule type="expression" dxfId="2080" priority="48">
      <formula>$G35="en cours"</formula>
    </cfRule>
    <cfRule type="expression" dxfId="2079" priority="49">
      <formula>$G35="non compris"</formula>
    </cfRule>
  </conditionalFormatting>
  <conditionalFormatting sqref="D37">
    <cfRule type="expression" dxfId="2078" priority="44">
      <formula>$G37="réalisé"</formula>
    </cfRule>
    <cfRule type="expression" dxfId="2077" priority="45">
      <formula>$G37="en cours"</formula>
    </cfRule>
    <cfRule type="expression" dxfId="2076" priority="46">
      <formula>$G37="non compris"</formula>
    </cfRule>
  </conditionalFormatting>
  <conditionalFormatting sqref="D39">
    <cfRule type="expression" dxfId="2075" priority="41">
      <formula>$G39="réalisé"</formula>
    </cfRule>
    <cfRule type="expression" dxfId="2074" priority="42">
      <formula>$G39="en cours"</formula>
    </cfRule>
    <cfRule type="expression" dxfId="2073" priority="43">
      <formula>$G39="non compris"</formula>
    </cfRule>
  </conditionalFormatting>
  <conditionalFormatting sqref="D41">
    <cfRule type="expression" dxfId="2072" priority="38">
      <formula>$G41="réalisé"</formula>
    </cfRule>
    <cfRule type="expression" dxfId="2071" priority="39">
      <formula>$G41="en cours"</formula>
    </cfRule>
    <cfRule type="expression" dxfId="2070" priority="40">
      <formula>$G41="non compris"</formula>
    </cfRule>
  </conditionalFormatting>
  <conditionalFormatting sqref="D44:D45">
    <cfRule type="expression" dxfId="2069" priority="35">
      <formula>$G44="réalisé"</formula>
    </cfRule>
    <cfRule type="expression" dxfId="2068" priority="36">
      <formula>$G44="en cours"</formula>
    </cfRule>
    <cfRule type="expression" dxfId="2067" priority="37">
      <formula>$G44="non compris"</formula>
    </cfRule>
  </conditionalFormatting>
  <conditionalFormatting sqref="D30">
    <cfRule type="expression" dxfId="2066" priority="32">
      <formula>$G30="réalisé"</formula>
    </cfRule>
    <cfRule type="expression" dxfId="2065" priority="33">
      <formula>$G30="en cours"</formula>
    </cfRule>
    <cfRule type="expression" dxfId="2064" priority="34">
      <formula>$G30="non compris"</formula>
    </cfRule>
  </conditionalFormatting>
  <conditionalFormatting sqref="D32">
    <cfRule type="expression" dxfId="2063" priority="29">
      <formula>$G32="réalisé"</formula>
    </cfRule>
    <cfRule type="expression" dxfId="2062" priority="30">
      <formula>$G32="en cours"</formula>
    </cfRule>
    <cfRule type="expression" dxfId="2061" priority="31">
      <formula>$G32="non compris"</formula>
    </cfRule>
  </conditionalFormatting>
  <conditionalFormatting sqref="D34">
    <cfRule type="expression" dxfId="2060" priority="26">
      <formula>$G34="réalisé"</formula>
    </cfRule>
    <cfRule type="expression" dxfId="2059" priority="27">
      <formula>$G34="en cours"</formula>
    </cfRule>
    <cfRule type="expression" dxfId="2058" priority="28">
      <formula>$G34="non compris"</formula>
    </cfRule>
  </conditionalFormatting>
  <conditionalFormatting sqref="D36">
    <cfRule type="expression" dxfId="2057" priority="23">
      <formula>$G36="réalisé"</formula>
    </cfRule>
    <cfRule type="expression" dxfId="2056" priority="24">
      <formula>$G36="en cours"</formula>
    </cfRule>
    <cfRule type="expression" dxfId="2055" priority="25">
      <formula>$G36="non compris"</formula>
    </cfRule>
  </conditionalFormatting>
  <conditionalFormatting sqref="D38">
    <cfRule type="expression" dxfId="2054" priority="20">
      <formula>$G38="réalisé"</formula>
    </cfRule>
    <cfRule type="expression" dxfId="2053" priority="21">
      <formula>$G38="en cours"</formula>
    </cfRule>
    <cfRule type="expression" dxfId="2052" priority="22">
      <formula>$G38="non compris"</formula>
    </cfRule>
  </conditionalFormatting>
  <conditionalFormatting sqref="D40">
    <cfRule type="expression" dxfId="2051" priority="17">
      <formula>$G40="réalisé"</formula>
    </cfRule>
    <cfRule type="expression" dxfId="2050" priority="18">
      <formula>$G40="en cours"</formula>
    </cfRule>
    <cfRule type="expression" dxfId="2049" priority="19">
      <formula>$G40="non compris"</formula>
    </cfRule>
  </conditionalFormatting>
  <conditionalFormatting sqref="D42:D43">
    <cfRule type="expression" dxfId="2048" priority="14">
      <formula>$G42="réalisé"</formula>
    </cfRule>
    <cfRule type="expression" dxfId="2047" priority="15">
      <formula>$G42="en cours"</formula>
    </cfRule>
    <cfRule type="expression" dxfId="2046" priority="16">
      <formula>$G42="non compris"</formula>
    </cfRule>
  </conditionalFormatting>
  <conditionalFormatting sqref="D50">
    <cfRule type="expression" dxfId="2045" priority="11">
      <formula>$G50="réalisé"</formula>
    </cfRule>
    <cfRule type="expression" dxfId="2044" priority="12">
      <formula>$G50="en cours"</formula>
    </cfRule>
    <cfRule type="expression" dxfId="2043" priority="13">
      <formula>$G50="non compris"</formula>
    </cfRule>
  </conditionalFormatting>
  <conditionalFormatting sqref="D49">
    <cfRule type="expression" dxfId="2042" priority="8">
      <formula>$G49="réalisé"</formula>
    </cfRule>
    <cfRule type="expression" dxfId="2041" priority="9">
      <formula>$G49="en cours"</formula>
    </cfRule>
    <cfRule type="expression" dxfId="2040" priority="10">
      <formula>$G49="non compris"</formula>
    </cfRule>
  </conditionalFormatting>
  <conditionalFormatting sqref="D48">
    <cfRule type="expression" dxfId="2039" priority="5">
      <formula>$G48="réalisé"</formula>
    </cfRule>
    <cfRule type="expression" dxfId="2038" priority="6">
      <formula>$G48="en cours"</formula>
    </cfRule>
    <cfRule type="expression" dxfId="2037" priority="7">
      <formula>$G48="non compris"</formula>
    </cfRule>
  </conditionalFormatting>
  <conditionalFormatting sqref="D51">
    <cfRule type="expression" dxfId="2036" priority="2">
      <formula>$G51="réalisé"</formula>
    </cfRule>
    <cfRule type="expression" dxfId="2035" priority="3">
      <formula>$G51="en cours"</formula>
    </cfRule>
    <cfRule type="expression" dxfId="2034" priority="4">
      <formula>$G51="non compris"</formula>
    </cfRule>
  </conditionalFormatting>
  <conditionalFormatting sqref="D8:D26">
    <cfRule type="expression" dxfId="203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  <pageSetUpPr fitToPage="1"/>
  </sheetPr>
  <dimension ref="A1:I74"/>
  <sheetViews>
    <sheetView zoomScaleNormal="100" workbookViewId="0">
      <selection activeCell="B38" sqref="B3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3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BOUDISS</v>
      </c>
      <c r="D2" s="4" t="s">
        <v>72</v>
      </c>
      <c r="E2" s="363">
        <v>43223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259</v>
      </c>
      <c r="D3" s="7" t="s">
        <v>3</v>
      </c>
      <c r="E3" s="366">
        <v>43368</v>
      </c>
      <c r="F3" s="367"/>
      <c r="G3" s="8"/>
      <c r="H3" s="368" t="str">
        <f ca="1">DATEDIF(E3,TODAY(),"m")&amp;"mois"&amp;-DATEDIF(E3,TODAY(),"md")&amp;"jours"</f>
        <v>0mois-22jours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43428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ht="15" customHeight="1" x14ac:dyDescent="0.25">
      <c r="A8" s="113"/>
      <c r="B8" s="175"/>
      <c r="C8" s="28" t="s">
        <v>122</v>
      </c>
      <c r="D8" s="52" t="s">
        <v>253</v>
      </c>
      <c r="E8" s="157">
        <v>39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HABITAT DE L'ORANGERIE</v>
      </c>
      <c r="E9" s="158">
        <f>E8+1</f>
        <v>40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HABITAT DE L'ORANGERIE</v>
      </c>
      <c r="E10" s="157">
        <v>41</v>
      </c>
      <c r="F10" s="31"/>
      <c r="G10" s="30" t="s">
        <v>35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HABITAT DE L'ORANGERIE</v>
      </c>
      <c r="E11" s="157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30">
        <v>13768.87</v>
      </c>
      <c r="B12" s="129">
        <f>A12-3500</f>
        <v>10268.870000000001</v>
      </c>
      <c r="C12" s="28" t="s">
        <v>131</v>
      </c>
      <c r="D12" s="54" t="str">
        <f t="shared" ref="D12:D14" si="0">D9</f>
        <v>HABITAT DE L'ORANGERIE</v>
      </c>
      <c r="E12" s="157">
        <v>42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HABITAT DE L'ORANGERIE</v>
      </c>
      <c r="E13" s="157">
        <f>E12+1</f>
        <v>43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HABITAT DE L'ORANGERIE</v>
      </c>
      <c r="E14" s="157">
        <f>E13</f>
        <v>43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173</v>
      </c>
      <c r="E17" s="24">
        <v>43</v>
      </c>
      <c r="F17" s="29"/>
      <c r="G17" s="30" t="s">
        <v>9</v>
      </c>
      <c r="H17" s="27"/>
      <c r="I17" s="19"/>
    </row>
    <row r="18" spans="1:9" x14ac:dyDescent="0.25">
      <c r="A18" s="130">
        <v>677.26</v>
      </c>
      <c r="B18" s="129">
        <f>A18</f>
        <v>677.26</v>
      </c>
      <c r="C18" s="28" t="s">
        <v>12</v>
      </c>
      <c r="D18" s="52" t="s">
        <v>40</v>
      </c>
      <c r="E18" s="157">
        <f>IF(E13="","",MOD(E17+1,52))</f>
        <v>44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HABITAT DE L'ORANGERIE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128">
        <v>787.67</v>
      </c>
      <c r="B20" s="129">
        <f>A20</f>
        <v>787.67</v>
      </c>
      <c r="C20" s="28" t="s">
        <v>59</v>
      </c>
      <c r="D20" s="52" t="s">
        <v>42</v>
      </c>
      <c r="E20" s="24">
        <f>IF(E19="","",MOD(E19+1,52))</f>
        <v>46</v>
      </c>
      <c r="F20" s="29"/>
      <c r="G20" s="30" t="s">
        <v>9</v>
      </c>
      <c r="H20" s="27"/>
      <c r="I20" s="19"/>
    </row>
    <row r="21" spans="1:9" x14ac:dyDescent="0.25">
      <c r="A21" s="128">
        <v>701.95</v>
      </c>
      <c r="B21" s="129">
        <f>A21</f>
        <v>701.95</v>
      </c>
      <c r="C21" s="28" t="s">
        <v>60</v>
      </c>
      <c r="D21" s="54" t="s">
        <v>42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62" t="s">
        <v>13</v>
      </c>
      <c r="D22" s="163" t="s">
        <v>68</v>
      </c>
      <c r="E22" s="164">
        <f>E20</f>
        <v>46</v>
      </c>
      <c r="F22" s="165"/>
      <c r="G22" s="166" t="s">
        <v>9</v>
      </c>
      <c r="H22" s="167"/>
      <c r="I22" s="19"/>
    </row>
    <row r="23" spans="1:9" x14ac:dyDescent="0.25">
      <c r="A23" s="130"/>
      <c r="B23" s="129">
        <f>A23</f>
        <v>0</v>
      </c>
      <c r="C23" s="32" t="s">
        <v>135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INDUSTRIE SERVICE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620.74</v>
      </c>
      <c r="B29" s="129">
        <f>A29</f>
        <v>620.74</v>
      </c>
      <c r="C29" s="78" t="s">
        <v>66</v>
      </c>
      <c r="D29" s="52" t="s">
        <v>88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130">
        <v>1563.04</v>
      </c>
      <c r="B30" s="129">
        <f>A30</f>
        <v>1563.04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 t="s">
        <v>70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52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/>
      <c r="D34" s="53"/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52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 t="s">
        <v>70</v>
      </c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6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282</v>
      </c>
      <c r="D42" s="53" t="s">
        <v>58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8</v>
      </c>
      <c r="F43" s="83"/>
      <c r="G43" s="72" t="s">
        <v>70</v>
      </c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64</v>
      </c>
      <c r="E44" s="82">
        <f>IF(E40="","",MOD(E40+2,52))</f>
        <v>8</v>
      </c>
      <c r="F44" s="83"/>
      <c r="G44" s="72" t="s">
        <v>70</v>
      </c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18119.530000000002</v>
      </c>
      <c r="B51" s="153"/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032" priority="70">
      <formula>$F52="réalisé"</formula>
    </cfRule>
  </conditionalFormatting>
  <conditionalFormatting sqref="C48:C51 E48:H51 E29:H45 C8:H26">
    <cfRule type="expression" dxfId="2031" priority="67">
      <formula>$G8="réalisé"</formula>
    </cfRule>
    <cfRule type="expression" dxfId="2030" priority="68">
      <formula>$G8="en cours"</formula>
    </cfRule>
    <cfRule type="expression" dxfId="2029" priority="69">
      <formula>$G8="non compris"</formula>
    </cfRule>
  </conditionalFormatting>
  <conditionalFormatting sqref="C29:C45">
    <cfRule type="expression" dxfId="2028" priority="64">
      <formula>$G29="réalisé"</formula>
    </cfRule>
    <cfRule type="expression" dxfId="2027" priority="65">
      <formula>$G29="en cours"</formula>
    </cfRule>
    <cfRule type="expression" dxfId="2026" priority="66">
      <formula>$G29="non compris"</formula>
    </cfRule>
  </conditionalFormatting>
  <conditionalFormatting sqref="C55:F58">
    <cfRule type="expression" dxfId="2025" priority="63">
      <formula>$F55="réalisé"</formula>
    </cfRule>
  </conditionalFormatting>
  <conditionalFormatting sqref="G9">
    <cfRule type="expression" dxfId="2024" priority="62">
      <formula>$G$10="réalisé"</formula>
    </cfRule>
  </conditionalFormatting>
  <conditionalFormatting sqref="G10:G14">
    <cfRule type="expression" dxfId="2023" priority="61">
      <formula>$G$15="réalisé"</formula>
    </cfRule>
  </conditionalFormatting>
  <conditionalFormatting sqref="G20:G21">
    <cfRule type="expression" dxfId="2022" priority="60">
      <formula>$G$22="réalisé"</formula>
    </cfRule>
  </conditionalFormatting>
  <conditionalFormatting sqref="G30">
    <cfRule type="expression" dxfId="2021" priority="59">
      <formula>$G$31="réalisé"</formula>
    </cfRule>
  </conditionalFormatting>
  <conditionalFormatting sqref="D29">
    <cfRule type="expression" dxfId="2020" priority="56">
      <formula>$G29="réalisé"</formula>
    </cfRule>
    <cfRule type="expression" dxfId="2019" priority="57">
      <formula>$G29="en cours"</formula>
    </cfRule>
    <cfRule type="expression" dxfId="2018" priority="58">
      <formula>$G29="non compris"</formula>
    </cfRule>
  </conditionalFormatting>
  <conditionalFormatting sqref="D31">
    <cfRule type="expression" dxfId="2017" priority="53">
      <formula>$G31="réalisé"</formula>
    </cfRule>
    <cfRule type="expression" dxfId="2016" priority="54">
      <formula>$G31="en cours"</formula>
    </cfRule>
    <cfRule type="expression" dxfId="2015" priority="55">
      <formula>$G31="non compris"</formula>
    </cfRule>
  </conditionalFormatting>
  <conditionalFormatting sqref="D33">
    <cfRule type="expression" dxfId="2014" priority="50">
      <formula>$G33="réalisé"</formula>
    </cfRule>
    <cfRule type="expression" dxfId="2013" priority="51">
      <formula>$G33="en cours"</formula>
    </cfRule>
    <cfRule type="expression" dxfId="2012" priority="52">
      <formula>$G33="non compris"</formula>
    </cfRule>
  </conditionalFormatting>
  <conditionalFormatting sqref="D35">
    <cfRule type="expression" dxfId="2011" priority="47">
      <formula>$G35="réalisé"</formula>
    </cfRule>
    <cfRule type="expression" dxfId="2010" priority="48">
      <formula>$G35="en cours"</formula>
    </cfRule>
    <cfRule type="expression" dxfId="2009" priority="49">
      <formula>$G35="non compris"</formula>
    </cfRule>
  </conditionalFormatting>
  <conditionalFormatting sqref="D37">
    <cfRule type="expression" dxfId="2008" priority="44">
      <formula>$G37="réalisé"</formula>
    </cfRule>
    <cfRule type="expression" dxfId="2007" priority="45">
      <formula>$G37="en cours"</formula>
    </cfRule>
    <cfRule type="expression" dxfId="2006" priority="46">
      <formula>$G37="non compris"</formula>
    </cfRule>
  </conditionalFormatting>
  <conditionalFormatting sqref="D39">
    <cfRule type="expression" dxfId="2005" priority="41">
      <formula>$G39="réalisé"</formula>
    </cfRule>
    <cfRule type="expression" dxfId="2004" priority="42">
      <formula>$G39="en cours"</formula>
    </cfRule>
    <cfRule type="expression" dxfId="2003" priority="43">
      <formula>$G39="non compris"</formula>
    </cfRule>
  </conditionalFormatting>
  <conditionalFormatting sqref="D41">
    <cfRule type="expression" dxfId="2002" priority="38">
      <formula>$G41="réalisé"</formula>
    </cfRule>
    <cfRule type="expression" dxfId="2001" priority="39">
      <formula>$G41="en cours"</formula>
    </cfRule>
    <cfRule type="expression" dxfId="2000" priority="40">
      <formula>$G41="non compris"</formula>
    </cfRule>
  </conditionalFormatting>
  <conditionalFormatting sqref="D44:D45">
    <cfRule type="expression" dxfId="1999" priority="35">
      <formula>$G44="réalisé"</formula>
    </cfRule>
    <cfRule type="expression" dxfId="1998" priority="36">
      <formula>$G44="en cours"</formula>
    </cfRule>
    <cfRule type="expression" dxfId="1997" priority="37">
      <formula>$G44="non compris"</formula>
    </cfRule>
  </conditionalFormatting>
  <conditionalFormatting sqref="D30">
    <cfRule type="expression" dxfId="1996" priority="32">
      <formula>$G30="réalisé"</formula>
    </cfRule>
    <cfRule type="expression" dxfId="1995" priority="33">
      <formula>$G30="en cours"</formula>
    </cfRule>
    <cfRule type="expression" dxfId="1994" priority="34">
      <formula>$G30="non compris"</formula>
    </cfRule>
  </conditionalFormatting>
  <conditionalFormatting sqref="D32">
    <cfRule type="expression" dxfId="1993" priority="29">
      <formula>$G32="réalisé"</formula>
    </cfRule>
    <cfRule type="expression" dxfId="1992" priority="30">
      <formula>$G32="en cours"</formula>
    </cfRule>
    <cfRule type="expression" dxfId="1991" priority="31">
      <formula>$G32="non compris"</formula>
    </cfRule>
  </conditionalFormatting>
  <conditionalFormatting sqref="D34">
    <cfRule type="expression" dxfId="1990" priority="26">
      <formula>$G34="réalisé"</formula>
    </cfRule>
    <cfRule type="expression" dxfId="1989" priority="27">
      <formula>$G34="en cours"</formula>
    </cfRule>
    <cfRule type="expression" dxfId="1988" priority="28">
      <formula>$G34="non compris"</formula>
    </cfRule>
  </conditionalFormatting>
  <conditionalFormatting sqref="D36">
    <cfRule type="expression" dxfId="1987" priority="23">
      <formula>$G36="réalisé"</formula>
    </cfRule>
    <cfRule type="expression" dxfId="1986" priority="24">
      <formula>$G36="en cours"</formula>
    </cfRule>
    <cfRule type="expression" dxfId="1985" priority="25">
      <formula>$G36="non compris"</formula>
    </cfRule>
  </conditionalFormatting>
  <conditionalFormatting sqref="D38">
    <cfRule type="expression" dxfId="1984" priority="20">
      <formula>$G38="réalisé"</formula>
    </cfRule>
    <cfRule type="expression" dxfId="1983" priority="21">
      <formula>$G38="en cours"</formula>
    </cfRule>
    <cfRule type="expression" dxfId="1982" priority="22">
      <formula>$G38="non compris"</formula>
    </cfRule>
  </conditionalFormatting>
  <conditionalFormatting sqref="D40">
    <cfRule type="expression" dxfId="1981" priority="17">
      <formula>$G40="réalisé"</formula>
    </cfRule>
    <cfRule type="expression" dxfId="1980" priority="18">
      <formula>$G40="en cours"</formula>
    </cfRule>
    <cfRule type="expression" dxfId="1979" priority="19">
      <formula>$G40="non compris"</formula>
    </cfRule>
  </conditionalFormatting>
  <conditionalFormatting sqref="D42:D43">
    <cfRule type="expression" dxfId="1978" priority="14">
      <formula>$G42="réalisé"</formula>
    </cfRule>
    <cfRule type="expression" dxfId="1977" priority="15">
      <formula>$G42="en cours"</formula>
    </cfRule>
    <cfRule type="expression" dxfId="1976" priority="16">
      <formula>$G42="non compris"</formula>
    </cfRule>
  </conditionalFormatting>
  <conditionalFormatting sqref="D50">
    <cfRule type="expression" dxfId="1975" priority="11">
      <formula>$G50="réalisé"</formula>
    </cfRule>
    <cfRule type="expression" dxfId="1974" priority="12">
      <formula>$G50="en cours"</formula>
    </cfRule>
    <cfRule type="expression" dxfId="1973" priority="13">
      <formula>$G50="non compris"</formula>
    </cfRule>
  </conditionalFormatting>
  <conditionalFormatting sqref="D49">
    <cfRule type="expression" dxfId="1972" priority="8">
      <formula>$G49="réalisé"</formula>
    </cfRule>
    <cfRule type="expression" dxfId="1971" priority="9">
      <formula>$G49="en cours"</formula>
    </cfRule>
    <cfRule type="expression" dxfId="1970" priority="10">
      <formula>$G49="non compris"</formula>
    </cfRule>
  </conditionalFormatting>
  <conditionalFormatting sqref="D48">
    <cfRule type="expression" dxfId="1969" priority="5">
      <formula>$G48="réalisé"</formula>
    </cfRule>
    <cfRule type="expression" dxfId="1968" priority="6">
      <formula>$G48="en cours"</formula>
    </cfRule>
    <cfRule type="expression" dxfId="1967" priority="7">
      <formula>$G48="non compris"</formula>
    </cfRule>
  </conditionalFormatting>
  <conditionalFormatting sqref="D51">
    <cfRule type="expression" dxfId="1966" priority="2">
      <formula>$G51="réalisé"</formula>
    </cfRule>
    <cfRule type="expression" dxfId="1965" priority="3">
      <formula>$G51="en cours"</formula>
    </cfRule>
    <cfRule type="expression" dxfId="1964" priority="4">
      <formula>$G51="non compris"</formula>
    </cfRule>
  </conditionalFormatting>
  <conditionalFormatting sqref="D8:D26">
    <cfRule type="expression" dxfId="196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6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B050"/>
    <pageSetUpPr fitToPage="1"/>
  </sheetPr>
  <dimension ref="A1:N74"/>
  <sheetViews>
    <sheetView view="pageLayout" topLeftCell="A25" zoomScaleNormal="100" zoomScaleSheetLayoutView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3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BOUNYAVET</v>
      </c>
      <c r="D2" s="4" t="s">
        <v>72</v>
      </c>
      <c r="E2" s="363">
        <v>43073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225</v>
      </c>
      <c r="D3" s="7" t="s">
        <v>3</v>
      </c>
      <c r="E3" s="366">
        <v>43131</v>
      </c>
      <c r="F3" s="367"/>
      <c r="G3" s="8"/>
      <c r="H3" s="368" t="str">
        <f ca="1">DATEDIF(E3,TODAY(),"m")&amp;"mois"&amp;-DATEDIF(E3,TODAY(),"md")&amp;"jours"</f>
        <v>8mois-16jours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43191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5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v>6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6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7</v>
      </c>
      <c r="F11" s="31"/>
      <c r="G11" s="30" t="s">
        <v>36</v>
      </c>
      <c r="H11" s="27"/>
      <c r="I11" s="19"/>
    </row>
    <row r="12" spans="1:9" ht="15" customHeight="1" x14ac:dyDescent="0.25">
      <c r="A12" s="229">
        <v>16367.52</v>
      </c>
      <c r="B12" s="204">
        <f>A12-13639.6-2727.92</f>
        <v>0</v>
      </c>
      <c r="C12" s="28" t="s">
        <v>131</v>
      </c>
      <c r="D12" s="54" t="str">
        <f t="shared" ref="D12:D14" si="0">D9</f>
        <v>TEMA</v>
      </c>
      <c r="E12" s="157">
        <v>8</v>
      </c>
      <c r="F12" s="31"/>
      <c r="G12" s="30" t="s">
        <v>36</v>
      </c>
      <c r="H12" s="27"/>
      <c r="I12" s="19"/>
    </row>
    <row r="13" spans="1:9" ht="15" customHeight="1" x14ac:dyDescent="0.25">
      <c r="A13" s="223"/>
      <c r="B13" s="122"/>
      <c r="C13" s="28" t="s">
        <v>132</v>
      </c>
      <c r="D13" s="54" t="str">
        <f t="shared" si="0"/>
        <v>TEMA</v>
      </c>
      <c r="E13" s="157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223"/>
      <c r="B14" s="122"/>
      <c r="C14" s="28" t="s">
        <v>133</v>
      </c>
      <c r="D14" s="54" t="str">
        <f t="shared" si="0"/>
        <v>TEMA</v>
      </c>
      <c r="E14" s="157">
        <f>E13</f>
        <v>9</v>
      </c>
      <c r="F14" s="31"/>
      <c r="G14" s="30" t="s">
        <v>36</v>
      </c>
      <c r="H14" s="27"/>
      <c r="I14" s="19"/>
    </row>
    <row r="15" spans="1:9" x14ac:dyDescent="0.25">
      <c r="A15" s="223"/>
      <c r="B15" s="122"/>
      <c r="C15" s="28" t="s">
        <v>62</v>
      </c>
      <c r="D15" s="53" t="s">
        <v>64</v>
      </c>
      <c r="E15" s="24">
        <f>E10+4</f>
        <v>10</v>
      </c>
      <c r="F15" s="29"/>
      <c r="G15" s="30" t="s">
        <v>70</v>
      </c>
      <c r="H15" s="27"/>
      <c r="I15" s="19"/>
    </row>
    <row r="16" spans="1:9" x14ac:dyDescent="0.25">
      <c r="A16" s="223"/>
      <c r="B16" s="122"/>
      <c r="C16" s="28" t="s">
        <v>10</v>
      </c>
      <c r="D16" s="52" t="s">
        <v>64</v>
      </c>
      <c r="E16" s="24">
        <f>E10+1</f>
        <v>7</v>
      </c>
      <c r="F16" s="29"/>
      <c r="G16" s="30" t="s">
        <v>70</v>
      </c>
      <c r="H16" s="27"/>
      <c r="I16" s="19"/>
    </row>
    <row r="17" spans="1:14" x14ac:dyDescent="0.25">
      <c r="A17" s="223"/>
      <c r="B17" s="122"/>
      <c r="C17" s="28" t="s">
        <v>11</v>
      </c>
      <c r="D17" s="53" t="s">
        <v>38</v>
      </c>
      <c r="E17" s="24">
        <f>E16+1</f>
        <v>8</v>
      </c>
      <c r="F17" s="29"/>
      <c r="G17" s="30" t="s">
        <v>36</v>
      </c>
      <c r="H17" s="27"/>
      <c r="I17" s="19"/>
      <c r="N17" s="108"/>
    </row>
    <row r="18" spans="1:14" x14ac:dyDescent="0.25">
      <c r="A18" s="229">
        <v>692.23</v>
      </c>
      <c r="B18" s="234">
        <f>A18-692.23</f>
        <v>0</v>
      </c>
      <c r="C18" s="28" t="s">
        <v>12</v>
      </c>
      <c r="D18" s="52" t="s">
        <v>40</v>
      </c>
      <c r="E18" s="157">
        <v>14</v>
      </c>
      <c r="F18" s="29"/>
      <c r="G18" s="30" t="s">
        <v>36</v>
      </c>
      <c r="H18" s="27"/>
      <c r="I18" s="19"/>
    </row>
    <row r="19" spans="1:14" x14ac:dyDescent="0.25">
      <c r="A19" s="223"/>
      <c r="B19" s="122"/>
      <c r="C19" s="28" t="s">
        <v>73</v>
      </c>
      <c r="D19" s="53" t="str">
        <f>D10</f>
        <v>TEMA</v>
      </c>
      <c r="E19" s="24">
        <v>15</v>
      </c>
      <c r="F19" s="29"/>
      <c r="G19" s="30" t="s">
        <v>36</v>
      </c>
      <c r="H19" s="27"/>
      <c r="I19" s="19"/>
    </row>
    <row r="20" spans="1:14" x14ac:dyDescent="0.25">
      <c r="A20" s="229">
        <v>951.19</v>
      </c>
      <c r="B20" s="204">
        <f>A20-951.19</f>
        <v>0</v>
      </c>
      <c r="C20" s="28" t="s">
        <v>59</v>
      </c>
      <c r="D20" s="52" t="s">
        <v>42</v>
      </c>
      <c r="E20" s="24">
        <v>17</v>
      </c>
      <c r="F20" s="29"/>
      <c r="G20" s="30" t="s">
        <v>36</v>
      </c>
      <c r="H20" s="27"/>
      <c r="I20" s="19"/>
    </row>
    <row r="21" spans="1:14" x14ac:dyDescent="0.25">
      <c r="A21" s="229">
        <v>471.07</v>
      </c>
      <c r="B21" s="204">
        <f>A21-471.07</f>
        <v>0</v>
      </c>
      <c r="C21" s="28" t="s">
        <v>60</v>
      </c>
      <c r="D21" s="54" t="s">
        <v>42</v>
      </c>
      <c r="E21" s="24">
        <f>E20</f>
        <v>17</v>
      </c>
      <c r="F21" s="29"/>
      <c r="G21" s="30" t="s">
        <v>36</v>
      </c>
      <c r="H21" s="50"/>
      <c r="I21" s="19"/>
    </row>
    <row r="22" spans="1:14" x14ac:dyDescent="0.25">
      <c r="A22" s="223"/>
      <c r="B22" s="122"/>
      <c r="C22" s="162" t="s">
        <v>13</v>
      </c>
      <c r="D22" s="163" t="s">
        <v>68</v>
      </c>
      <c r="E22" s="164">
        <f>E20</f>
        <v>17</v>
      </c>
      <c r="F22" s="165"/>
      <c r="G22" s="166" t="s">
        <v>9</v>
      </c>
      <c r="H22" s="167"/>
      <c r="I22" s="19"/>
    </row>
    <row r="23" spans="1:14" x14ac:dyDescent="0.25">
      <c r="A23" s="229">
        <v>2856.01</v>
      </c>
      <c r="B23" s="234">
        <f>A23-2856.01</f>
        <v>0</v>
      </c>
      <c r="C23" s="32" t="s">
        <v>135</v>
      </c>
      <c r="D23" s="52" t="s">
        <v>45</v>
      </c>
      <c r="E23" s="24">
        <v>18</v>
      </c>
      <c r="F23" s="29"/>
      <c r="G23" s="30" t="s">
        <v>36</v>
      </c>
      <c r="H23" s="27"/>
      <c r="I23" s="19"/>
    </row>
    <row r="24" spans="1:14" x14ac:dyDescent="0.25">
      <c r="A24" s="223"/>
      <c r="B24" s="122"/>
      <c r="C24" s="28" t="s">
        <v>14</v>
      </c>
      <c r="D24" s="53" t="str">
        <f>D17</f>
        <v>TEMA</v>
      </c>
      <c r="E24" s="24">
        <v>18</v>
      </c>
      <c r="F24" s="29"/>
      <c r="G24" s="30" t="s">
        <v>36</v>
      </c>
      <c r="H24" s="27"/>
      <c r="I24" s="19"/>
    </row>
    <row r="25" spans="1:14" x14ac:dyDescent="0.25">
      <c r="A25" s="222"/>
      <c r="B25" s="129">
        <f>A25</f>
        <v>0</v>
      </c>
      <c r="C25" s="160" t="s">
        <v>134</v>
      </c>
      <c r="D25" s="53" t="s">
        <v>64</v>
      </c>
      <c r="E25" s="24">
        <f>E23</f>
        <v>18</v>
      </c>
      <c r="F25" s="29"/>
      <c r="G25" s="72" t="s">
        <v>70</v>
      </c>
      <c r="H25" s="27"/>
      <c r="I25" s="19"/>
    </row>
    <row r="26" spans="1:14" x14ac:dyDescent="0.25">
      <c r="A26" s="223"/>
      <c r="B26" s="122"/>
      <c r="C26" s="168"/>
      <c r="D26" s="134"/>
      <c r="E26" s="169"/>
      <c r="F26" s="73"/>
      <c r="G26" s="73"/>
      <c r="H26" s="135"/>
      <c r="I26" s="19"/>
    </row>
    <row r="27" spans="1:14" ht="18.75" x14ac:dyDescent="0.3">
      <c r="A27" s="224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14" ht="15.75" thickBot="1" x14ac:dyDescent="0.3">
      <c r="A28" s="223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229">
        <v>1126.54</v>
      </c>
      <c r="B29" s="234">
        <f>A29-1126.54</f>
        <v>0</v>
      </c>
      <c r="C29" s="78" t="s">
        <v>66</v>
      </c>
      <c r="D29" s="52" t="s">
        <v>88</v>
      </c>
      <c r="E29" s="79">
        <f>IF(E24="","",MOD(E24+1,52))</f>
        <v>19</v>
      </c>
      <c r="F29" s="25"/>
      <c r="G29" s="26" t="s">
        <v>36</v>
      </c>
      <c r="H29" s="27"/>
      <c r="I29" s="19"/>
    </row>
    <row r="30" spans="1:14" x14ac:dyDescent="0.25">
      <c r="A30" s="229">
        <v>1778.75</v>
      </c>
      <c r="B30" s="204">
        <f>A30-1778.75</f>
        <v>0</v>
      </c>
      <c r="C30" s="28" t="s">
        <v>67</v>
      </c>
      <c r="D30" s="53" t="s">
        <v>47</v>
      </c>
      <c r="E30" s="24">
        <f>IF(E29="","",MOD(E29+1,52))</f>
        <v>20</v>
      </c>
      <c r="F30" s="29"/>
      <c r="G30" s="30" t="s">
        <v>36</v>
      </c>
      <c r="H30" s="27"/>
      <c r="I30" s="19"/>
    </row>
    <row r="31" spans="1:14" x14ac:dyDescent="0.25">
      <c r="A31" s="223"/>
      <c r="B31" s="122"/>
      <c r="C31" s="62" t="s">
        <v>16</v>
      </c>
      <c r="D31" s="52" t="str">
        <f>D29</f>
        <v>ELECTRO HECKER</v>
      </c>
      <c r="E31" s="24">
        <f>IF(E30="","",MOD(E30+2,52))</f>
        <v>22</v>
      </c>
      <c r="F31" s="29"/>
      <c r="G31" s="30" t="s">
        <v>36</v>
      </c>
      <c r="H31" s="27"/>
      <c r="I31" s="19"/>
    </row>
    <row r="32" spans="1:14" x14ac:dyDescent="0.25">
      <c r="A32" s="222"/>
      <c r="B32" s="129">
        <f>A32</f>
        <v>0</v>
      </c>
      <c r="C32" s="185" t="s">
        <v>17</v>
      </c>
      <c r="D32" s="68" t="s">
        <v>64</v>
      </c>
      <c r="E32" s="64">
        <v>29</v>
      </c>
      <c r="F32" s="65"/>
      <c r="G32" s="66" t="s">
        <v>36</v>
      </c>
      <c r="H32" s="67"/>
      <c r="I32" s="19"/>
    </row>
    <row r="33" spans="1:9" x14ac:dyDescent="0.25">
      <c r="A33" s="222"/>
      <c r="B33" s="129"/>
      <c r="C33" s="186" t="s">
        <v>137</v>
      </c>
      <c r="D33" s="187" t="s">
        <v>64</v>
      </c>
      <c r="E33" s="64">
        <v>29</v>
      </c>
      <c r="F33" s="65"/>
      <c r="G33" s="66" t="s">
        <v>36</v>
      </c>
      <c r="H33" s="67"/>
      <c r="I33" s="19"/>
    </row>
    <row r="34" spans="1:9" x14ac:dyDescent="0.25">
      <c r="A34" s="222"/>
      <c r="B34" s="129">
        <f>A34</f>
        <v>0</v>
      </c>
      <c r="C34" s="63" t="s">
        <v>138</v>
      </c>
      <c r="D34" s="68" t="s">
        <v>64</v>
      </c>
      <c r="E34" s="64">
        <f>IF(E32="","",MOD(E32+1,52))</f>
        <v>30</v>
      </c>
      <c r="F34" s="65"/>
      <c r="G34" s="66" t="s">
        <v>36</v>
      </c>
      <c r="H34" s="67"/>
      <c r="I34" s="19"/>
    </row>
    <row r="35" spans="1:9" x14ac:dyDescent="0.25">
      <c r="A35" s="223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29"/>
      <c r="B36" s="230">
        <f>A36</f>
        <v>0</v>
      </c>
      <c r="C36" s="28" t="s">
        <v>19</v>
      </c>
      <c r="D36" s="53" t="s">
        <v>52</v>
      </c>
      <c r="E36" s="24">
        <v>35</v>
      </c>
      <c r="F36" s="29"/>
      <c r="G36" s="30" t="s">
        <v>36</v>
      </c>
      <c r="H36" s="27"/>
      <c r="I36" s="19"/>
    </row>
    <row r="37" spans="1:9" x14ac:dyDescent="0.25">
      <c r="A37" s="223"/>
      <c r="B37" s="122"/>
      <c r="C37" s="28" t="s">
        <v>20</v>
      </c>
      <c r="D37" s="52" t="str">
        <f>D30</f>
        <v>SOARES</v>
      </c>
      <c r="E37" s="24">
        <v>36</v>
      </c>
      <c r="F37" s="29"/>
      <c r="G37" s="30" t="s">
        <v>36</v>
      </c>
      <c r="H37" s="27"/>
      <c r="I37" s="19"/>
    </row>
    <row r="38" spans="1:9" x14ac:dyDescent="0.25">
      <c r="A38" s="223"/>
      <c r="B38" s="12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36</v>
      </c>
      <c r="H38" s="27"/>
      <c r="I38" s="19"/>
    </row>
    <row r="39" spans="1:9" x14ac:dyDescent="0.25">
      <c r="A39" s="223"/>
      <c r="B39" s="12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223"/>
      <c r="B40" s="12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223"/>
      <c r="B41" s="12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223"/>
      <c r="B42" s="12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222"/>
      <c r="B43" s="129">
        <f>A43</f>
        <v>0</v>
      </c>
      <c r="C43" s="81" t="s">
        <v>144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22"/>
      <c r="B44" s="129">
        <f>A44</f>
        <v>0</v>
      </c>
      <c r="C44" s="81" t="s">
        <v>136</v>
      </c>
      <c r="D44" s="170" t="s">
        <v>64</v>
      </c>
      <c r="E44" s="82">
        <f>IF(E40="","",MOD(E40+2,52))</f>
        <v>41</v>
      </c>
      <c r="F44" s="83"/>
      <c r="G44" s="72" t="s">
        <v>70</v>
      </c>
      <c r="H44" s="171"/>
      <c r="I44" s="19"/>
    </row>
    <row r="45" spans="1:9" x14ac:dyDescent="0.25">
      <c r="A45" s="223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24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23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29"/>
      <c r="B48" s="230">
        <f>A48</f>
        <v>0</v>
      </c>
      <c r="C48" s="88" t="s">
        <v>26</v>
      </c>
      <c r="D48" s="52" t="s">
        <v>57</v>
      </c>
      <c r="E48" s="89">
        <v>41</v>
      </c>
      <c r="F48" s="25"/>
      <c r="G48" s="26"/>
      <c r="H48" s="27"/>
      <c r="I48" s="19"/>
    </row>
    <row r="49" spans="1:9" x14ac:dyDescent="0.25">
      <c r="A49" s="225"/>
      <c r="B49" s="153"/>
      <c r="C49" s="102" t="s">
        <v>69</v>
      </c>
      <c r="D49" s="103" t="s">
        <v>64</v>
      </c>
      <c r="E49" s="104">
        <f>E48</f>
        <v>41</v>
      </c>
      <c r="F49" s="105"/>
      <c r="G49" s="106" t="s">
        <v>70</v>
      </c>
      <c r="H49" s="27"/>
      <c r="I49" s="19"/>
    </row>
    <row r="50" spans="1:9" x14ac:dyDescent="0.25">
      <c r="A50" s="225"/>
      <c r="B50" s="153"/>
      <c r="C50" s="92" t="s">
        <v>61</v>
      </c>
      <c r="D50" s="99" t="s">
        <v>68</v>
      </c>
      <c r="E50" s="101">
        <f>E48+1</f>
        <v>42</v>
      </c>
      <c r="F50" s="95"/>
      <c r="G50" s="96" t="s">
        <v>9</v>
      </c>
      <c r="H50" s="97"/>
      <c r="I50" s="19"/>
    </row>
    <row r="51" spans="1:9" x14ac:dyDescent="0.25">
      <c r="A51" s="225">
        <f>SUM(A8:A50)</f>
        <v>24243.309999999998</v>
      </c>
      <c r="B51" s="225">
        <f>SUM(B8:B50)</f>
        <v>0</v>
      </c>
      <c r="C51" s="91" t="s">
        <v>27</v>
      </c>
      <c r="D51" s="52" t="s">
        <v>64</v>
      </c>
      <c r="E51" s="90">
        <f>E48+3</f>
        <v>44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43070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43119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49">
        <v>43237</v>
      </c>
      <c r="E57" s="46"/>
      <c r="F57" s="2" t="s">
        <v>107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962" priority="70">
      <formula>$F52="réalisé"</formula>
    </cfRule>
  </conditionalFormatting>
  <conditionalFormatting sqref="C48:C51 E48:H51 E29:H45 C8:H26">
    <cfRule type="expression" dxfId="1961" priority="67">
      <formula>$G8="réalisé"</formula>
    </cfRule>
    <cfRule type="expression" dxfId="1960" priority="68">
      <formula>$G8="en cours"</formula>
    </cfRule>
    <cfRule type="expression" dxfId="1959" priority="69">
      <formula>$G8="non compris"</formula>
    </cfRule>
  </conditionalFormatting>
  <conditionalFormatting sqref="C29:C45">
    <cfRule type="expression" dxfId="1958" priority="64">
      <formula>$G29="réalisé"</formula>
    </cfRule>
    <cfRule type="expression" dxfId="1957" priority="65">
      <formula>$G29="en cours"</formula>
    </cfRule>
    <cfRule type="expression" dxfId="1956" priority="66">
      <formula>$G29="non compris"</formula>
    </cfRule>
  </conditionalFormatting>
  <conditionalFormatting sqref="C55:F58">
    <cfRule type="expression" dxfId="1955" priority="63">
      <formula>$F55="réalisé"</formula>
    </cfRule>
  </conditionalFormatting>
  <conditionalFormatting sqref="G9">
    <cfRule type="expression" dxfId="1954" priority="62">
      <formula>$G$10="réalisé"</formula>
    </cfRule>
  </conditionalFormatting>
  <conditionalFormatting sqref="G10:G14">
    <cfRule type="expression" dxfId="1953" priority="61">
      <formula>$G$15="réalisé"</formula>
    </cfRule>
  </conditionalFormatting>
  <conditionalFormatting sqref="G20:G21">
    <cfRule type="expression" dxfId="1952" priority="60">
      <formula>$G$22="réalisé"</formula>
    </cfRule>
  </conditionalFormatting>
  <conditionalFormatting sqref="G30">
    <cfRule type="expression" dxfId="1951" priority="59">
      <formula>$G$31="réalisé"</formula>
    </cfRule>
  </conditionalFormatting>
  <conditionalFormatting sqref="D29">
    <cfRule type="expression" dxfId="1950" priority="56">
      <formula>$G29="réalisé"</formula>
    </cfRule>
    <cfRule type="expression" dxfId="1949" priority="57">
      <formula>$G29="en cours"</formula>
    </cfRule>
    <cfRule type="expression" dxfId="1948" priority="58">
      <formula>$G29="non compris"</formula>
    </cfRule>
  </conditionalFormatting>
  <conditionalFormatting sqref="D31">
    <cfRule type="expression" dxfId="1947" priority="53">
      <formula>$G31="réalisé"</formula>
    </cfRule>
    <cfRule type="expression" dxfId="1946" priority="54">
      <formula>$G31="en cours"</formula>
    </cfRule>
    <cfRule type="expression" dxfId="1945" priority="55">
      <formula>$G31="non compris"</formula>
    </cfRule>
  </conditionalFormatting>
  <conditionalFormatting sqref="D33">
    <cfRule type="expression" dxfId="1944" priority="50">
      <formula>$G33="réalisé"</formula>
    </cfRule>
    <cfRule type="expression" dxfId="1943" priority="51">
      <formula>$G33="en cours"</formula>
    </cfRule>
    <cfRule type="expression" dxfId="1942" priority="52">
      <formula>$G33="non compris"</formula>
    </cfRule>
  </conditionalFormatting>
  <conditionalFormatting sqref="D35">
    <cfRule type="expression" dxfId="1941" priority="47">
      <formula>$G35="réalisé"</formula>
    </cfRule>
    <cfRule type="expression" dxfId="1940" priority="48">
      <formula>$G35="en cours"</formula>
    </cfRule>
    <cfRule type="expression" dxfId="1939" priority="49">
      <formula>$G35="non compris"</formula>
    </cfRule>
  </conditionalFormatting>
  <conditionalFormatting sqref="D37">
    <cfRule type="expression" dxfId="1938" priority="44">
      <formula>$G37="réalisé"</formula>
    </cfRule>
    <cfRule type="expression" dxfId="1937" priority="45">
      <formula>$G37="en cours"</formula>
    </cfRule>
    <cfRule type="expression" dxfId="1936" priority="46">
      <formula>$G37="non compris"</formula>
    </cfRule>
  </conditionalFormatting>
  <conditionalFormatting sqref="D39">
    <cfRule type="expression" dxfId="1935" priority="41">
      <formula>$G39="réalisé"</formula>
    </cfRule>
    <cfRule type="expression" dxfId="1934" priority="42">
      <formula>$G39="en cours"</formula>
    </cfRule>
    <cfRule type="expression" dxfId="1933" priority="43">
      <formula>$G39="non compris"</formula>
    </cfRule>
  </conditionalFormatting>
  <conditionalFormatting sqref="D41">
    <cfRule type="expression" dxfId="1932" priority="38">
      <formula>$G41="réalisé"</formula>
    </cfRule>
    <cfRule type="expression" dxfId="1931" priority="39">
      <formula>$G41="en cours"</formula>
    </cfRule>
    <cfRule type="expression" dxfId="1930" priority="40">
      <formula>$G41="non compris"</formula>
    </cfRule>
  </conditionalFormatting>
  <conditionalFormatting sqref="D44:D45">
    <cfRule type="expression" dxfId="1929" priority="35">
      <formula>$G44="réalisé"</formula>
    </cfRule>
    <cfRule type="expression" dxfId="1928" priority="36">
      <formula>$G44="en cours"</formula>
    </cfRule>
    <cfRule type="expression" dxfId="1927" priority="37">
      <formula>$G44="non compris"</formula>
    </cfRule>
  </conditionalFormatting>
  <conditionalFormatting sqref="D30">
    <cfRule type="expression" dxfId="1926" priority="32">
      <formula>$G30="réalisé"</formula>
    </cfRule>
    <cfRule type="expression" dxfId="1925" priority="33">
      <formula>$G30="en cours"</formula>
    </cfRule>
    <cfRule type="expression" dxfId="1924" priority="34">
      <formula>$G30="non compris"</formula>
    </cfRule>
  </conditionalFormatting>
  <conditionalFormatting sqref="D32">
    <cfRule type="expression" dxfId="1923" priority="29">
      <formula>$G32="réalisé"</formula>
    </cfRule>
    <cfRule type="expression" dxfId="1922" priority="30">
      <formula>$G32="en cours"</formula>
    </cfRule>
    <cfRule type="expression" dxfId="1921" priority="31">
      <formula>$G32="non compris"</formula>
    </cfRule>
  </conditionalFormatting>
  <conditionalFormatting sqref="D34">
    <cfRule type="expression" dxfId="1920" priority="26">
      <formula>$G34="réalisé"</formula>
    </cfRule>
    <cfRule type="expression" dxfId="1919" priority="27">
      <formula>$G34="en cours"</formula>
    </cfRule>
    <cfRule type="expression" dxfId="1918" priority="28">
      <formula>$G34="non compris"</formula>
    </cfRule>
  </conditionalFormatting>
  <conditionalFormatting sqref="D36">
    <cfRule type="expression" dxfId="1917" priority="23">
      <formula>$G36="réalisé"</formula>
    </cfRule>
    <cfRule type="expression" dxfId="1916" priority="24">
      <formula>$G36="en cours"</formula>
    </cfRule>
    <cfRule type="expression" dxfId="1915" priority="25">
      <formula>$G36="non compris"</formula>
    </cfRule>
  </conditionalFormatting>
  <conditionalFormatting sqref="D38">
    <cfRule type="expression" dxfId="1914" priority="20">
      <formula>$G38="réalisé"</formula>
    </cfRule>
    <cfRule type="expression" dxfId="1913" priority="21">
      <formula>$G38="en cours"</formula>
    </cfRule>
    <cfRule type="expression" dxfId="1912" priority="22">
      <formula>$G38="non compris"</formula>
    </cfRule>
  </conditionalFormatting>
  <conditionalFormatting sqref="D40">
    <cfRule type="expression" dxfId="1911" priority="17">
      <formula>$G40="réalisé"</formula>
    </cfRule>
    <cfRule type="expression" dxfId="1910" priority="18">
      <formula>$G40="en cours"</formula>
    </cfRule>
    <cfRule type="expression" dxfId="1909" priority="19">
      <formula>$G40="non compris"</formula>
    </cfRule>
  </conditionalFormatting>
  <conditionalFormatting sqref="D42:D43">
    <cfRule type="expression" dxfId="1908" priority="14">
      <formula>$G42="réalisé"</formula>
    </cfRule>
    <cfRule type="expression" dxfId="1907" priority="15">
      <formula>$G42="en cours"</formula>
    </cfRule>
    <cfRule type="expression" dxfId="1906" priority="16">
      <formula>$G42="non compris"</formula>
    </cfRule>
  </conditionalFormatting>
  <conditionalFormatting sqref="D50">
    <cfRule type="expression" dxfId="1905" priority="11">
      <formula>$G50="réalisé"</formula>
    </cfRule>
    <cfRule type="expression" dxfId="1904" priority="12">
      <formula>$G50="en cours"</formula>
    </cfRule>
    <cfRule type="expression" dxfId="1903" priority="13">
      <formula>$G50="non compris"</formula>
    </cfRule>
  </conditionalFormatting>
  <conditionalFormatting sqref="D49">
    <cfRule type="expression" dxfId="1902" priority="8">
      <formula>$G49="réalisé"</formula>
    </cfRule>
    <cfRule type="expression" dxfId="1901" priority="9">
      <formula>$G49="en cours"</formula>
    </cfRule>
    <cfRule type="expression" dxfId="1900" priority="10">
      <formula>$G49="non compris"</formula>
    </cfRule>
  </conditionalFormatting>
  <conditionalFormatting sqref="D48">
    <cfRule type="expression" dxfId="1899" priority="5">
      <formula>$G48="réalisé"</formula>
    </cfRule>
    <cfRule type="expression" dxfId="1898" priority="6">
      <formula>$G48="en cours"</formula>
    </cfRule>
    <cfRule type="expression" dxfId="1897" priority="7">
      <formula>$G48="non compris"</formula>
    </cfRule>
  </conditionalFormatting>
  <conditionalFormatting sqref="D51">
    <cfRule type="expression" dxfId="1896" priority="2">
      <formula>$G51="réalisé"</formula>
    </cfRule>
    <cfRule type="expression" dxfId="1895" priority="3">
      <formula>$G51="en cours"</formula>
    </cfRule>
    <cfRule type="expression" dxfId="1894" priority="4">
      <formula>$G51="non compris"</formula>
    </cfRule>
  </conditionalFormatting>
  <conditionalFormatting sqref="D8:D26">
    <cfRule type="expression" dxfId="189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1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B050"/>
    <pageSetUpPr fitToPage="1"/>
  </sheetPr>
  <dimension ref="A1:I74"/>
  <sheetViews>
    <sheetView zoomScaleNormal="100" workbookViewId="0">
      <selection activeCell="K18" sqref="K1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COUTEAUX-WAGNER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892" priority="70">
      <formula>$F52="réalisé"</formula>
    </cfRule>
  </conditionalFormatting>
  <conditionalFormatting sqref="C48:C51 E48:H51 E29:H45 C8:H26">
    <cfRule type="expression" dxfId="1891" priority="67">
      <formula>$G8="réalisé"</formula>
    </cfRule>
    <cfRule type="expression" dxfId="1890" priority="68">
      <formula>$G8="en cours"</formula>
    </cfRule>
    <cfRule type="expression" dxfId="1889" priority="69">
      <formula>$G8="non compris"</formula>
    </cfRule>
  </conditionalFormatting>
  <conditionalFormatting sqref="C29:C45">
    <cfRule type="expression" dxfId="1888" priority="64">
      <formula>$G29="réalisé"</formula>
    </cfRule>
    <cfRule type="expression" dxfId="1887" priority="65">
      <formula>$G29="en cours"</formula>
    </cfRule>
    <cfRule type="expression" dxfId="1886" priority="66">
      <formula>$G29="non compris"</formula>
    </cfRule>
  </conditionalFormatting>
  <conditionalFormatting sqref="C55:F58">
    <cfRule type="expression" dxfId="1885" priority="63">
      <formula>$F55="réalisé"</formula>
    </cfRule>
  </conditionalFormatting>
  <conditionalFormatting sqref="G9">
    <cfRule type="expression" dxfId="1884" priority="62">
      <formula>$G$10="réalisé"</formula>
    </cfRule>
  </conditionalFormatting>
  <conditionalFormatting sqref="G10:G14">
    <cfRule type="expression" dxfId="1883" priority="61">
      <formula>$G$15="réalisé"</formula>
    </cfRule>
  </conditionalFormatting>
  <conditionalFormatting sqref="G20:G21">
    <cfRule type="expression" dxfId="1882" priority="60">
      <formula>$G$22="réalisé"</formula>
    </cfRule>
  </conditionalFormatting>
  <conditionalFormatting sqref="G30">
    <cfRule type="expression" dxfId="1881" priority="59">
      <formula>$G$31="réalisé"</formula>
    </cfRule>
  </conditionalFormatting>
  <conditionalFormatting sqref="D29">
    <cfRule type="expression" dxfId="1880" priority="56">
      <formula>$G29="réalisé"</formula>
    </cfRule>
    <cfRule type="expression" dxfId="1879" priority="57">
      <formula>$G29="en cours"</formula>
    </cfRule>
    <cfRule type="expression" dxfId="1878" priority="58">
      <formula>$G29="non compris"</formula>
    </cfRule>
  </conditionalFormatting>
  <conditionalFormatting sqref="D31">
    <cfRule type="expression" dxfId="1877" priority="53">
      <formula>$G31="réalisé"</formula>
    </cfRule>
    <cfRule type="expression" dxfId="1876" priority="54">
      <formula>$G31="en cours"</formula>
    </cfRule>
    <cfRule type="expression" dxfId="1875" priority="55">
      <formula>$G31="non compris"</formula>
    </cfRule>
  </conditionalFormatting>
  <conditionalFormatting sqref="D33">
    <cfRule type="expression" dxfId="1874" priority="50">
      <formula>$G33="réalisé"</formula>
    </cfRule>
    <cfRule type="expression" dxfId="1873" priority="51">
      <formula>$G33="en cours"</formula>
    </cfRule>
    <cfRule type="expression" dxfId="1872" priority="52">
      <formula>$G33="non compris"</formula>
    </cfRule>
  </conditionalFormatting>
  <conditionalFormatting sqref="D35">
    <cfRule type="expression" dxfId="1871" priority="47">
      <formula>$G35="réalisé"</formula>
    </cfRule>
    <cfRule type="expression" dxfId="1870" priority="48">
      <formula>$G35="en cours"</formula>
    </cfRule>
    <cfRule type="expression" dxfId="1869" priority="49">
      <formula>$G35="non compris"</formula>
    </cfRule>
  </conditionalFormatting>
  <conditionalFormatting sqref="D37">
    <cfRule type="expression" dxfId="1868" priority="44">
      <formula>$G37="réalisé"</formula>
    </cfRule>
    <cfRule type="expression" dxfId="1867" priority="45">
      <formula>$G37="en cours"</formula>
    </cfRule>
    <cfRule type="expression" dxfId="1866" priority="46">
      <formula>$G37="non compris"</formula>
    </cfRule>
  </conditionalFormatting>
  <conditionalFormatting sqref="D39">
    <cfRule type="expression" dxfId="1865" priority="41">
      <formula>$G39="réalisé"</formula>
    </cfRule>
    <cfRule type="expression" dxfId="1864" priority="42">
      <formula>$G39="en cours"</formula>
    </cfRule>
    <cfRule type="expression" dxfId="1863" priority="43">
      <formula>$G39="non compris"</formula>
    </cfRule>
  </conditionalFormatting>
  <conditionalFormatting sqref="D41">
    <cfRule type="expression" dxfId="1862" priority="38">
      <formula>$G41="réalisé"</formula>
    </cfRule>
    <cfRule type="expression" dxfId="1861" priority="39">
      <formula>$G41="en cours"</formula>
    </cfRule>
    <cfRule type="expression" dxfId="1860" priority="40">
      <formula>$G41="non compris"</formula>
    </cfRule>
  </conditionalFormatting>
  <conditionalFormatting sqref="D44:D45">
    <cfRule type="expression" dxfId="1859" priority="35">
      <formula>$G44="réalisé"</formula>
    </cfRule>
    <cfRule type="expression" dxfId="1858" priority="36">
      <formula>$G44="en cours"</formula>
    </cfRule>
    <cfRule type="expression" dxfId="1857" priority="37">
      <formula>$G44="non compris"</formula>
    </cfRule>
  </conditionalFormatting>
  <conditionalFormatting sqref="D30">
    <cfRule type="expression" dxfId="1856" priority="32">
      <formula>$G30="réalisé"</formula>
    </cfRule>
    <cfRule type="expression" dxfId="1855" priority="33">
      <formula>$G30="en cours"</formula>
    </cfRule>
    <cfRule type="expression" dxfId="1854" priority="34">
      <formula>$G30="non compris"</formula>
    </cfRule>
  </conditionalFormatting>
  <conditionalFormatting sqref="D32">
    <cfRule type="expression" dxfId="1853" priority="29">
      <formula>$G32="réalisé"</formula>
    </cfRule>
    <cfRule type="expression" dxfId="1852" priority="30">
      <formula>$G32="en cours"</formula>
    </cfRule>
    <cfRule type="expression" dxfId="1851" priority="31">
      <formula>$G32="non compris"</formula>
    </cfRule>
  </conditionalFormatting>
  <conditionalFormatting sqref="D34">
    <cfRule type="expression" dxfId="1850" priority="26">
      <formula>$G34="réalisé"</formula>
    </cfRule>
    <cfRule type="expression" dxfId="1849" priority="27">
      <formula>$G34="en cours"</formula>
    </cfRule>
    <cfRule type="expression" dxfId="1848" priority="28">
      <formula>$G34="non compris"</formula>
    </cfRule>
  </conditionalFormatting>
  <conditionalFormatting sqref="D36">
    <cfRule type="expression" dxfId="1847" priority="23">
      <formula>$G36="réalisé"</formula>
    </cfRule>
    <cfRule type="expression" dxfId="1846" priority="24">
      <formula>$G36="en cours"</formula>
    </cfRule>
    <cfRule type="expression" dxfId="1845" priority="25">
      <formula>$G36="non compris"</formula>
    </cfRule>
  </conditionalFormatting>
  <conditionalFormatting sqref="D38">
    <cfRule type="expression" dxfId="1844" priority="20">
      <formula>$G38="réalisé"</formula>
    </cfRule>
    <cfRule type="expression" dxfId="1843" priority="21">
      <formula>$G38="en cours"</formula>
    </cfRule>
    <cfRule type="expression" dxfId="1842" priority="22">
      <formula>$G38="non compris"</formula>
    </cfRule>
  </conditionalFormatting>
  <conditionalFormatting sqref="D40">
    <cfRule type="expression" dxfId="1841" priority="17">
      <formula>$G40="réalisé"</formula>
    </cfRule>
    <cfRule type="expression" dxfId="1840" priority="18">
      <formula>$G40="en cours"</formula>
    </cfRule>
    <cfRule type="expression" dxfId="1839" priority="19">
      <formula>$G40="non compris"</formula>
    </cfRule>
  </conditionalFormatting>
  <conditionalFormatting sqref="D42:D43">
    <cfRule type="expression" dxfId="1838" priority="14">
      <formula>$G42="réalisé"</formula>
    </cfRule>
    <cfRule type="expression" dxfId="1837" priority="15">
      <formula>$G42="en cours"</formula>
    </cfRule>
    <cfRule type="expression" dxfId="1836" priority="16">
      <formula>$G42="non compris"</formula>
    </cfRule>
  </conditionalFormatting>
  <conditionalFormatting sqref="D50">
    <cfRule type="expression" dxfId="1835" priority="11">
      <formula>$G50="réalisé"</formula>
    </cfRule>
    <cfRule type="expression" dxfId="1834" priority="12">
      <formula>$G50="en cours"</formula>
    </cfRule>
    <cfRule type="expression" dxfId="1833" priority="13">
      <formula>$G50="non compris"</formula>
    </cfRule>
  </conditionalFormatting>
  <conditionalFormatting sqref="D49">
    <cfRule type="expression" dxfId="1832" priority="8">
      <formula>$G49="réalisé"</formula>
    </cfRule>
    <cfRule type="expression" dxfId="1831" priority="9">
      <formula>$G49="en cours"</formula>
    </cfRule>
    <cfRule type="expression" dxfId="1830" priority="10">
      <formula>$G49="non compris"</formula>
    </cfRule>
  </conditionalFormatting>
  <conditionalFormatting sqref="D48">
    <cfRule type="expression" dxfId="1829" priority="5">
      <formula>$G48="réalisé"</formula>
    </cfRule>
    <cfRule type="expression" dxfId="1828" priority="6">
      <formula>$G48="en cours"</formula>
    </cfRule>
    <cfRule type="expression" dxfId="1827" priority="7">
      <formula>$G48="non compris"</formula>
    </cfRule>
  </conditionalFormatting>
  <conditionalFormatting sqref="D51">
    <cfRule type="expression" dxfId="1826" priority="2">
      <formula>$G51="réalisé"</formula>
    </cfRule>
    <cfRule type="expression" dxfId="1825" priority="3">
      <formula>$G51="en cours"</formula>
    </cfRule>
    <cfRule type="expression" dxfId="1824" priority="4">
      <formula>$G51="non compris"</formula>
    </cfRule>
  </conditionalFormatting>
  <conditionalFormatting sqref="D8:D26">
    <cfRule type="expression" dxfId="182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DAVE</v>
      </c>
      <c r="D2" s="4" t="s">
        <v>72</v>
      </c>
      <c r="E2" s="363">
        <v>43116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226</v>
      </c>
      <c r="D3" s="7" t="s">
        <v>3</v>
      </c>
      <c r="E3" s="366">
        <v>43213</v>
      </c>
      <c r="F3" s="367"/>
      <c r="G3" s="8"/>
      <c r="H3" s="368" t="str">
        <f ca="1">DATEDIF(E3,TODAY(),"m")&amp;"mois"&amp;-DATEDIF(E3,TODAY(),"md")&amp;"jours"</f>
        <v>5mois-24jours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E3+60</f>
        <v>43273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16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17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17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18</v>
      </c>
      <c r="F11" s="31"/>
      <c r="G11" s="30" t="s">
        <v>36</v>
      </c>
      <c r="H11" s="27"/>
      <c r="I11" s="19"/>
    </row>
    <row r="12" spans="1:9" ht="15" customHeight="1" x14ac:dyDescent="0.25">
      <c r="A12" s="130">
        <f>22096.09-2169.56</f>
        <v>19926.53</v>
      </c>
      <c r="B12" s="129">
        <f>A12-9963.26-9963.27</f>
        <v>0</v>
      </c>
      <c r="C12" s="28" t="s">
        <v>131</v>
      </c>
      <c r="D12" s="54" t="str">
        <f t="shared" ref="D12:D13" si="0">D9</f>
        <v>TEMA</v>
      </c>
      <c r="E12" s="157">
        <f>E11+2</f>
        <v>20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169</v>
      </c>
      <c r="D13" s="54" t="str">
        <f t="shared" si="0"/>
        <v>TEMA</v>
      </c>
      <c r="E13" s="157">
        <f>E12+1</f>
        <v>21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55" t="s">
        <v>133</v>
      </c>
      <c r="D14" s="179" t="s">
        <v>68</v>
      </c>
      <c r="E14" s="178">
        <f>E13</f>
        <v>21</v>
      </c>
      <c r="F14" s="180"/>
      <c r="G14" s="58" t="s">
        <v>9</v>
      </c>
      <c r="H14" s="59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29"/>
      <c r="B18" s="129">
        <f>A18</f>
        <v>0</v>
      </c>
      <c r="C18" s="55" t="s">
        <v>12</v>
      </c>
      <c r="D18" s="60" t="s">
        <v>68</v>
      </c>
      <c r="E18" s="178">
        <f>IF(E13="","",MOD(E17+1,52))</f>
        <v>23</v>
      </c>
      <c r="F18" s="57"/>
      <c r="G18" s="58" t="s">
        <v>9</v>
      </c>
      <c r="H18" s="59"/>
      <c r="I18" s="19"/>
    </row>
    <row r="19" spans="1:9" x14ac:dyDescent="0.25">
      <c r="A19" s="121"/>
      <c r="B19" s="122"/>
      <c r="C19" s="28" t="s">
        <v>183</v>
      </c>
      <c r="D19" s="53" t="str">
        <f>D10</f>
        <v>TEMA</v>
      </c>
      <c r="E19" s="24">
        <v>23</v>
      </c>
      <c r="F19" s="29"/>
      <c r="G19" s="30" t="s">
        <v>36</v>
      </c>
      <c r="H19" s="27"/>
      <c r="I19" s="19"/>
    </row>
    <row r="20" spans="1:9" x14ac:dyDescent="0.25">
      <c r="A20" s="128"/>
      <c r="B20" s="129">
        <f>A20</f>
        <v>0</v>
      </c>
      <c r="C20" s="55" t="s">
        <v>59</v>
      </c>
      <c r="D20" s="60" t="s">
        <v>68</v>
      </c>
      <c r="E20" s="61">
        <f>IF(E19="","",MOD(E19+1,52))</f>
        <v>24</v>
      </c>
      <c r="F20" s="57"/>
      <c r="G20" s="58" t="s">
        <v>9</v>
      </c>
      <c r="H20" s="59"/>
      <c r="I20" s="19"/>
    </row>
    <row r="21" spans="1:9" x14ac:dyDescent="0.25">
      <c r="A21" s="133"/>
      <c r="B21" s="129">
        <f>A21</f>
        <v>0</v>
      </c>
      <c r="C21" s="28" t="s">
        <v>60</v>
      </c>
      <c r="D21" s="54" t="s">
        <v>43</v>
      </c>
      <c r="E21" s="24">
        <v>30</v>
      </c>
      <c r="F21" s="29"/>
      <c r="G21" s="30" t="s">
        <v>36</v>
      </c>
      <c r="H21" s="50"/>
      <c r="I21" s="19"/>
    </row>
    <row r="22" spans="1:9" x14ac:dyDescent="0.25">
      <c r="A22" s="290">
        <v>3319.14</v>
      </c>
      <c r="B22" s="129">
        <f>A22-3319.14</f>
        <v>0</v>
      </c>
      <c r="C22" s="147" t="s">
        <v>13</v>
      </c>
      <c r="D22" s="148" t="s">
        <v>43</v>
      </c>
      <c r="E22" s="149">
        <v>30</v>
      </c>
      <c r="F22" s="150"/>
      <c r="G22" s="151" t="s">
        <v>36</v>
      </c>
      <c r="H22" s="152"/>
      <c r="I22" s="19"/>
    </row>
    <row r="23" spans="1:9" x14ac:dyDescent="0.25">
      <c r="A23" s="130">
        <v>4908.6499999999996</v>
      </c>
      <c r="B23" s="129">
        <f>A23-4908.65</f>
        <v>0</v>
      </c>
      <c r="C23" s="32" t="s">
        <v>135</v>
      </c>
      <c r="D23" s="52" t="s">
        <v>45</v>
      </c>
      <c r="E23" s="24">
        <v>26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26</v>
      </c>
      <c r="F24" s="29"/>
      <c r="G24" s="30" t="s">
        <v>36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56</v>
      </c>
      <c r="E25" s="24">
        <v>27</v>
      </c>
      <c r="F25" s="251">
        <v>43287</v>
      </c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64</v>
      </c>
      <c r="E29" s="79">
        <f>IF(E24="","",MOD(E24+1,52))</f>
        <v>27</v>
      </c>
      <c r="F29" s="25"/>
      <c r="G29" s="26" t="s">
        <v>70</v>
      </c>
      <c r="H29" s="27"/>
      <c r="I29" s="19"/>
    </row>
    <row r="30" spans="1:9" x14ac:dyDescent="0.25">
      <c r="A30" s="130">
        <v>3471.34</v>
      </c>
      <c r="B30" s="129">
        <f>A30-3471.34</f>
        <v>0</v>
      </c>
      <c r="C30" s="28" t="s">
        <v>67</v>
      </c>
      <c r="D30" s="53" t="s">
        <v>47</v>
      </c>
      <c r="E30" s="24">
        <v>30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A CHARGE CLIENT</v>
      </c>
      <c r="E31" s="24">
        <f>IF(E30="","",MOD(E30+2,52))</f>
        <v>32</v>
      </c>
      <c r="F31" s="29"/>
      <c r="G31" s="30" t="s">
        <v>70</v>
      </c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51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51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130"/>
      <c r="B34" s="129">
        <f>A34</f>
        <v>0</v>
      </c>
      <c r="C34" s="28" t="s">
        <v>138</v>
      </c>
      <c r="D34" s="53" t="s">
        <v>51</v>
      </c>
      <c r="E34" s="24">
        <f>IF(E32="","",MOD(E32+1,52))</f>
        <v>39</v>
      </c>
      <c r="F34" s="29"/>
      <c r="G34" s="291" t="s">
        <v>36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52</v>
      </c>
      <c r="E36" s="24">
        <v>42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EKOTHERM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EKOTHERM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130"/>
      <c r="B44" s="129">
        <f>A44</f>
        <v>0</v>
      </c>
      <c r="C44" s="81" t="s">
        <v>136</v>
      </c>
      <c r="D44" s="170" t="s">
        <v>54</v>
      </c>
      <c r="E44" s="82">
        <f>IF(E40="","",MOD(E40+2,52))</f>
        <v>48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65</v>
      </c>
      <c r="E48" s="89">
        <f>E32+1</f>
        <v>39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237">
        <f>SUM(A12:A50)</f>
        <v>31625.66</v>
      </c>
      <c r="B51" s="237">
        <f>SUM(B12:B50)</f>
        <v>0</v>
      </c>
      <c r="C51" s="91" t="s">
        <v>27</v>
      </c>
      <c r="D51" s="52" t="str">
        <f>D48</f>
        <v>_</v>
      </c>
      <c r="E51" s="90">
        <f>E48+3</f>
        <v>42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43083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43195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822" priority="70">
      <formula>$F52="réalisé"</formula>
    </cfRule>
  </conditionalFormatting>
  <conditionalFormatting sqref="C48:C51 E48:H51 E29:H45 C8:H26">
    <cfRule type="expression" dxfId="1821" priority="67">
      <formula>$G8="réalisé"</formula>
    </cfRule>
    <cfRule type="expression" dxfId="1820" priority="68">
      <formula>$G8="en cours"</formula>
    </cfRule>
    <cfRule type="expression" dxfId="1819" priority="69">
      <formula>$G8="non compris"</formula>
    </cfRule>
  </conditionalFormatting>
  <conditionalFormatting sqref="C29:C45">
    <cfRule type="expression" dxfId="1818" priority="64">
      <formula>$G29="réalisé"</formula>
    </cfRule>
    <cfRule type="expression" dxfId="1817" priority="65">
      <formula>$G29="en cours"</formula>
    </cfRule>
    <cfRule type="expression" dxfId="1816" priority="66">
      <formula>$G29="non compris"</formula>
    </cfRule>
  </conditionalFormatting>
  <conditionalFormatting sqref="C55:F58">
    <cfRule type="expression" dxfId="1815" priority="63">
      <formula>$F55="réalisé"</formula>
    </cfRule>
  </conditionalFormatting>
  <conditionalFormatting sqref="G9">
    <cfRule type="expression" dxfId="1814" priority="62">
      <formula>$G$10="réalisé"</formula>
    </cfRule>
  </conditionalFormatting>
  <conditionalFormatting sqref="G10:G14">
    <cfRule type="expression" dxfId="1813" priority="61">
      <formula>$G$15="réalisé"</formula>
    </cfRule>
  </conditionalFormatting>
  <conditionalFormatting sqref="G20:G21">
    <cfRule type="expression" dxfId="1812" priority="60">
      <formula>$G$22="réalisé"</formula>
    </cfRule>
  </conditionalFormatting>
  <conditionalFormatting sqref="G30">
    <cfRule type="expression" dxfId="1811" priority="59">
      <formula>$G$31="réalisé"</formula>
    </cfRule>
  </conditionalFormatting>
  <conditionalFormatting sqref="D29">
    <cfRule type="expression" dxfId="1810" priority="56">
      <formula>$G29="réalisé"</formula>
    </cfRule>
    <cfRule type="expression" dxfId="1809" priority="57">
      <formula>$G29="en cours"</formula>
    </cfRule>
    <cfRule type="expression" dxfId="1808" priority="58">
      <formula>$G29="non compris"</formula>
    </cfRule>
  </conditionalFormatting>
  <conditionalFormatting sqref="D31">
    <cfRule type="expression" dxfId="1807" priority="53">
      <formula>$G31="réalisé"</formula>
    </cfRule>
    <cfRule type="expression" dxfId="1806" priority="54">
      <formula>$G31="en cours"</formula>
    </cfRule>
    <cfRule type="expression" dxfId="1805" priority="55">
      <formula>$G31="non compris"</formula>
    </cfRule>
  </conditionalFormatting>
  <conditionalFormatting sqref="D33">
    <cfRule type="expression" dxfId="1804" priority="50">
      <formula>$G33="réalisé"</formula>
    </cfRule>
    <cfRule type="expression" dxfId="1803" priority="51">
      <formula>$G33="en cours"</formula>
    </cfRule>
    <cfRule type="expression" dxfId="1802" priority="52">
      <formula>$G33="non compris"</formula>
    </cfRule>
  </conditionalFormatting>
  <conditionalFormatting sqref="D35">
    <cfRule type="expression" dxfId="1801" priority="47">
      <formula>$G35="réalisé"</formula>
    </cfRule>
    <cfRule type="expression" dxfId="1800" priority="48">
      <formula>$G35="en cours"</formula>
    </cfRule>
    <cfRule type="expression" dxfId="1799" priority="49">
      <formula>$G35="non compris"</formula>
    </cfRule>
  </conditionalFormatting>
  <conditionalFormatting sqref="D37">
    <cfRule type="expression" dxfId="1798" priority="44">
      <formula>$G37="réalisé"</formula>
    </cfRule>
    <cfRule type="expression" dxfId="1797" priority="45">
      <formula>$G37="en cours"</formula>
    </cfRule>
    <cfRule type="expression" dxfId="1796" priority="46">
      <formula>$G37="non compris"</formula>
    </cfRule>
  </conditionalFormatting>
  <conditionalFormatting sqref="D39">
    <cfRule type="expression" dxfId="1795" priority="41">
      <formula>$G39="réalisé"</formula>
    </cfRule>
    <cfRule type="expression" dxfId="1794" priority="42">
      <formula>$G39="en cours"</formula>
    </cfRule>
    <cfRule type="expression" dxfId="1793" priority="43">
      <formula>$G39="non compris"</formula>
    </cfRule>
  </conditionalFormatting>
  <conditionalFormatting sqref="D41">
    <cfRule type="expression" dxfId="1792" priority="38">
      <formula>$G41="réalisé"</formula>
    </cfRule>
    <cfRule type="expression" dxfId="1791" priority="39">
      <formula>$G41="en cours"</formula>
    </cfRule>
    <cfRule type="expression" dxfId="1790" priority="40">
      <formula>$G41="non compris"</formula>
    </cfRule>
  </conditionalFormatting>
  <conditionalFormatting sqref="D44:D45">
    <cfRule type="expression" dxfId="1789" priority="35">
      <formula>$G44="réalisé"</formula>
    </cfRule>
    <cfRule type="expression" dxfId="1788" priority="36">
      <formula>$G44="en cours"</formula>
    </cfRule>
    <cfRule type="expression" dxfId="1787" priority="37">
      <formula>$G44="non compris"</formula>
    </cfRule>
  </conditionalFormatting>
  <conditionalFormatting sqref="D30">
    <cfRule type="expression" dxfId="1786" priority="32">
      <formula>$G30="réalisé"</formula>
    </cfRule>
    <cfRule type="expression" dxfId="1785" priority="33">
      <formula>$G30="en cours"</formula>
    </cfRule>
    <cfRule type="expression" dxfId="1784" priority="34">
      <formula>$G30="non compris"</formula>
    </cfRule>
  </conditionalFormatting>
  <conditionalFormatting sqref="D32">
    <cfRule type="expression" dxfId="1783" priority="29">
      <formula>$G32="réalisé"</formula>
    </cfRule>
    <cfRule type="expression" dxfId="1782" priority="30">
      <formula>$G32="en cours"</formula>
    </cfRule>
    <cfRule type="expression" dxfId="1781" priority="31">
      <formula>$G32="non compris"</formula>
    </cfRule>
  </conditionalFormatting>
  <conditionalFormatting sqref="D34">
    <cfRule type="expression" dxfId="1780" priority="26">
      <formula>$G34="réalisé"</formula>
    </cfRule>
    <cfRule type="expression" dxfId="1779" priority="27">
      <formula>$G34="en cours"</formula>
    </cfRule>
    <cfRule type="expression" dxfId="1778" priority="28">
      <formula>$G34="non compris"</formula>
    </cfRule>
  </conditionalFormatting>
  <conditionalFormatting sqref="D36">
    <cfRule type="expression" dxfId="1777" priority="23">
      <formula>$G36="réalisé"</formula>
    </cfRule>
    <cfRule type="expression" dxfId="1776" priority="24">
      <formula>$G36="en cours"</formula>
    </cfRule>
    <cfRule type="expression" dxfId="1775" priority="25">
      <formula>$G36="non compris"</formula>
    </cfRule>
  </conditionalFormatting>
  <conditionalFormatting sqref="D38">
    <cfRule type="expression" dxfId="1774" priority="20">
      <formula>$G38="réalisé"</formula>
    </cfRule>
    <cfRule type="expression" dxfId="1773" priority="21">
      <formula>$G38="en cours"</formula>
    </cfRule>
    <cfRule type="expression" dxfId="1772" priority="22">
      <formula>$G38="non compris"</formula>
    </cfRule>
  </conditionalFormatting>
  <conditionalFormatting sqref="D40">
    <cfRule type="expression" dxfId="1771" priority="17">
      <formula>$G40="réalisé"</formula>
    </cfRule>
    <cfRule type="expression" dxfId="1770" priority="18">
      <formula>$G40="en cours"</formula>
    </cfRule>
    <cfRule type="expression" dxfId="1769" priority="19">
      <formula>$G40="non compris"</formula>
    </cfRule>
  </conditionalFormatting>
  <conditionalFormatting sqref="D42:D43">
    <cfRule type="expression" dxfId="1768" priority="14">
      <formula>$G42="réalisé"</formula>
    </cfRule>
    <cfRule type="expression" dxfId="1767" priority="15">
      <formula>$G42="en cours"</formula>
    </cfRule>
    <cfRule type="expression" dxfId="1766" priority="16">
      <formula>$G42="non compris"</formula>
    </cfRule>
  </conditionalFormatting>
  <conditionalFormatting sqref="D50">
    <cfRule type="expression" dxfId="1765" priority="11">
      <formula>$G50="réalisé"</formula>
    </cfRule>
    <cfRule type="expression" dxfId="1764" priority="12">
      <formula>$G50="en cours"</formula>
    </cfRule>
    <cfRule type="expression" dxfId="1763" priority="13">
      <formula>$G50="non compris"</formula>
    </cfRule>
  </conditionalFormatting>
  <conditionalFormatting sqref="D49">
    <cfRule type="expression" dxfId="1762" priority="8">
      <formula>$G49="réalisé"</formula>
    </cfRule>
    <cfRule type="expression" dxfId="1761" priority="9">
      <formula>$G49="en cours"</formula>
    </cfRule>
    <cfRule type="expression" dxfId="1760" priority="10">
      <formula>$G49="non compris"</formula>
    </cfRule>
  </conditionalFormatting>
  <conditionalFormatting sqref="D48">
    <cfRule type="expression" dxfId="1759" priority="5">
      <formula>$G48="réalisé"</formula>
    </cfRule>
    <cfRule type="expression" dxfId="1758" priority="6">
      <formula>$G48="en cours"</formula>
    </cfRule>
    <cfRule type="expression" dxfId="1757" priority="7">
      <formula>$G48="non compris"</formula>
    </cfRule>
  </conditionalFormatting>
  <conditionalFormatting sqref="D51">
    <cfRule type="expression" dxfId="1756" priority="2">
      <formula>$G51="réalisé"</formula>
    </cfRule>
    <cfRule type="expression" dxfId="1755" priority="3">
      <formula>$G51="en cours"</formula>
    </cfRule>
    <cfRule type="expression" dxfId="1754" priority="4">
      <formula>$G51="non compris"</formula>
    </cfRule>
  </conditionalFormatting>
  <conditionalFormatting sqref="D8:D26">
    <cfRule type="expression" dxfId="175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I74"/>
  <sheetViews>
    <sheetView topLeftCell="A25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DUSSART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270</v>
      </c>
      <c r="D3" s="7" t="s">
        <v>3</v>
      </c>
      <c r="E3" s="366">
        <v>43376</v>
      </c>
      <c r="F3" s="367"/>
      <c r="G3" s="8"/>
      <c r="H3" s="368" t="str">
        <f ca="1">DATEDIF(E3,TODAY(),"m")&amp;"mois"&amp;-DATEDIF(E3,TODAY(),"md")&amp;"jours"</f>
        <v>0mois-14jours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43436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40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41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30">
        <v>14417.2</v>
      </c>
      <c r="B12" s="129">
        <f>A12</f>
        <v>14417.2</v>
      </c>
      <c r="C12" s="28" t="s">
        <v>131</v>
      </c>
      <c r="D12" s="54" t="str">
        <f t="shared" ref="D12:D14" si="0">D9</f>
        <v>TEMA</v>
      </c>
      <c r="E12" s="157">
        <v>43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44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f>E13</f>
        <v>44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f>E13+1</f>
        <v>45</v>
      </c>
      <c r="F17" s="29"/>
      <c r="G17" s="30" t="s">
        <v>9</v>
      </c>
      <c r="H17" s="27"/>
      <c r="I17" s="19"/>
    </row>
    <row r="18" spans="1:9" x14ac:dyDescent="0.25">
      <c r="A18" s="130">
        <v>674.65</v>
      </c>
      <c r="B18" s="129">
        <f>A18</f>
        <v>674.65</v>
      </c>
      <c r="C18" s="28" t="s">
        <v>12</v>
      </c>
      <c r="D18" s="52" t="s">
        <v>41</v>
      </c>
      <c r="E18" s="157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133">
        <v>606.79999999999995</v>
      </c>
      <c r="B20" s="129">
        <f>A20</f>
        <v>606.79999999999995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133">
        <v>142.33000000000001</v>
      </c>
      <c r="B21" s="129">
        <f>A21</f>
        <v>142.33000000000001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48</v>
      </c>
      <c r="F22" s="150"/>
      <c r="G22" s="151" t="s">
        <v>9</v>
      </c>
      <c r="H22" s="152"/>
      <c r="I22" s="19"/>
    </row>
    <row r="23" spans="1:9" x14ac:dyDescent="0.25">
      <c r="A23" s="130">
        <v>2120.04</v>
      </c>
      <c r="B23" s="129">
        <f>A23</f>
        <v>2120.04</v>
      </c>
      <c r="C23" s="32" t="s">
        <v>135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55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88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50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50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50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52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HERTFELDER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8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HERTFELDER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54</v>
      </c>
      <c r="E44" s="82">
        <f>IF(E40="","",MOD(E40+2,52))</f>
        <v>10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64</v>
      </c>
      <c r="E48" s="89">
        <f>E32+1</f>
        <v>3</v>
      </c>
      <c r="F48" s="25"/>
      <c r="G48" s="26" t="s">
        <v>70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312">
        <f>SUM(A12:A50)</f>
        <v>17961.02</v>
      </c>
      <c r="B51" s="153"/>
      <c r="C51" s="91" t="s">
        <v>27</v>
      </c>
      <c r="D51" s="52" t="str">
        <f>D48</f>
        <v>A CHARGE CLIENT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752" priority="70">
      <formula>$F52="réalisé"</formula>
    </cfRule>
  </conditionalFormatting>
  <conditionalFormatting sqref="C48:C51 E48:H51 E29:H45 C8:H26">
    <cfRule type="expression" dxfId="1751" priority="67">
      <formula>$G8="réalisé"</formula>
    </cfRule>
    <cfRule type="expression" dxfId="1750" priority="68">
      <formula>$G8="en cours"</formula>
    </cfRule>
    <cfRule type="expression" dxfId="1749" priority="69">
      <formula>$G8="non compris"</formula>
    </cfRule>
  </conditionalFormatting>
  <conditionalFormatting sqref="C29:C45">
    <cfRule type="expression" dxfId="1748" priority="64">
      <formula>$G29="réalisé"</formula>
    </cfRule>
    <cfRule type="expression" dxfId="1747" priority="65">
      <formula>$G29="en cours"</formula>
    </cfRule>
    <cfRule type="expression" dxfId="1746" priority="66">
      <formula>$G29="non compris"</formula>
    </cfRule>
  </conditionalFormatting>
  <conditionalFormatting sqref="C55:F58">
    <cfRule type="expression" dxfId="1745" priority="63">
      <formula>$F55="réalisé"</formula>
    </cfRule>
  </conditionalFormatting>
  <conditionalFormatting sqref="G9">
    <cfRule type="expression" dxfId="1744" priority="62">
      <formula>$G$10="réalisé"</formula>
    </cfRule>
  </conditionalFormatting>
  <conditionalFormatting sqref="G10:G14">
    <cfRule type="expression" dxfId="1743" priority="61">
      <formula>$G$15="réalisé"</formula>
    </cfRule>
  </conditionalFormatting>
  <conditionalFormatting sqref="G20:G21">
    <cfRule type="expression" dxfId="1742" priority="60">
      <formula>$G$22="réalisé"</formula>
    </cfRule>
  </conditionalFormatting>
  <conditionalFormatting sqref="G30">
    <cfRule type="expression" dxfId="1741" priority="59">
      <formula>$G$31="réalisé"</formula>
    </cfRule>
  </conditionalFormatting>
  <conditionalFormatting sqref="D29">
    <cfRule type="expression" dxfId="1740" priority="56">
      <formula>$G29="réalisé"</formula>
    </cfRule>
    <cfRule type="expression" dxfId="1739" priority="57">
      <formula>$G29="en cours"</formula>
    </cfRule>
    <cfRule type="expression" dxfId="1738" priority="58">
      <formula>$G29="non compris"</formula>
    </cfRule>
  </conditionalFormatting>
  <conditionalFormatting sqref="D31">
    <cfRule type="expression" dxfId="1737" priority="53">
      <formula>$G31="réalisé"</formula>
    </cfRule>
    <cfRule type="expression" dxfId="1736" priority="54">
      <formula>$G31="en cours"</formula>
    </cfRule>
    <cfRule type="expression" dxfId="1735" priority="55">
      <formula>$G31="non compris"</formula>
    </cfRule>
  </conditionalFormatting>
  <conditionalFormatting sqref="D33">
    <cfRule type="expression" dxfId="1734" priority="50">
      <formula>$G33="réalisé"</formula>
    </cfRule>
    <cfRule type="expression" dxfId="1733" priority="51">
      <formula>$G33="en cours"</formula>
    </cfRule>
    <cfRule type="expression" dxfId="1732" priority="52">
      <formula>$G33="non compris"</formula>
    </cfRule>
  </conditionalFormatting>
  <conditionalFormatting sqref="D35">
    <cfRule type="expression" dxfId="1731" priority="47">
      <formula>$G35="réalisé"</formula>
    </cfRule>
    <cfRule type="expression" dxfId="1730" priority="48">
      <formula>$G35="en cours"</formula>
    </cfRule>
    <cfRule type="expression" dxfId="1729" priority="49">
      <formula>$G35="non compris"</formula>
    </cfRule>
  </conditionalFormatting>
  <conditionalFormatting sqref="D37">
    <cfRule type="expression" dxfId="1728" priority="44">
      <formula>$G37="réalisé"</formula>
    </cfRule>
    <cfRule type="expression" dxfId="1727" priority="45">
      <formula>$G37="en cours"</formula>
    </cfRule>
    <cfRule type="expression" dxfId="1726" priority="46">
      <formula>$G37="non compris"</formula>
    </cfRule>
  </conditionalFormatting>
  <conditionalFormatting sqref="D39">
    <cfRule type="expression" dxfId="1725" priority="41">
      <formula>$G39="réalisé"</formula>
    </cfRule>
    <cfRule type="expression" dxfId="1724" priority="42">
      <formula>$G39="en cours"</formula>
    </cfRule>
    <cfRule type="expression" dxfId="1723" priority="43">
      <formula>$G39="non compris"</formula>
    </cfRule>
  </conditionalFormatting>
  <conditionalFormatting sqref="D41">
    <cfRule type="expression" dxfId="1722" priority="38">
      <formula>$G41="réalisé"</formula>
    </cfRule>
    <cfRule type="expression" dxfId="1721" priority="39">
      <formula>$G41="en cours"</formula>
    </cfRule>
    <cfRule type="expression" dxfId="1720" priority="40">
      <formula>$G41="non compris"</formula>
    </cfRule>
  </conditionalFormatting>
  <conditionalFormatting sqref="D44:D45">
    <cfRule type="expression" dxfId="1719" priority="35">
      <formula>$G44="réalisé"</formula>
    </cfRule>
    <cfRule type="expression" dxfId="1718" priority="36">
      <formula>$G44="en cours"</formula>
    </cfRule>
    <cfRule type="expression" dxfId="1717" priority="37">
      <formula>$G44="non compris"</formula>
    </cfRule>
  </conditionalFormatting>
  <conditionalFormatting sqref="D30">
    <cfRule type="expression" dxfId="1716" priority="32">
      <formula>$G30="réalisé"</formula>
    </cfRule>
    <cfRule type="expression" dxfId="1715" priority="33">
      <formula>$G30="en cours"</formula>
    </cfRule>
    <cfRule type="expression" dxfId="1714" priority="34">
      <formula>$G30="non compris"</formula>
    </cfRule>
  </conditionalFormatting>
  <conditionalFormatting sqref="D32">
    <cfRule type="expression" dxfId="1713" priority="29">
      <formula>$G32="réalisé"</formula>
    </cfRule>
    <cfRule type="expression" dxfId="1712" priority="30">
      <formula>$G32="en cours"</formula>
    </cfRule>
    <cfRule type="expression" dxfId="1711" priority="31">
      <formula>$G32="non compris"</formula>
    </cfRule>
  </conditionalFormatting>
  <conditionalFormatting sqref="D34">
    <cfRule type="expression" dxfId="1710" priority="26">
      <formula>$G34="réalisé"</formula>
    </cfRule>
    <cfRule type="expression" dxfId="1709" priority="27">
      <formula>$G34="en cours"</formula>
    </cfRule>
    <cfRule type="expression" dxfId="1708" priority="28">
      <formula>$G34="non compris"</formula>
    </cfRule>
  </conditionalFormatting>
  <conditionalFormatting sqref="D36">
    <cfRule type="expression" dxfId="1707" priority="23">
      <formula>$G36="réalisé"</formula>
    </cfRule>
    <cfRule type="expression" dxfId="1706" priority="24">
      <formula>$G36="en cours"</formula>
    </cfRule>
    <cfRule type="expression" dxfId="1705" priority="25">
      <formula>$G36="non compris"</formula>
    </cfRule>
  </conditionalFormatting>
  <conditionalFormatting sqref="D38">
    <cfRule type="expression" dxfId="1704" priority="20">
      <formula>$G38="réalisé"</formula>
    </cfRule>
    <cfRule type="expression" dxfId="1703" priority="21">
      <formula>$G38="en cours"</formula>
    </cfRule>
    <cfRule type="expression" dxfId="1702" priority="22">
      <formula>$G38="non compris"</formula>
    </cfRule>
  </conditionalFormatting>
  <conditionalFormatting sqref="D40">
    <cfRule type="expression" dxfId="1701" priority="17">
      <formula>$G40="réalisé"</formula>
    </cfRule>
    <cfRule type="expression" dxfId="1700" priority="18">
      <formula>$G40="en cours"</formula>
    </cfRule>
    <cfRule type="expression" dxfId="1699" priority="19">
      <formula>$G40="non compris"</formula>
    </cfRule>
  </conditionalFormatting>
  <conditionalFormatting sqref="D42:D43">
    <cfRule type="expression" dxfId="1698" priority="14">
      <formula>$G42="réalisé"</formula>
    </cfRule>
    <cfRule type="expression" dxfId="1697" priority="15">
      <formula>$G42="en cours"</formula>
    </cfRule>
    <cfRule type="expression" dxfId="1696" priority="16">
      <formula>$G42="non compris"</formula>
    </cfRule>
  </conditionalFormatting>
  <conditionalFormatting sqref="D50">
    <cfRule type="expression" dxfId="1695" priority="11">
      <formula>$G50="réalisé"</formula>
    </cfRule>
    <cfRule type="expression" dxfId="1694" priority="12">
      <formula>$G50="en cours"</formula>
    </cfRule>
    <cfRule type="expression" dxfId="1693" priority="13">
      <formula>$G50="non compris"</formula>
    </cfRule>
  </conditionalFormatting>
  <conditionalFormatting sqref="D49">
    <cfRule type="expression" dxfId="1692" priority="8">
      <formula>$G49="réalisé"</formula>
    </cfRule>
    <cfRule type="expression" dxfId="1691" priority="9">
      <formula>$G49="en cours"</formula>
    </cfRule>
    <cfRule type="expression" dxfId="1690" priority="10">
      <formula>$G49="non compris"</formula>
    </cfRule>
  </conditionalFormatting>
  <conditionalFormatting sqref="D48">
    <cfRule type="expression" dxfId="1689" priority="5">
      <formula>$G48="réalisé"</formula>
    </cfRule>
    <cfRule type="expression" dxfId="1688" priority="6">
      <formula>$G48="en cours"</formula>
    </cfRule>
    <cfRule type="expression" dxfId="1687" priority="7">
      <formula>$G48="non compris"</formula>
    </cfRule>
  </conditionalFormatting>
  <conditionalFormatting sqref="D51">
    <cfRule type="expression" dxfId="1686" priority="2">
      <formula>$G51="réalisé"</formula>
    </cfRule>
    <cfRule type="expression" dxfId="1685" priority="3">
      <formula>$G51="en cours"</formula>
    </cfRule>
    <cfRule type="expression" dxfId="1684" priority="4">
      <formula>$G51="non compris"</formula>
    </cfRule>
  </conditionalFormatting>
  <conditionalFormatting sqref="D8:D26">
    <cfRule type="expression" dxfId="168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  <pageSetUpPr fitToPage="1"/>
  </sheetPr>
  <dimension ref="A1:I74"/>
  <sheetViews>
    <sheetView zoomScaleNormal="100" workbookViewId="0">
      <selection activeCell="G31" sqref="G31"/>
    </sheetView>
  </sheetViews>
  <sheetFormatPr baseColWidth="10" defaultRowHeight="15" x14ac:dyDescent="0.25"/>
  <cols>
    <col min="1" max="1" width="13" customWidth="1"/>
    <col min="2" max="2" width="13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GAEHLER</v>
      </c>
      <c r="D2" s="4" t="s">
        <v>72</v>
      </c>
      <c r="E2" s="363">
        <v>43151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114</v>
      </c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274"/>
      <c r="B8" s="175"/>
      <c r="C8" s="28" t="s">
        <v>122</v>
      </c>
      <c r="D8" s="52" t="s">
        <v>38</v>
      </c>
      <c r="E8" s="157">
        <v>40</v>
      </c>
      <c r="F8" s="25"/>
      <c r="G8" s="26" t="s">
        <v>9</v>
      </c>
      <c r="H8" s="27" t="s">
        <v>214</v>
      </c>
      <c r="I8" s="19"/>
    </row>
    <row r="9" spans="1:9" x14ac:dyDescent="0.25">
      <c r="A9" s="274"/>
      <c r="B9" s="120"/>
      <c r="C9" s="28" t="s">
        <v>128</v>
      </c>
      <c r="D9" s="53" t="str">
        <f>D8</f>
        <v>TEMA</v>
      </c>
      <c r="E9" s="158">
        <f>E8+1</f>
        <v>41</v>
      </c>
      <c r="F9" s="29"/>
      <c r="G9" s="30" t="s">
        <v>9</v>
      </c>
      <c r="H9" s="242"/>
      <c r="I9" s="19"/>
    </row>
    <row r="10" spans="1:9" ht="15" customHeight="1" x14ac:dyDescent="0.25">
      <c r="A10" s="275"/>
      <c r="B10" s="159"/>
      <c r="C10" s="28" t="s">
        <v>129</v>
      </c>
      <c r="D10" s="52" t="str">
        <f>D9</f>
        <v>TEMA</v>
      </c>
      <c r="E10" s="157">
        <f>E9</f>
        <v>41</v>
      </c>
      <c r="F10" s="31"/>
      <c r="G10" s="30" t="s">
        <v>9</v>
      </c>
      <c r="H10" s="243"/>
      <c r="I10" s="19"/>
    </row>
    <row r="11" spans="1:9" ht="15" customHeight="1" x14ac:dyDescent="0.25">
      <c r="A11" s="275"/>
      <c r="B11" s="122"/>
      <c r="C11" s="28" t="s">
        <v>130</v>
      </c>
      <c r="D11" s="54" t="str">
        <f>D8</f>
        <v>TEMA</v>
      </c>
      <c r="E11" s="157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276">
        <v>19278.2</v>
      </c>
      <c r="B12" s="129">
        <f>A12</f>
        <v>19278.2</v>
      </c>
      <c r="C12" s="28" t="s">
        <v>131</v>
      </c>
      <c r="D12" s="54" t="str">
        <f t="shared" ref="D12:D14" si="0">D9</f>
        <v>TEMA</v>
      </c>
      <c r="E12" s="157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275"/>
      <c r="B13" s="122"/>
      <c r="C13" s="28" t="s">
        <v>188</v>
      </c>
      <c r="D13" s="54" t="str">
        <f t="shared" si="0"/>
        <v>TEMA</v>
      </c>
      <c r="E13" s="157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275"/>
      <c r="B14" s="122"/>
      <c r="C14" s="28" t="s">
        <v>190</v>
      </c>
      <c r="D14" s="54" t="str">
        <f t="shared" si="0"/>
        <v>TEMA</v>
      </c>
      <c r="E14" s="157">
        <f>E13</f>
        <v>45</v>
      </c>
      <c r="F14" s="31"/>
      <c r="G14" s="30" t="s">
        <v>9</v>
      </c>
      <c r="H14" s="27"/>
      <c r="I14" s="19"/>
    </row>
    <row r="15" spans="1:9" x14ac:dyDescent="0.25">
      <c r="A15" s="275"/>
      <c r="B15" s="122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275"/>
      <c r="B16" s="122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275"/>
      <c r="B17" s="122"/>
      <c r="C17" s="28" t="s">
        <v>11</v>
      </c>
      <c r="D17" s="53" t="s">
        <v>65</v>
      </c>
      <c r="E17" s="24">
        <f>E16+1</f>
        <v>43</v>
      </c>
      <c r="F17" s="29"/>
      <c r="G17" s="30" t="s">
        <v>9</v>
      </c>
      <c r="H17" s="27"/>
      <c r="I17" s="19"/>
    </row>
    <row r="18" spans="1:9" x14ac:dyDescent="0.25">
      <c r="A18" s="262"/>
      <c r="B18" s="129">
        <f>A18</f>
        <v>0</v>
      </c>
      <c r="C18" s="28" t="s">
        <v>12</v>
      </c>
      <c r="D18" s="52" t="s">
        <v>68</v>
      </c>
      <c r="E18" s="157">
        <f>IF(E13="","",MOD(E17+1,52))</f>
        <v>44</v>
      </c>
      <c r="F18" s="29"/>
      <c r="G18" s="30" t="s">
        <v>70</v>
      </c>
      <c r="H18" s="27"/>
      <c r="I18" s="19"/>
    </row>
    <row r="19" spans="1:9" x14ac:dyDescent="0.25">
      <c r="A19" s="275"/>
      <c r="B19" s="122"/>
      <c r="C19" s="28" t="s">
        <v>189</v>
      </c>
      <c r="D19" s="53" t="str">
        <f>D10</f>
        <v>TEMA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277"/>
      <c r="B20" s="129">
        <f>A20</f>
        <v>0</v>
      </c>
      <c r="C20" s="28" t="s">
        <v>59</v>
      </c>
      <c r="D20" s="52" t="s">
        <v>68</v>
      </c>
      <c r="E20" s="24">
        <f>IF(E19="","",MOD(E19+1,52))</f>
        <v>46</v>
      </c>
      <c r="F20" s="29"/>
      <c r="G20" s="30" t="s">
        <v>70</v>
      </c>
      <c r="H20" s="27"/>
      <c r="I20" s="19"/>
    </row>
    <row r="21" spans="1:9" x14ac:dyDescent="0.25">
      <c r="A21" s="272">
        <v>3600</v>
      </c>
      <c r="B21" s="129">
        <f>A21</f>
        <v>3600</v>
      </c>
      <c r="C21" s="28" t="s">
        <v>60</v>
      </c>
      <c r="D21" s="54" t="s">
        <v>43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278"/>
      <c r="B22" s="122"/>
      <c r="C22" s="147" t="s">
        <v>13</v>
      </c>
      <c r="D22" s="148" t="s">
        <v>43</v>
      </c>
      <c r="E22" s="149">
        <f>E20</f>
        <v>46</v>
      </c>
      <c r="F22" s="150"/>
      <c r="G22" s="151" t="s">
        <v>9</v>
      </c>
      <c r="H22" s="152"/>
      <c r="I22" s="19"/>
    </row>
    <row r="23" spans="1:9" x14ac:dyDescent="0.25">
      <c r="A23" s="276">
        <v>2614.79</v>
      </c>
      <c r="B23" s="262">
        <f>A23-2614.79</f>
        <v>0</v>
      </c>
      <c r="C23" s="32" t="s">
        <v>135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275"/>
      <c r="B24" s="122"/>
      <c r="C24" s="28" t="s">
        <v>14</v>
      </c>
      <c r="D24" s="53" t="s">
        <v>38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276"/>
      <c r="B25" s="129">
        <f>A25</f>
        <v>0</v>
      </c>
      <c r="C25" s="160" t="s">
        <v>134</v>
      </c>
      <c r="D25" s="53" t="s">
        <v>55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275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279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275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76">
        <v>1265.29</v>
      </c>
      <c r="B29" s="129">
        <f>A29</f>
        <v>1265.29</v>
      </c>
      <c r="C29" s="78" t="s">
        <v>66</v>
      </c>
      <c r="D29" s="52" t="s">
        <v>88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276">
        <v>2930.03</v>
      </c>
      <c r="B30" s="129">
        <f>A30</f>
        <v>2930.03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275"/>
      <c r="B31" s="12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262"/>
      <c r="B32" s="129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/>
      <c r="H32" s="27"/>
      <c r="I32" s="19"/>
    </row>
    <row r="33" spans="1:9" x14ac:dyDescent="0.25">
      <c r="A33" s="262"/>
      <c r="B33" s="129"/>
      <c r="C33" s="62" t="s">
        <v>137</v>
      </c>
      <c r="D33" s="52" t="s">
        <v>64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262"/>
      <c r="B34" s="129">
        <f>A34</f>
        <v>0</v>
      </c>
      <c r="C34" s="28" t="s">
        <v>138</v>
      </c>
      <c r="D34" s="53" t="s">
        <v>64</v>
      </c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275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76">
        <v>402.23</v>
      </c>
      <c r="B36" s="129">
        <f>A36</f>
        <v>402.23</v>
      </c>
      <c r="C36" s="28" t="s">
        <v>19</v>
      </c>
      <c r="D36" s="148" t="s">
        <v>53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275"/>
      <c r="B37" s="12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275"/>
      <c r="B38" s="12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275"/>
      <c r="B39" s="12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/>
      <c r="H39" s="27"/>
      <c r="I39" s="19"/>
    </row>
    <row r="40" spans="1:9" x14ac:dyDescent="0.25">
      <c r="A40" s="278"/>
      <c r="B40" s="122"/>
      <c r="C40" s="28" t="s">
        <v>23</v>
      </c>
      <c r="D40" s="53" t="s">
        <v>53</v>
      </c>
      <c r="E40" s="24">
        <f>E36+4</f>
        <v>6</v>
      </c>
      <c r="F40" s="29"/>
      <c r="G40" s="30" t="s">
        <v>9</v>
      </c>
      <c r="H40" s="27"/>
      <c r="I40" s="19"/>
    </row>
    <row r="41" spans="1:9" x14ac:dyDescent="0.25">
      <c r="A41" s="275"/>
      <c r="B41" s="12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275"/>
      <c r="B42" s="122"/>
      <c r="C42" s="28" t="s">
        <v>25</v>
      </c>
      <c r="D42" s="53" t="str">
        <f>D34</f>
        <v>A CHARGE CLIENT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262">
        <v>302.08</v>
      </c>
      <c r="B43" s="129">
        <f>A43</f>
        <v>302.08</v>
      </c>
      <c r="C43" s="81" t="s">
        <v>191</v>
      </c>
      <c r="D43" s="238" t="s">
        <v>53</v>
      </c>
      <c r="E43" s="82">
        <f>E44</f>
        <v>8</v>
      </c>
      <c r="F43" s="83"/>
      <c r="G43" s="72"/>
      <c r="H43" s="27"/>
      <c r="I43" s="19"/>
    </row>
    <row r="44" spans="1:9" x14ac:dyDescent="0.25">
      <c r="A44" s="276"/>
      <c r="B44" s="129">
        <f>A44</f>
        <v>0</v>
      </c>
      <c r="C44" s="81" t="s">
        <v>136</v>
      </c>
      <c r="D44" s="170" t="s">
        <v>54</v>
      </c>
      <c r="E44" s="82">
        <f>IF(E40="","",MOD(E40+2,52))</f>
        <v>8</v>
      </c>
      <c r="F44" s="83"/>
      <c r="G44" s="72"/>
      <c r="H44" s="171"/>
      <c r="I44" s="19"/>
    </row>
    <row r="45" spans="1:9" x14ac:dyDescent="0.25">
      <c r="A45" s="275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79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75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76"/>
      <c r="B48" s="129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280"/>
      <c r="B49" s="15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280"/>
      <c r="B50" s="15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280">
        <f>SUM(A12:A50)</f>
        <v>30392.620000000003</v>
      </c>
      <c r="B51" s="280">
        <f>SUM(B12:B50)</f>
        <v>27777.83</v>
      </c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43150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43209</v>
      </c>
      <c r="E56" s="46"/>
      <c r="F56" s="2" t="s">
        <v>107</v>
      </c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682" priority="70">
      <formula>$F52="réalisé"</formula>
    </cfRule>
  </conditionalFormatting>
  <conditionalFormatting sqref="C48:C51 E48:H51 E29:H45 C10:H26 C8:G9">
    <cfRule type="expression" dxfId="1681" priority="67">
      <formula>$G8="réalisé"</formula>
    </cfRule>
    <cfRule type="expression" dxfId="1680" priority="68">
      <formula>$G8="en cours"</formula>
    </cfRule>
    <cfRule type="expression" dxfId="1679" priority="69">
      <formula>$G8="non compris"</formula>
    </cfRule>
  </conditionalFormatting>
  <conditionalFormatting sqref="C29:C45">
    <cfRule type="expression" dxfId="1678" priority="64">
      <formula>$G29="réalisé"</formula>
    </cfRule>
    <cfRule type="expression" dxfId="1677" priority="65">
      <formula>$G29="en cours"</formula>
    </cfRule>
    <cfRule type="expression" dxfId="1676" priority="66">
      <formula>$G29="non compris"</formula>
    </cfRule>
  </conditionalFormatting>
  <conditionalFormatting sqref="C55:F58">
    <cfRule type="expression" dxfId="1675" priority="63">
      <formula>$F55="réalisé"</formula>
    </cfRule>
  </conditionalFormatting>
  <conditionalFormatting sqref="G9">
    <cfRule type="expression" dxfId="1674" priority="62">
      <formula>$G$10="réalisé"</formula>
    </cfRule>
  </conditionalFormatting>
  <conditionalFormatting sqref="G10:G14">
    <cfRule type="expression" dxfId="1673" priority="61">
      <formula>$G$15="réalisé"</formula>
    </cfRule>
  </conditionalFormatting>
  <conditionalFormatting sqref="G20:G21">
    <cfRule type="expression" dxfId="1672" priority="60">
      <formula>$G$22="réalisé"</formula>
    </cfRule>
  </conditionalFormatting>
  <conditionalFormatting sqref="G30">
    <cfRule type="expression" dxfId="1671" priority="59">
      <formula>$G$31="réalisé"</formula>
    </cfRule>
  </conditionalFormatting>
  <conditionalFormatting sqref="D29">
    <cfRule type="expression" dxfId="1670" priority="56">
      <formula>$G29="réalisé"</formula>
    </cfRule>
    <cfRule type="expression" dxfId="1669" priority="57">
      <formula>$G29="en cours"</formula>
    </cfRule>
    <cfRule type="expression" dxfId="1668" priority="58">
      <formula>$G29="non compris"</formula>
    </cfRule>
  </conditionalFormatting>
  <conditionalFormatting sqref="D31">
    <cfRule type="expression" dxfId="1667" priority="53">
      <formula>$G31="réalisé"</formula>
    </cfRule>
    <cfRule type="expression" dxfId="1666" priority="54">
      <formula>$G31="en cours"</formula>
    </cfRule>
    <cfRule type="expression" dxfId="1665" priority="55">
      <formula>$G31="non compris"</formula>
    </cfRule>
  </conditionalFormatting>
  <conditionalFormatting sqref="D33">
    <cfRule type="expression" dxfId="1664" priority="50">
      <formula>$G33="réalisé"</formula>
    </cfRule>
    <cfRule type="expression" dxfId="1663" priority="51">
      <formula>$G33="en cours"</formula>
    </cfRule>
    <cfRule type="expression" dxfId="1662" priority="52">
      <formula>$G33="non compris"</formula>
    </cfRule>
  </conditionalFormatting>
  <conditionalFormatting sqref="D35">
    <cfRule type="expression" dxfId="1661" priority="47">
      <formula>$G35="réalisé"</formula>
    </cfRule>
    <cfRule type="expression" dxfId="1660" priority="48">
      <formula>$G35="en cours"</formula>
    </cfRule>
    <cfRule type="expression" dxfId="1659" priority="49">
      <formula>$G35="non compris"</formula>
    </cfRule>
  </conditionalFormatting>
  <conditionalFormatting sqref="D37">
    <cfRule type="expression" dxfId="1658" priority="44">
      <formula>$G37="réalisé"</formula>
    </cfRule>
    <cfRule type="expression" dxfId="1657" priority="45">
      <formula>$G37="en cours"</formula>
    </cfRule>
    <cfRule type="expression" dxfId="1656" priority="46">
      <formula>$G37="non compris"</formula>
    </cfRule>
  </conditionalFormatting>
  <conditionalFormatting sqref="D39">
    <cfRule type="expression" dxfId="1655" priority="41">
      <formula>$G39="réalisé"</formula>
    </cfRule>
    <cfRule type="expression" dxfId="1654" priority="42">
      <formula>$G39="en cours"</formula>
    </cfRule>
    <cfRule type="expression" dxfId="1653" priority="43">
      <formula>$G39="non compris"</formula>
    </cfRule>
  </conditionalFormatting>
  <conditionalFormatting sqref="D41">
    <cfRule type="expression" dxfId="1652" priority="38">
      <formula>$G41="réalisé"</formula>
    </cfRule>
    <cfRule type="expression" dxfId="1651" priority="39">
      <formula>$G41="en cours"</formula>
    </cfRule>
    <cfRule type="expression" dxfId="1650" priority="40">
      <formula>$G41="non compris"</formula>
    </cfRule>
  </conditionalFormatting>
  <conditionalFormatting sqref="D44:D45">
    <cfRule type="expression" dxfId="1649" priority="35">
      <formula>$G44="réalisé"</formula>
    </cfRule>
    <cfRule type="expression" dxfId="1648" priority="36">
      <formula>$G44="en cours"</formula>
    </cfRule>
    <cfRule type="expression" dxfId="1647" priority="37">
      <formula>$G44="non compris"</formula>
    </cfRule>
  </conditionalFormatting>
  <conditionalFormatting sqref="D30">
    <cfRule type="expression" dxfId="1646" priority="32">
      <formula>$G30="réalisé"</formula>
    </cfRule>
    <cfRule type="expression" dxfId="1645" priority="33">
      <formula>$G30="en cours"</formula>
    </cfRule>
    <cfRule type="expression" dxfId="1644" priority="34">
      <formula>$G30="non compris"</formula>
    </cfRule>
  </conditionalFormatting>
  <conditionalFormatting sqref="D32">
    <cfRule type="expression" dxfId="1643" priority="29">
      <formula>$G32="réalisé"</formula>
    </cfRule>
    <cfRule type="expression" dxfId="1642" priority="30">
      <formula>$G32="en cours"</formula>
    </cfRule>
    <cfRule type="expression" dxfId="1641" priority="31">
      <formula>$G32="non compris"</formula>
    </cfRule>
  </conditionalFormatting>
  <conditionalFormatting sqref="D34">
    <cfRule type="expression" dxfId="1640" priority="26">
      <formula>$G34="réalisé"</formula>
    </cfRule>
    <cfRule type="expression" dxfId="1639" priority="27">
      <formula>$G34="en cours"</formula>
    </cfRule>
    <cfRule type="expression" dxfId="1638" priority="28">
      <formula>$G34="non compris"</formula>
    </cfRule>
  </conditionalFormatting>
  <conditionalFormatting sqref="D36">
    <cfRule type="expression" dxfId="1637" priority="23">
      <formula>$G36="réalisé"</formula>
    </cfRule>
    <cfRule type="expression" dxfId="1636" priority="24">
      <formula>$G36="en cours"</formula>
    </cfRule>
    <cfRule type="expression" dxfId="1635" priority="25">
      <formula>$G36="non compris"</formula>
    </cfRule>
  </conditionalFormatting>
  <conditionalFormatting sqref="D38">
    <cfRule type="expression" dxfId="1634" priority="20">
      <formula>$G38="réalisé"</formula>
    </cfRule>
    <cfRule type="expression" dxfId="1633" priority="21">
      <formula>$G38="en cours"</formula>
    </cfRule>
    <cfRule type="expression" dxfId="1632" priority="22">
      <formula>$G38="non compris"</formula>
    </cfRule>
  </conditionalFormatting>
  <conditionalFormatting sqref="D40">
    <cfRule type="expression" dxfId="1631" priority="17">
      <formula>$G40="réalisé"</formula>
    </cfRule>
    <cfRule type="expression" dxfId="1630" priority="18">
      <formula>$G40="en cours"</formula>
    </cfRule>
    <cfRule type="expression" dxfId="1629" priority="19">
      <formula>$G40="non compris"</formula>
    </cfRule>
  </conditionalFormatting>
  <conditionalFormatting sqref="D42:D43">
    <cfRule type="expression" dxfId="1628" priority="14">
      <formula>$G42="réalisé"</formula>
    </cfRule>
    <cfRule type="expression" dxfId="1627" priority="15">
      <formula>$G42="en cours"</formula>
    </cfRule>
    <cfRule type="expression" dxfId="1626" priority="16">
      <formula>$G42="non compris"</formula>
    </cfRule>
  </conditionalFormatting>
  <conditionalFormatting sqref="D50">
    <cfRule type="expression" dxfId="1625" priority="11">
      <formula>$G50="réalisé"</formula>
    </cfRule>
    <cfRule type="expression" dxfId="1624" priority="12">
      <formula>$G50="en cours"</formula>
    </cfRule>
    <cfRule type="expression" dxfId="1623" priority="13">
      <formula>$G50="non compris"</formula>
    </cfRule>
  </conditionalFormatting>
  <conditionalFormatting sqref="D49">
    <cfRule type="expression" dxfId="1622" priority="8">
      <formula>$G49="réalisé"</formula>
    </cfRule>
    <cfRule type="expression" dxfId="1621" priority="9">
      <formula>$G49="en cours"</formula>
    </cfRule>
    <cfRule type="expression" dxfId="1620" priority="10">
      <formula>$G49="non compris"</formula>
    </cfRule>
  </conditionalFormatting>
  <conditionalFormatting sqref="D48">
    <cfRule type="expression" dxfId="1619" priority="5">
      <formula>$G48="réalisé"</formula>
    </cfRule>
    <cfRule type="expression" dxfId="1618" priority="6">
      <formula>$G48="en cours"</formula>
    </cfRule>
    <cfRule type="expression" dxfId="1617" priority="7">
      <formula>$G48="non compris"</formula>
    </cfRule>
  </conditionalFormatting>
  <conditionalFormatting sqref="D51">
    <cfRule type="expression" dxfId="1616" priority="2">
      <formula>$G51="réalisé"</formula>
    </cfRule>
    <cfRule type="expression" dxfId="1615" priority="3">
      <formula>$G51="en cours"</formula>
    </cfRule>
    <cfRule type="expression" dxfId="1614" priority="4">
      <formula>$G51="non compris"</formula>
    </cfRule>
  </conditionalFormatting>
  <conditionalFormatting sqref="D8:D26">
    <cfRule type="expression" dxfId="1613" priority="1">
      <formula>$D$8="NON CONCERNÉ"</formula>
    </cfRule>
  </conditionalFormatting>
  <conditionalFormatting sqref="H8">
    <cfRule type="expression" dxfId="1612" priority="85">
      <formula>$G9="réalisé"</formula>
    </cfRule>
    <cfRule type="expression" dxfId="1611" priority="86">
      <formula>$G9="en cours"</formula>
    </cfRule>
    <cfRule type="expression" dxfId="1610" priority="87">
      <formula>$G9="non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  <pageSetUpPr fitToPage="1"/>
  </sheetPr>
  <dimension ref="A1:I74"/>
  <sheetViews>
    <sheetView topLeftCell="A16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HACQUIN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201</v>
      </c>
      <c r="E8" s="157">
        <v>40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SA3 BÂTIMENT</v>
      </c>
      <c r="E9" s="158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SA3 BÂTIMENT</v>
      </c>
      <c r="E10" s="157">
        <f>E9</f>
        <v>41</v>
      </c>
      <c r="F10" s="31"/>
      <c r="G10" s="30" t="s">
        <v>35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SA3 BÂTIMENT</v>
      </c>
      <c r="E11" s="157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30">
        <v>15331.86</v>
      </c>
      <c r="B12" s="129">
        <f>A12</f>
        <v>15331.86</v>
      </c>
      <c r="C12" s="28" t="s">
        <v>131</v>
      </c>
      <c r="D12" s="54" t="str">
        <f t="shared" ref="D12:D14" si="0">D9</f>
        <v>SA3 BÂTIMENT</v>
      </c>
      <c r="E12" s="157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SA3 BÂTIMENT</v>
      </c>
      <c r="E13" s="157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SA3 BÂTIMENT</v>
      </c>
      <c r="E14" s="157">
        <f>E13</f>
        <v>45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173</v>
      </c>
      <c r="E17" s="24">
        <f>E13+1</f>
        <v>46</v>
      </c>
      <c r="F17" s="29"/>
      <c r="G17" s="30" t="s">
        <v>9</v>
      </c>
      <c r="H17" s="27"/>
      <c r="I17" s="19"/>
    </row>
    <row r="18" spans="1:9" x14ac:dyDescent="0.25">
      <c r="A18" s="130">
        <v>468.97</v>
      </c>
      <c r="B18" s="129">
        <f>A18</f>
        <v>468.97</v>
      </c>
      <c r="C18" s="28" t="s">
        <v>12</v>
      </c>
      <c r="D18" s="52" t="s">
        <v>41</v>
      </c>
      <c r="E18" s="157">
        <f>IF(E13="","",MOD(E17+1,52))</f>
        <v>47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SA3 BÂTIMENT</v>
      </c>
      <c r="E19" s="24">
        <f>IF(E18="","",MOD(E18+1,52))</f>
        <v>48</v>
      </c>
      <c r="F19" s="29"/>
      <c r="G19" s="30" t="s">
        <v>9</v>
      </c>
      <c r="H19" s="27"/>
      <c r="I19" s="19"/>
    </row>
    <row r="20" spans="1:9" x14ac:dyDescent="0.25">
      <c r="A20" s="133">
        <v>493.43</v>
      </c>
      <c r="B20" s="129">
        <f>A20</f>
        <v>493.43</v>
      </c>
      <c r="C20" s="28" t="s">
        <v>59</v>
      </c>
      <c r="D20" s="52" t="s">
        <v>41</v>
      </c>
      <c r="E20" s="24">
        <f>IF(E19="","",MOD(E19+1,52))</f>
        <v>49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44</v>
      </c>
      <c r="E21" s="24">
        <f>E20</f>
        <v>49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68</v>
      </c>
      <c r="E22" s="149">
        <f>E20</f>
        <v>49</v>
      </c>
      <c r="F22" s="150"/>
      <c r="G22" s="151" t="s">
        <v>9</v>
      </c>
      <c r="H22" s="152"/>
      <c r="I22" s="19"/>
    </row>
    <row r="23" spans="1:9" x14ac:dyDescent="0.25">
      <c r="A23" s="130">
        <v>2147.29</v>
      </c>
      <c r="B23" s="129">
        <f>A23</f>
        <v>2147.29</v>
      </c>
      <c r="C23" s="32" t="s">
        <v>135</v>
      </c>
      <c r="D23" s="52" t="s">
        <v>45</v>
      </c>
      <c r="E23" s="24">
        <f>IF(E20="","",MOD(E20+2,52))</f>
        <v>51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INDUSTRIE SERVICE</v>
      </c>
      <c r="E24" s="24">
        <f>IF(E20="","",MOD(E20+2,52))</f>
        <v>51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64</v>
      </c>
      <c r="E25" s="24">
        <f>E23</f>
        <v>51</v>
      </c>
      <c r="F25" s="29"/>
      <c r="G25" s="72" t="s">
        <v>70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1220.6400000000001</v>
      </c>
      <c r="B29" s="129">
        <f>A29</f>
        <v>1220.6400000000001</v>
      </c>
      <c r="C29" s="78" t="s">
        <v>66</v>
      </c>
      <c r="D29" s="52" t="s">
        <v>49</v>
      </c>
      <c r="E29" s="79">
        <f>IF(E24="","",MOD(E24+1,52))</f>
        <v>0</v>
      </c>
      <c r="F29" s="25"/>
      <c r="G29" s="26" t="s">
        <v>9</v>
      </c>
      <c r="H29" s="27"/>
      <c r="I29" s="19"/>
    </row>
    <row r="30" spans="1:9" x14ac:dyDescent="0.25">
      <c r="A30" s="130">
        <v>1925.23</v>
      </c>
      <c r="B30" s="129">
        <f>A30</f>
        <v>1925.23</v>
      </c>
      <c r="C30" s="28" t="s">
        <v>67</v>
      </c>
      <c r="D30" s="53" t="s">
        <v>47</v>
      </c>
      <c r="E30" s="24">
        <f>IF(E29="","",MOD(E29+1,52))</f>
        <v>1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BENELEC</v>
      </c>
      <c r="E31" s="24">
        <f>IF(E30="","",MOD(E30+2,52))</f>
        <v>3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126</v>
      </c>
      <c r="E32" s="24">
        <f>IF(E30="","",MOD(E30+2,52))</f>
        <v>3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4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4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52</v>
      </c>
      <c r="E36" s="24">
        <f>IF(E34="","",MOD(E34+1,52))</f>
        <v>5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6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BENELEC</v>
      </c>
      <c r="E38" s="24">
        <f>IF(E37="","",MOD(E37+1,52))</f>
        <v>7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MEYER</v>
      </c>
      <c r="E39" s="24">
        <f>IF(E37="","",MOD(E37+1,52))</f>
        <v>7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9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8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11</v>
      </c>
      <c r="F42" s="29"/>
      <c r="G42" s="30" t="s">
        <v>70</v>
      </c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11</v>
      </c>
      <c r="F43" s="83"/>
      <c r="G43" s="72" t="s">
        <v>70</v>
      </c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193</v>
      </c>
      <c r="E44" s="82">
        <f>IF(E40="","",MOD(E40+2,52))</f>
        <v>11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64</v>
      </c>
      <c r="E48" s="89">
        <f>E32+1</f>
        <v>4</v>
      </c>
      <c r="F48" s="25"/>
      <c r="G48" s="26" t="s">
        <v>70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21587.42</v>
      </c>
      <c r="B51" s="153"/>
      <c r="C51" s="91" t="s">
        <v>27</v>
      </c>
      <c r="D51" s="52" t="s">
        <v>64</v>
      </c>
      <c r="E51" s="90">
        <f>E48+3</f>
        <v>7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609" priority="70">
      <formula>$F52="réalisé"</formula>
    </cfRule>
  </conditionalFormatting>
  <conditionalFormatting sqref="C48:C51 E48:H51 E29:H45 C8:H26">
    <cfRule type="expression" dxfId="1608" priority="67">
      <formula>$G8="réalisé"</formula>
    </cfRule>
    <cfRule type="expression" dxfId="1607" priority="68">
      <formula>$G8="en cours"</formula>
    </cfRule>
    <cfRule type="expression" dxfId="1606" priority="69">
      <formula>$G8="non compris"</formula>
    </cfRule>
  </conditionalFormatting>
  <conditionalFormatting sqref="C29:C45">
    <cfRule type="expression" dxfId="1605" priority="64">
      <formula>$G29="réalisé"</formula>
    </cfRule>
    <cfRule type="expression" dxfId="1604" priority="65">
      <formula>$G29="en cours"</formula>
    </cfRule>
    <cfRule type="expression" dxfId="1603" priority="66">
      <formula>$G29="non compris"</formula>
    </cfRule>
  </conditionalFormatting>
  <conditionalFormatting sqref="C55:F58">
    <cfRule type="expression" dxfId="1602" priority="63">
      <formula>$F55="réalisé"</formula>
    </cfRule>
  </conditionalFormatting>
  <conditionalFormatting sqref="G9">
    <cfRule type="expression" dxfId="1601" priority="62">
      <formula>$G$10="réalisé"</formula>
    </cfRule>
  </conditionalFormatting>
  <conditionalFormatting sqref="G10:G14">
    <cfRule type="expression" dxfId="1600" priority="61">
      <formula>$G$15="réalisé"</formula>
    </cfRule>
  </conditionalFormatting>
  <conditionalFormatting sqref="G20:G21">
    <cfRule type="expression" dxfId="1599" priority="60">
      <formula>$G$22="réalisé"</formula>
    </cfRule>
  </conditionalFormatting>
  <conditionalFormatting sqref="G30">
    <cfRule type="expression" dxfId="1598" priority="59">
      <formula>$G$31="réalisé"</formula>
    </cfRule>
  </conditionalFormatting>
  <conditionalFormatting sqref="D29">
    <cfRule type="expression" dxfId="1597" priority="56">
      <formula>$G29="réalisé"</formula>
    </cfRule>
    <cfRule type="expression" dxfId="1596" priority="57">
      <formula>$G29="en cours"</formula>
    </cfRule>
    <cfRule type="expression" dxfId="1595" priority="58">
      <formula>$G29="non compris"</formula>
    </cfRule>
  </conditionalFormatting>
  <conditionalFormatting sqref="D31">
    <cfRule type="expression" dxfId="1594" priority="53">
      <formula>$G31="réalisé"</formula>
    </cfRule>
    <cfRule type="expression" dxfId="1593" priority="54">
      <formula>$G31="en cours"</formula>
    </cfRule>
    <cfRule type="expression" dxfId="1592" priority="55">
      <formula>$G31="non compris"</formula>
    </cfRule>
  </conditionalFormatting>
  <conditionalFormatting sqref="D33">
    <cfRule type="expression" dxfId="1591" priority="50">
      <formula>$G33="réalisé"</formula>
    </cfRule>
    <cfRule type="expression" dxfId="1590" priority="51">
      <formula>$G33="en cours"</formula>
    </cfRule>
    <cfRule type="expression" dxfId="1589" priority="52">
      <formula>$G33="non compris"</formula>
    </cfRule>
  </conditionalFormatting>
  <conditionalFormatting sqref="D35">
    <cfRule type="expression" dxfId="1588" priority="47">
      <formula>$G35="réalisé"</formula>
    </cfRule>
    <cfRule type="expression" dxfId="1587" priority="48">
      <formula>$G35="en cours"</formula>
    </cfRule>
    <cfRule type="expression" dxfId="1586" priority="49">
      <formula>$G35="non compris"</formula>
    </cfRule>
  </conditionalFormatting>
  <conditionalFormatting sqref="D37">
    <cfRule type="expression" dxfId="1585" priority="44">
      <formula>$G37="réalisé"</formula>
    </cfRule>
    <cfRule type="expression" dxfId="1584" priority="45">
      <formula>$G37="en cours"</formula>
    </cfRule>
    <cfRule type="expression" dxfId="1583" priority="46">
      <formula>$G37="non compris"</formula>
    </cfRule>
  </conditionalFormatting>
  <conditionalFormatting sqref="D39">
    <cfRule type="expression" dxfId="1582" priority="41">
      <formula>$G39="réalisé"</formula>
    </cfRule>
    <cfRule type="expression" dxfId="1581" priority="42">
      <formula>$G39="en cours"</formula>
    </cfRule>
    <cfRule type="expression" dxfId="1580" priority="43">
      <formula>$G39="non compris"</formula>
    </cfRule>
  </conditionalFormatting>
  <conditionalFormatting sqref="D41">
    <cfRule type="expression" dxfId="1579" priority="38">
      <formula>$G41="réalisé"</formula>
    </cfRule>
    <cfRule type="expression" dxfId="1578" priority="39">
      <formula>$G41="en cours"</formula>
    </cfRule>
    <cfRule type="expression" dxfId="1577" priority="40">
      <formula>$G41="non compris"</formula>
    </cfRule>
  </conditionalFormatting>
  <conditionalFormatting sqref="D44:D45">
    <cfRule type="expression" dxfId="1576" priority="35">
      <formula>$G44="réalisé"</formula>
    </cfRule>
    <cfRule type="expression" dxfId="1575" priority="36">
      <formula>$G44="en cours"</formula>
    </cfRule>
    <cfRule type="expression" dxfId="1574" priority="37">
      <formula>$G44="non compris"</formula>
    </cfRule>
  </conditionalFormatting>
  <conditionalFormatting sqref="D30">
    <cfRule type="expression" dxfId="1573" priority="32">
      <formula>$G30="réalisé"</formula>
    </cfRule>
    <cfRule type="expression" dxfId="1572" priority="33">
      <formula>$G30="en cours"</formula>
    </cfRule>
    <cfRule type="expression" dxfId="1571" priority="34">
      <formula>$G30="non compris"</formula>
    </cfRule>
  </conditionalFormatting>
  <conditionalFormatting sqref="D32">
    <cfRule type="expression" dxfId="1570" priority="29">
      <formula>$G32="réalisé"</formula>
    </cfRule>
    <cfRule type="expression" dxfId="1569" priority="30">
      <formula>$G32="en cours"</formula>
    </cfRule>
    <cfRule type="expression" dxfId="1568" priority="31">
      <formula>$G32="non compris"</formula>
    </cfRule>
  </conditionalFormatting>
  <conditionalFormatting sqref="D34">
    <cfRule type="expression" dxfId="1567" priority="26">
      <formula>$G34="réalisé"</formula>
    </cfRule>
    <cfRule type="expression" dxfId="1566" priority="27">
      <formula>$G34="en cours"</formula>
    </cfRule>
    <cfRule type="expression" dxfId="1565" priority="28">
      <formula>$G34="non compris"</formula>
    </cfRule>
  </conditionalFormatting>
  <conditionalFormatting sqref="D36">
    <cfRule type="expression" dxfId="1564" priority="23">
      <formula>$G36="réalisé"</formula>
    </cfRule>
    <cfRule type="expression" dxfId="1563" priority="24">
      <formula>$G36="en cours"</formula>
    </cfRule>
    <cfRule type="expression" dxfId="1562" priority="25">
      <formula>$G36="non compris"</formula>
    </cfRule>
  </conditionalFormatting>
  <conditionalFormatting sqref="D38">
    <cfRule type="expression" dxfId="1561" priority="20">
      <formula>$G38="réalisé"</formula>
    </cfRule>
    <cfRule type="expression" dxfId="1560" priority="21">
      <formula>$G38="en cours"</formula>
    </cfRule>
    <cfRule type="expression" dxfId="1559" priority="22">
      <formula>$G38="non compris"</formula>
    </cfRule>
  </conditionalFormatting>
  <conditionalFormatting sqref="D40">
    <cfRule type="expression" dxfId="1558" priority="17">
      <formula>$G40="réalisé"</formula>
    </cfRule>
    <cfRule type="expression" dxfId="1557" priority="18">
      <formula>$G40="en cours"</formula>
    </cfRule>
    <cfRule type="expression" dxfId="1556" priority="19">
      <formula>$G40="non compris"</formula>
    </cfRule>
  </conditionalFormatting>
  <conditionalFormatting sqref="D42:D43">
    <cfRule type="expression" dxfId="1555" priority="14">
      <formula>$G42="réalisé"</formula>
    </cfRule>
    <cfRule type="expression" dxfId="1554" priority="15">
      <formula>$G42="en cours"</formula>
    </cfRule>
    <cfRule type="expression" dxfId="1553" priority="16">
      <formula>$G42="non compris"</formula>
    </cfRule>
  </conditionalFormatting>
  <conditionalFormatting sqref="D50">
    <cfRule type="expression" dxfId="1552" priority="11">
      <formula>$G50="réalisé"</formula>
    </cfRule>
    <cfRule type="expression" dxfId="1551" priority="12">
      <formula>$G50="en cours"</formula>
    </cfRule>
    <cfRule type="expression" dxfId="1550" priority="13">
      <formula>$G50="non compris"</formula>
    </cfRule>
  </conditionalFormatting>
  <conditionalFormatting sqref="D49">
    <cfRule type="expression" dxfId="1549" priority="8">
      <formula>$G49="réalisé"</formula>
    </cfRule>
    <cfRule type="expression" dxfId="1548" priority="9">
      <formula>$G49="en cours"</formula>
    </cfRule>
    <cfRule type="expression" dxfId="1547" priority="10">
      <formula>$G49="non compris"</formula>
    </cfRule>
  </conditionalFormatting>
  <conditionalFormatting sqref="D48">
    <cfRule type="expression" dxfId="1546" priority="5">
      <formula>$G48="réalisé"</formula>
    </cfRule>
    <cfRule type="expression" dxfId="1545" priority="6">
      <formula>$G48="en cours"</formula>
    </cfRule>
    <cfRule type="expression" dxfId="1544" priority="7">
      <formula>$G48="non compris"</formula>
    </cfRule>
  </conditionalFormatting>
  <conditionalFormatting sqref="D51">
    <cfRule type="expression" dxfId="1543" priority="2">
      <formula>$G51="réalisé"</formula>
    </cfRule>
    <cfRule type="expression" dxfId="1542" priority="3">
      <formula>$G51="en cours"</formula>
    </cfRule>
    <cfRule type="expression" dxfId="1541" priority="4">
      <formula>$G51="non compris"</formula>
    </cfRule>
  </conditionalFormatting>
  <conditionalFormatting sqref="D8:D26">
    <cfRule type="expression" dxfId="154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N74"/>
  <sheetViews>
    <sheetView showWhiteSpace="0" topLeftCell="A7" zoomScaleNormal="100" workbookViewId="0">
      <selection activeCell="B30" sqref="B30"/>
    </sheetView>
  </sheetViews>
  <sheetFormatPr baseColWidth="10" defaultRowHeight="15" x14ac:dyDescent="0.25"/>
  <cols>
    <col min="1" max="1" width="12.7109375" customWidth="1"/>
    <col min="2" max="2" width="11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4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KEISER</v>
      </c>
      <c r="D2" s="4" t="s">
        <v>72</v>
      </c>
      <c r="E2" s="363">
        <v>43152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184</v>
      </c>
      <c r="D3" s="7" t="s">
        <v>3</v>
      </c>
      <c r="E3" s="366">
        <v>43262</v>
      </c>
      <c r="F3" s="367"/>
      <c r="G3" s="8"/>
      <c r="H3" s="368" t="str">
        <f ca="1">DATEDIF(E3,TODAY(),"m")&amp;"mois"&amp;-DATEDIF(E3,TODAY(),"md")&amp;"jours"</f>
        <v>4mois-6jours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E3+60</f>
        <v>43322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274"/>
      <c r="B8" s="258"/>
      <c r="C8" s="28" t="s">
        <v>122</v>
      </c>
      <c r="D8" s="52" t="s">
        <v>38</v>
      </c>
      <c r="E8" s="157">
        <v>23</v>
      </c>
      <c r="F8" s="25"/>
      <c r="G8" s="26" t="s">
        <v>36</v>
      </c>
      <c r="H8" s="27"/>
      <c r="I8" s="19"/>
    </row>
    <row r="9" spans="1:9" x14ac:dyDescent="0.25">
      <c r="A9" s="274"/>
      <c r="B9" s="259"/>
      <c r="C9" s="28" t="s">
        <v>128</v>
      </c>
      <c r="D9" s="53" t="str">
        <f>D8</f>
        <v>TEMA</v>
      </c>
      <c r="E9" s="158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275"/>
      <c r="B10" s="260"/>
      <c r="C10" s="28" t="s">
        <v>129</v>
      </c>
      <c r="D10" s="52" t="str">
        <f>D9</f>
        <v>TEMA</v>
      </c>
      <c r="E10" s="157">
        <f>E9</f>
        <v>24</v>
      </c>
      <c r="F10" s="31"/>
      <c r="G10" s="30" t="s">
        <v>36</v>
      </c>
      <c r="H10" s="27"/>
      <c r="I10" s="19"/>
    </row>
    <row r="11" spans="1:9" ht="15" customHeight="1" x14ac:dyDescent="0.25">
      <c r="A11" s="275"/>
      <c r="B11" s="261"/>
      <c r="C11" s="28" t="s">
        <v>130</v>
      </c>
      <c r="D11" s="54" t="str">
        <f>D8</f>
        <v>TEMA</v>
      </c>
      <c r="E11" s="157">
        <f>E10+1</f>
        <v>25</v>
      </c>
      <c r="F11" s="31"/>
      <c r="G11" s="30" t="s">
        <v>36</v>
      </c>
      <c r="H11" s="27"/>
      <c r="I11" s="19"/>
    </row>
    <row r="12" spans="1:9" ht="15" customHeight="1" x14ac:dyDescent="0.25">
      <c r="A12" s="276">
        <v>16602.25</v>
      </c>
      <c r="B12" s="262">
        <f>A12-8299.33-8299.32-3.6</f>
        <v>3.6370906286720128E-13</v>
      </c>
      <c r="C12" s="28" t="s">
        <v>131</v>
      </c>
      <c r="D12" s="54" t="str">
        <f t="shared" ref="D12:D14" si="0">D9</f>
        <v>TEMA</v>
      </c>
      <c r="E12" s="157">
        <f>E11+2</f>
        <v>27</v>
      </c>
      <c r="F12" s="31"/>
      <c r="G12" s="30" t="s">
        <v>36</v>
      </c>
      <c r="H12" s="27"/>
      <c r="I12" s="19"/>
    </row>
    <row r="13" spans="1:9" ht="15" customHeight="1" x14ac:dyDescent="0.25">
      <c r="A13" s="275"/>
      <c r="B13" s="261"/>
      <c r="C13" s="28" t="s">
        <v>132</v>
      </c>
      <c r="D13" s="54" t="str">
        <f t="shared" si="0"/>
        <v>TEMA</v>
      </c>
      <c r="E13" s="157">
        <f>E12+1</f>
        <v>28</v>
      </c>
      <c r="F13" s="31"/>
      <c r="G13" s="30" t="s">
        <v>36</v>
      </c>
      <c r="H13" s="27"/>
      <c r="I13" s="19"/>
    </row>
    <row r="14" spans="1:9" ht="15" customHeight="1" x14ac:dyDescent="0.25">
      <c r="A14" s="275"/>
      <c r="B14" s="261"/>
      <c r="C14" s="28" t="s">
        <v>133</v>
      </c>
      <c r="D14" s="54" t="str">
        <f t="shared" si="0"/>
        <v>TEMA</v>
      </c>
      <c r="E14" s="157">
        <f>E13</f>
        <v>28</v>
      </c>
      <c r="F14" s="31"/>
      <c r="G14" s="30" t="s">
        <v>70</v>
      </c>
      <c r="H14" s="27"/>
      <c r="I14" s="19"/>
    </row>
    <row r="15" spans="1:9" x14ac:dyDescent="0.25">
      <c r="A15" s="275"/>
      <c r="B15" s="261"/>
      <c r="C15" s="28" t="s">
        <v>62</v>
      </c>
      <c r="D15" s="53" t="s">
        <v>64</v>
      </c>
      <c r="E15" s="24">
        <f>E10+4</f>
        <v>28</v>
      </c>
      <c r="F15" s="29"/>
      <c r="G15" s="30" t="s">
        <v>70</v>
      </c>
      <c r="H15" s="27"/>
      <c r="I15" s="19"/>
    </row>
    <row r="16" spans="1:9" x14ac:dyDescent="0.25">
      <c r="A16" s="275"/>
      <c r="B16" s="261"/>
      <c r="C16" s="28" t="s">
        <v>10</v>
      </c>
      <c r="D16" s="52" t="s">
        <v>64</v>
      </c>
      <c r="E16" s="24">
        <f>E10+1</f>
        <v>25</v>
      </c>
      <c r="F16" s="29"/>
      <c r="G16" s="30" t="s">
        <v>70</v>
      </c>
      <c r="H16" s="27"/>
      <c r="I16" s="19"/>
    </row>
    <row r="17" spans="1:14" x14ac:dyDescent="0.25">
      <c r="A17" s="281"/>
      <c r="B17" s="261"/>
      <c r="C17" s="28" t="s">
        <v>11</v>
      </c>
      <c r="D17" s="53" t="s">
        <v>186</v>
      </c>
      <c r="E17" s="24">
        <v>34</v>
      </c>
      <c r="F17" s="251">
        <v>43334</v>
      </c>
      <c r="G17" s="30" t="s">
        <v>36</v>
      </c>
      <c r="H17" s="27"/>
      <c r="I17" s="19"/>
    </row>
    <row r="18" spans="1:14" x14ac:dyDescent="0.25">
      <c r="A18" s="276">
        <v>843.49</v>
      </c>
      <c r="B18" s="262">
        <f>A18-843.43</f>
        <v>6.0000000000059117E-2</v>
      </c>
      <c r="C18" s="28" t="s">
        <v>12</v>
      </c>
      <c r="D18" s="52" t="s">
        <v>40</v>
      </c>
      <c r="E18" s="157">
        <v>36</v>
      </c>
      <c r="F18" s="29"/>
      <c r="G18" s="30" t="s">
        <v>36</v>
      </c>
      <c r="H18" s="27"/>
      <c r="I18" s="19"/>
    </row>
    <row r="19" spans="1:14" x14ac:dyDescent="0.25">
      <c r="A19" s="275"/>
      <c r="B19" s="261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14" x14ac:dyDescent="0.25">
      <c r="A20" s="272">
        <v>1043.9000000000001</v>
      </c>
      <c r="B20" s="262">
        <f>A20-1043.9</f>
        <v>0</v>
      </c>
      <c r="C20" s="28" t="s">
        <v>59</v>
      </c>
      <c r="D20" s="52" t="s">
        <v>42</v>
      </c>
      <c r="E20" s="24">
        <v>39</v>
      </c>
      <c r="F20" s="29"/>
      <c r="G20" s="30" t="s">
        <v>36</v>
      </c>
      <c r="H20" s="27"/>
      <c r="I20" s="19"/>
      <c r="N20" s="252"/>
    </row>
    <row r="21" spans="1:14" x14ac:dyDescent="0.25">
      <c r="A21" s="272">
        <v>815.35</v>
      </c>
      <c r="B21" s="262">
        <f>A21-815.35</f>
        <v>0</v>
      </c>
      <c r="C21" s="28" t="s">
        <v>60</v>
      </c>
      <c r="D21" s="54" t="s">
        <v>42</v>
      </c>
      <c r="E21" s="24">
        <f>E20</f>
        <v>39</v>
      </c>
      <c r="F21" s="29"/>
      <c r="G21" s="30" t="s">
        <v>36</v>
      </c>
      <c r="H21" s="50"/>
      <c r="I21" s="19"/>
    </row>
    <row r="22" spans="1:14" x14ac:dyDescent="0.25">
      <c r="A22" s="275"/>
      <c r="B22" s="261"/>
      <c r="C22" s="147" t="s">
        <v>13</v>
      </c>
      <c r="D22" s="148" t="s">
        <v>42</v>
      </c>
      <c r="E22" s="149">
        <f>E20</f>
        <v>39</v>
      </c>
      <c r="F22" s="150"/>
      <c r="G22" s="151" t="s">
        <v>36</v>
      </c>
      <c r="H22" s="152"/>
      <c r="I22" s="19"/>
    </row>
    <row r="23" spans="1:14" x14ac:dyDescent="0.25">
      <c r="A23" s="262"/>
      <c r="B23" s="262">
        <f>A23</f>
        <v>0</v>
      </c>
      <c r="C23" s="32" t="s">
        <v>135</v>
      </c>
      <c r="D23" s="52" t="s">
        <v>64</v>
      </c>
      <c r="E23" s="24">
        <v>43</v>
      </c>
      <c r="F23" s="29"/>
      <c r="G23" s="30" t="s">
        <v>71</v>
      </c>
      <c r="H23" s="27"/>
      <c r="I23" s="19"/>
    </row>
    <row r="24" spans="1:14" x14ac:dyDescent="0.25">
      <c r="A24" s="275"/>
      <c r="B24" s="261"/>
      <c r="C24" s="28" t="s">
        <v>14</v>
      </c>
      <c r="D24" s="53" t="str">
        <f>D17</f>
        <v>EURO ECHAFAUDAGE</v>
      </c>
      <c r="E24" s="24">
        <f>IF(E20="","",MOD(E20+2,52))</f>
        <v>41</v>
      </c>
      <c r="F24" s="29"/>
      <c r="G24" s="30" t="s">
        <v>36</v>
      </c>
      <c r="H24" s="27"/>
      <c r="I24" s="19"/>
    </row>
    <row r="25" spans="1:14" x14ac:dyDescent="0.25">
      <c r="A25" s="262"/>
      <c r="B25" s="262">
        <f>A25</f>
        <v>0</v>
      </c>
      <c r="C25" s="160" t="s">
        <v>134</v>
      </c>
      <c r="D25" s="53" t="s">
        <v>56</v>
      </c>
      <c r="E25" s="24">
        <v>43</v>
      </c>
      <c r="F25" s="29"/>
      <c r="G25" s="72" t="s">
        <v>9</v>
      </c>
      <c r="H25" s="27"/>
      <c r="I25" s="19"/>
    </row>
    <row r="26" spans="1:14" x14ac:dyDescent="0.25">
      <c r="A26" s="275"/>
      <c r="B26" s="261"/>
      <c r="C26" s="168"/>
      <c r="D26" s="134"/>
      <c r="E26" s="169"/>
      <c r="F26" s="73"/>
      <c r="G26" s="73"/>
      <c r="H26" s="135"/>
      <c r="I26" s="19"/>
    </row>
    <row r="27" spans="1:14" ht="18.75" x14ac:dyDescent="0.3">
      <c r="A27" s="279"/>
      <c r="B27" s="263"/>
      <c r="C27" s="371" t="s">
        <v>141</v>
      </c>
      <c r="D27" s="372"/>
      <c r="E27" s="372"/>
      <c r="F27" s="372"/>
      <c r="G27" s="372"/>
      <c r="H27" s="373"/>
      <c r="I27" s="19"/>
    </row>
    <row r="28" spans="1:14" ht="15.75" thickBot="1" x14ac:dyDescent="0.3">
      <c r="A28" s="275"/>
      <c r="B28" s="261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276">
        <v>995.22</v>
      </c>
      <c r="B29" s="262">
        <f>A29-995.22</f>
        <v>0</v>
      </c>
      <c r="C29" s="78" t="s">
        <v>66</v>
      </c>
      <c r="D29" s="52" t="s">
        <v>88</v>
      </c>
      <c r="E29" s="79">
        <v>43</v>
      </c>
      <c r="F29" s="25"/>
      <c r="G29" s="26" t="s">
        <v>36</v>
      </c>
      <c r="H29" s="27"/>
      <c r="I29" s="19"/>
    </row>
    <row r="30" spans="1:14" x14ac:dyDescent="0.25">
      <c r="A30" s="276">
        <v>1668.4</v>
      </c>
      <c r="B30" s="262">
        <f>A30</f>
        <v>1668.4</v>
      </c>
      <c r="C30" s="28" t="s">
        <v>67</v>
      </c>
      <c r="D30" s="53" t="s">
        <v>47</v>
      </c>
      <c r="E30" s="24">
        <f>IF(E29="","",MOD(E29+1,52))</f>
        <v>44</v>
      </c>
      <c r="F30" s="29"/>
      <c r="G30" s="30"/>
      <c r="H30" s="27"/>
      <c r="I30" s="19"/>
    </row>
    <row r="31" spans="1:14" x14ac:dyDescent="0.25">
      <c r="A31" s="275"/>
      <c r="B31" s="261"/>
      <c r="C31" s="62" t="s">
        <v>16</v>
      </c>
      <c r="D31" s="52" t="str">
        <f>D29</f>
        <v>ELECTRO HECKER</v>
      </c>
      <c r="E31" s="24">
        <f>IF(E30="","",MOD(E30+2,52))</f>
        <v>46</v>
      </c>
      <c r="F31" s="29"/>
      <c r="G31" s="30"/>
      <c r="H31" s="27"/>
      <c r="I31" s="19"/>
    </row>
    <row r="32" spans="1:14" x14ac:dyDescent="0.25">
      <c r="A32" s="276">
        <v>480</v>
      </c>
      <c r="B32" s="262">
        <f>A32</f>
        <v>480</v>
      </c>
      <c r="C32" s="80" t="s">
        <v>17</v>
      </c>
      <c r="D32" s="53" t="s">
        <v>51</v>
      </c>
      <c r="E32" s="24">
        <f>IF(E30="","",MOD(E30+2,52))</f>
        <v>46</v>
      </c>
      <c r="F32" s="29"/>
      <c r="G32" s="30"/>
      <c r="H32" s="27"/>
      <c r="I32" s="19"/>
    </row>
    <row r="33" spans="1:9" x14ac:dyDescent="0.25">
      <c r="A33" s="262"/>
      <c r="B33" s="262"/>
      <c r="C33" s="62" t="s">
        <v>137</v>
      </c>
      <c r="D33" s="52" t="s">
        <v>164</v>
      </c>
      <c r="E33" s="24">
        <f>IF(E32="","",MOD(E32+1,52))</f>
        <v>47</v>
      </c>
      <c r="F33" s="29"/>
      <c r="G33" s="30"/>
      <c r="H33" s="27"/>
      <c r="I33" s="19"/>
    </row>
    <row r="34" spans="1:9" x14ac:dyDescent="0.25">
      <c r="A34" s="262"/>
      <c r="B34" s="262">
        <f>A34</f>
        <v>0</v>
      </c>
      <c r="C34" s="28" t="s">
        <v>138</v>
      </c>
      <c r="D34" s="53" t="s">
        <v>164</v>
      </c>
      <c r="E34" s="24">
        <f>IF(E32="","",MOD(E32+1,52))</f>
        <v>47</v>
      </c>
      <c r="F34" s="29"/>
      <c r="G34" s="30"/>
      <c r="H34" s="27"/>
      <c r="I34" s="19"/>
    </row>
    <row r="35" spans="1:9" x14ac:dyDescent="0.25">
      <c r="A35" s="275"/>
      <c r="B35" s="261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82"/>
      <c r="B36" s="262">
        <f>A36</f>
        <v>0</v>
      </c>
      <c r="C36" s="28" t="s">
        <v>19</v>
      </c>
      <c r="D36" s="53" t="s">
        <v>53</v>
      </c>
      <c r="E36" s="24">
        <f>IF(E34="","",MOD(E34+1,52))</f>
        <v>48</v>
      </c>
      <c r="F36" s="29"/>
      <c r="G36" s="30"/>
      <c r="H36" s="27"/>
      <c r="I36" s="19"/>
    </row>
    <row r="37" spans="1:9" x14ac:dyDescent="0.25">
      <c r="A37" s="281"/>
      <c r="B37" s="261"/>
      <c r="C37" s="28" t="s">
        <v>20</v>
      </c>
      <c r="D37" s="52" t="str">
        <f>D30</f>
        <v>SOARES</v>
      </c>
      <c r="E37" s="24">
        <f>IF(E36="","",MOD(E36+1,52))</f>
        <v>49</v>
      </c>
      <c r="F37" s="29"/>
      <c r="G37" s="30"/>
      <c r="H37" s="27"/>
      <c r="I37" s="19"/>
    </row>
    <row r="38" spans="1:9" x14ac:dyDescent="0.25">
      <c r="A38" s="281"/>
      <c r="B38" s="261"/>
      <c r="C38" s="28" t="s">
        <v>21</v>
      </c>
      <c r="D38" s="53" t="str">
        <f>D29</f>
        <v>ELECTRO HECKER</v>
      </c>
      <c r="E38" s="24">
        <f>IF(E37="","",MOD(E37+1,52))</f>
        <v>50</v>
      </c>
      <c r="F38" s="29"/>
      <c r="G38" s="30" t="s">
        <v>9</v>
      </c>
      <c r="H38" s="27"/>
      <c r="I38" s="19"/>
    </row>
    <row r="39" spans="1:9" x14ac:dyDescent="0.25">
      <c r="A39" s="281"/>
      <c r="B39" s="261"/>
      <c r="C39" s="28" t="s">
        <v>22</v>
      </c>
      <c r="D39" s="52" t="str">
        <f>D32</f>
        <v>EKOTHERM</v>
      </c>
      <c r="E39" s="24">
        <f>IF(E37="","",MOD(E37+1,52))</f>
        <v>50</v>
      </c>
      <c r="F39" s="29"/>
      <c r="G39" s="30"/>
      <c r="H39" s="27"/>
      <c r="I39" s="19"/>
    </row>
    <row r="40" spans="1:9" x14ac:dyDescent="0.25">
      <c r="A40" s="281"/>
      <c r="B40" s="261"/>
      <c r="C40" s="28" t="s">
        <v>23</v>
      </c>
      <c r="D40" s="53" t="s">
        <v>53</v>
      </c>
      <c r="E40" s="24">
        <f>E36+4</f>
        <v>52</v>
      </c>
      <c r="F40" s="29"/>
      <c r="G40" s="30" t="s">
        <v>9</v>
      </c>
      <c r="H40" s="27"/>
      <c r="I40" s="19"/>
    </row>
    <row r="41" spans="1:9" x14ac:dyDescent="0.25">
      <c r="A41" s="281"/>
      <c r="B41" s="261"/>
      <c r="C41" s="28" t="s">
        <v>24</v>
      </c>
      <c r="D41" s="52" t="s">
        <v>64</v>
      </c>
      <c r="E41" s="24">
        <f>E39+1</f>
        <v>51</v>
      </c>
      <c r="F41" s="29"/>
      <c r="G41" s="30" t="s">
        <v>70</v>
      </c>
      <c r="H41" s="27"/>
      <c r="I41" s="19"/>
    </row>
    <row r="42" spans="1:9" x14ac:dyDescent="0.25">
      <c r="A42" s="281"/>
      <c r="B42" s="261"/>
      <c r="C42" s="28" t="s">
        <v>25</v>
      </c>
      <c r="D42" s="53" t="str">
        <f>D34</f>
        <v>OTEC</v>
      </c>
      <c r="E42" s="24">
        <f>IF(E40="","",MOD(E40+2,52))</f>
        <v>2</v>
      </c>
      <c r="F42" s="29"/>
      <c r="G42" s="30"/>
      <c r="H42" s="27"/>
      <c r="I42" s="19"/>
    </row>
    <row r="43" spans="1:9" x14ac:dyDescent="0.25">
      <c r="A43" s="282"/>
      <c r="B43" s="262">
        <f>A43</f>
        <v>0</v>
      </c>
      <c r="C43" s="81" t="s">
        <v>144</v>
      </c>
      <c r="D43" s="52" t="str">
        <f>D44</f>
        <v>EURO-PORTES</v>
      </c>
      <c r="E43" s="82">
        <f>E44</f>
        <v>2</v>
      </c>
      <c r="F43" s="83"/>
      <c r="G43" s="72"/>
      <c r="H43" s="27"/>
      <c r="I43" s="19"/>
    </row>
    <row r="44" spans="1:9" x14ac:dyDescent="0.25">
      <c r="A44" s="282"/>
      <c r="B44" s="262">
        <f>A44</f>
        <v>0</v>
      </c>
      <c r="C44" s="81" t="s">
        <v>136</v>
      </c>
      <c r="D44" s="170" t="s">
        <v>193</v>
      </c>
      <c r="E44" s="82">
        <f>IF(E40="","",MOD(E40+2,52))</f>
        <v>2</v>
      </c>
      <c r="F44" s="83"/>
      <c r="G44" s="72"/>
      <c r="H44" s="171"/>
      <c r="I44" s="19"/>
    </row>
    <row r="45" spans="1:9" x14ac:dyDescent="0.25">
      <c r="A45" s="281"/>
      <c r="B45" s="261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83"/>
      <c r="B46" s="263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81"/>
      <c r="B47" s="26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82"/>
      <c r="B48" s="262">
        <f>A48</f>
        <v>0</v>
      </c>
      <c r="C48" s="88" t="s">
        <v>26</v>
      </c>
      <c r="D48" s="52" t="s">
        <v>57</v>
      </c>
      <c r="E48" s="89">
        <f>E32+1</f>
        <v>47</v>
      </c>
      <c r="F48" s="25"/>
      <c r="G48" s="26"/>
      <c r="H48" s="27"/>
      <c r="I48" s="19"/>
    </row>
    <row r="49" spans="1:9" x14ac:dyDescent="0.25">
      <c r="A49" s="280"/>
      <c r="B49" s="265"/>
      <c r="C49" s="102" t="s">
        <v>69</v>
      </c>
      <c r="D49" s="103" t="s">
        <v>64</v>
      </c>
      <c r="E49" s="104">
        <f>E48</f>
        <v>47</v>
      </c>
      <c r="F49" s="105"/>
      <c r="G49" s="106" t="s">
        <v>70</v>
      </c>
      <c r="H49" s="27"/>
      <c r="I49" s="19"/>
    </row>
    <row r="50" spans="1:9" x14ac:dyDescent="0.25">
      <c r="A50" s="280"/>
      <c r="B50" s="265"/>
      <c r="C50" s="92" t="s">
        <v>61</v>
      </c>
      <c r="D50" s="99" t="s">
        <v>68</v>
      </c>
      <c r="E50" s="101">
        <f>E48+1</f>
        <v>48</v>
      </c>
      <c r="F50" s="95"/>
      <c r="G50" s="96" t="s">
        <v>9</v>
      </c>
      <c r="H50" s="97"/>
      <c r="I50" s="19"/>
    </row>
    <row r="51" spans="1:9" x14ac:dyDescent="0.25">
      <c r="A51" s="280">
        <f>SUM(A12:A50)</f>
        <v>22448.610000000004</v>
      </c>
      <c r="B51" s="280">
        <f>SUM(B12:B50)</f>
        <v>2148.4600000000005</v>
      </c>
      <c r="C51" s="91" t="s">
        <v>27</v>
      </c>
      <c r="D51" s="52" t="str">
        <f>D48</f>
        <v>TASTEPER</v>
      </c>
      <c r="E51" s="90">
        <f>E48+3</f>
        <v>50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43137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43208</v>
      </c>
      <c r="E56" s="46"/>
      <c r="F56" s="2" t="s">
        <v>107</v>
      </c>
      <c r="G56" s="18"/>
      <c r="H56" s="383" t="str">
        <f>DATEDIF(E3,D58,"m")&amp;"mois"&amp;DATEDIF(E3,D58,"md")&amp;"jours"</f>
        <v>1mois17jours</v>
      </c>
      <c r="I56" s="19"/>
    </row>
    <row r="57" spans="1:9" ht="15.75" thickBot="1" x14ac:dyDescent="0.3">
      <c r="A57" s="42"/>
      <c r="B57" s="116"/>
      <c r="C57" s="33" t="s">
        <v>31</v>
      </c>
      <c r="D57" s="49">
        <v>43281</v>
      </c>
      <c r="E57" s="46"/>
      <c r="F57" s="2" t="s">
        <v>185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43309</v>
      </c>
      <c r="E58" s="14"/>
      <c r="F58" s="15" t="s">
        <v>185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539" priority="70">
      <formula>$F52="réalisé"</formula>
    </cfRule>
  </conditionalFormatting>
  <conditionalFormatting sqref="C48:C51 E48:H51 E29:H45 C8:H26">
    <cfRule type="expression" dxfId="1538" priority="67">
      <formula>$G8="réalisé"</formula>
    </cfRule>
    <cfRule type="expression" dxfId="1537" priority="68">
      <formula>$G8="en cours"</formula>
    </cfRule>
    <cfRule type="expression" dxfId="1536" priority="69">
      <formula>$G8="non compris"</formula>
    </cfRule>
  </conditionalFormatting>
  <conditionalFormatting sqref="C29:C45">
    <cfRule type="expression" dxfId="1535" priority="64">
      <formula>$G29="réalisé"</formula>
    </cfRule>
    <cfRule type="expression" dxfId="1534" priority="65">
      <formula>$G29="en cours"</formula>
    </cfRule>
    <cfRule type="expression" dxfId="1533" priority="66">
      <formula>$G29="non compris"</formula>
    </cfRule>
  </conditionalFormatting>
  <conditionalFormatting sqref="C55:F58">
    <cfRule type="expression" dxfId="1532" priority="63">
      <formula>$F55="réalisé"</formula>
    </cfRule>
  </conditionalFormatting>
  <conditionalFormatting sqref="G9">
    <cfRule type="expression" dxfId="1531" priority="62">
      <formula>$G$10="réalisé"</formula>
    </cfRule>
  </conditionalFormatting>
  <conditionalFormatting sqref="G10:G14">
    <cfRule type="expression" dxfId="1530" priority="61">
      <formula>$G$15="réalisé"</formula>
    </cfRule>
  </conditionalFormatting>
  <conditionalFormatting sqref="G20:G21">
    <cfRule type="expression" dxfId="1529" priority="60">
      <formula>$G$22="réalisé"</formula>
    </cfRule>
  </conditionalFormatting>
  <conditionalFormatting sqref="G30">
    <cfRule type="expression" dxfId="1528" priority="59">
      <formula>$G$31="réalisé"</formula>
    </cfRule>
  </conditionalFormatting>
  <conditionalFormatting sqref="D29">
    <cfRule type="expression" dxfId="1527" priority="56">
      <formula>$G29="réalisé"</formula>
    </cfRule>
    <cfRule type="expression" dxfId="1526" priority="57">
      <formula>$G29="en cours"</formula>
    </cfRule>
    <cfRule type="expression" dxfId="1525" priority="58">
      <formula>$G29="non compris"</formula>
    </cfRule>
  </conditionalFormatting>
  <conditionalFormatting sqref="D31">
    <cfRule type="expression" dxfId="1524" priority="53">
      <formula>$G31="réalisé"</formula>
    </cfRule>
    <cfRule type="expression" dxfId="1523" priority="54">
      <formula>$G31="en cours"</formula>
    </cfRule>
    <cfRule type="expression" dxfId="1522" priority="55">
      <formula>$G31="non compris"</formula>
    </cfRule>
  </conditionalFormatting>
  <conditionalFormatting sqref="D33">
    <cfRule type="expression" dxfId="1521" priority="50">
      <formula>$G33="réalisé"</formula>
    </cfRule>
    <cfRule type="expression" dxfId="1520" priority="51">
      <formula>$G33="en cours"</formula>
    </cfRule>
    <cfRule type="expression" dxfId="1519" priority="52">
      <formula>$G33="non compris"</formula>
    </cfRule>
  </conditionalFormatting>
  <conditionalFormatting sqref="D35">
    <cfRule type="expression" dxfId="1518" priority="47">
      <formula>$G35="réalisé"</formula>
    </cfRule>
    <cfRule type="expression" dxfId="1517" priority="48">
      <formula>$G35="en cours"</formula>
    </cfRule>
    <cfRule type="expression" dxfId="1516" priority="49">
      <formula>$G35="non compris"</formula>
    </cfRule>
  </conditionalFormatting>
  <conditionalFormatting sqref="D37">
    <cfRule type="expression" dxfId="1515" priority="44">
      <formula>$G37="réalisé"</formula>
    </cfRule>
    <cfRule type="expression" dxfId="1514" priority="45">
      <formula>$G37="en cours"</formula>
    </cfRule>
    <cfRule type="expression" dxfId="1513" priority="46">
      <formula>$G37="non compris"</formula>
    </cfRule>
  </conditionalFormatting>
  <conditionalFormatting sqref="D39">
    <cfRule type="expression" dxfId="1512" priority="41">
      <formula>$G39="réalisé"</formula>
    </cfRule>
    <cfRule type="expression" dxfId="1511" priority="42">
      <formula>$G39="en cours"</formula>
    </cfRule>
    <cfRule type="expression" dxfId="1510" priority="43">
      <formula>$G39="non compris"</formula>
    </cfRule>
  </conditionalFormatting>
  <conditionalFormatting sqref="D41">
    <cfRule type="expression" dxfId="1509" priority="38">
      <formula>$G41="réalisé"</formula>
    </cfRule>
    <cfRule type="expression" dxfId="1508" priority="39">
      <formula>$G41="en cours"</formula>
    </cfRule>
    <cfRule type="expression" dxfId="1507" priority="40">
      <formula>$G41="non compris"</formula>
    </cfRule>
  </conditionalFormatting>
  <conditionalFormatting sqref="D44:D45">
    <cfRule type="expression" dxfId="1506" priority="35">
      <formula>$G44="réalisé"</formula>
    </cfRule>
    <cfRule type="expression" dxfId="1505" priority="36">
      <formula>$G44="en cours"</formula>
    </cfRule>
    <cfRule type="expression" dxfId="1504" priority="37">
      <formula>$G44="non compris"</formula>
    </cfRule>
  </conditionalFormatting>
  <conditionalFormatting sqref="D30">
    <cfRule type="expression" dxfId="1503" priority="32">
      <formula>$G30="réalisé"</formula>
    </cfRule>
    <cfRule type="expression" dxfId="1502" priority="33">
      <formula>$G30="en cours"</formula>
    </cfRule>
    <cfRule type="expression" dxfId="1501" priority="34">
      <formula>$G30="non compris"</formula>
    </cfRule>
  </conditionalFormatting>
  <conditionalFormatting sqref="D32">
    <cfRule type="expression" dxfId="1500" priority="29">
      <formula>$G32="réalisé"</formula>
    </cfRule>
    <cfRule type="expression" dxfId="1499" priority="30">
      <formula>$G32="en cours"</formula>
    </cfRule>
    <cfRule type="expression" dxfId="1498" priority="31">
      <formula>$G32="non compris"</formula>
    </cfRule>
  </conditionalFormatting>
  <conditionalFormatting sqref="D34">
    <cfRule type="expression" dxfId="1497" priority="26">
      <formula>$G34="réalisé"</formula>
    </cfRule>
    <cfRule type="expression" dxfId="1496" priority="27">
      <formula>$G34="en cours"</formula>
    </cfRule>
    <cfRule type="expression" dxfId="1495" priority="28">
      <formula>$G34="non compris"</formula>
    </cfRule>
  </conditionalFormatting>
  <conditionalFormatting sqref="D36">
    <cfRule type="expression" dxfId="1494" priority="23">
      <formula>$G36="réalisé"</formula>
    </cfRule>
    <cfRule type="expression" dxfId="1493" priority="24">
      <formula>$G36="en cours"</formula>
    </cfRule>
    <cfRule type="expression" dxfId="1492" priority="25">
      <formula>$G36="non compris"</formula>
    </cfRule>
  </conditionalFormatting>
  <conditionalFormatting sqref="D38">
    <cfRule type="expression" dxfId="1491" priority="20">
      <formula>$G38="réalisé"</formula>
    </cfRule>
    <cfRule type="expression" dxfId="1490" priority="21">
      <formula>$G38="en cours"</formula>
    </cfRule>
    <cfRule type="expression" dxfId="1489" priority="22">
      <formula>$G38="non compris"</formula>
    </cfRule>
  </conditionalFormatting>
  <conditionalFormatting sqref="D40">
    <cfRule type="expression" dxfId="1488" priority="17">
      <formula>$G40="réalisé"</formula>
    </cfRule>
    <cfRule type="expression" dxfId="1487" priority="18">
      <formula>$G40="en cours"</formula>
    </cfRule>
    <cfRule type="expression" dxfId="1486" priority="19">
      <formula>$G40="non compris"</formula>
    </cfRule>
  </conditionalFormatting>
  <conditionalFormatting sqref="D42:D43">
    <cfRule type="expression" dxfId="1485" priority="14">
      <formula>$G42="réalisé"</formula>
    </cfRule>
    <cfRule type="expression" dxfId="1484" priority="15">
      <formula>$G42="en cours"</formula>
    </cfRule>
    <cfRule type="expression" dxfId="1483" priority="16">
      <formula>$G42="non compris"</formula>
    </cfRule>
  </conditionalFormatting>
  <conditionalFormatting sqref="D50">
    <cfRule type="expression" dxfId="1482" priority="11">
      <formula>$G50="réalisé"</formula>
    </cfRule>
    <cfRule type="expression" dxfId="1481" priority="12">
      <formula>$G50="en cours"</formula>
    </cfRule>
    <cfRule type="expression" dxfId="1480" priority="13">
      <formula>$G50="non compris"</formula>
    </cfRule>
  </conditionalFormatting>
  <conditionalFormatting sqref="D49">
    <cfRule type="expression" dxfId="1479" priority="8">
      <formula>$G49="réalisé"</formula>
    </cfRule>
    <cfRule type="expression" dxfId="1478" priority="9">
      <formula>$G49="en cours"</formula>
    </cfRule>
    <cfRule type="expression" dxfId="1477" priority="10">
      <formula>$G49="non compris"</formula>
    </cfRule>
  </conditionalFormatting>
  <conditionalFormatting sqref="D48">
    <cfRule type="expression" dxfId="1476" priority="5">
      <formula>$G48="réalisé"</formula>
    </cfRule>
    <cfRule type="expression" dxfId="1475" priority="6">
      <formula>$G48="en cours"</formula>
    </cfRule>
    <cfRule type="expression" dxfId="1474" priority="7">
      <formula>$G48="non compris"</formula>
    </cfRule>
  </conditionalFormatting>
  <conditionalFormatting sqref="D51">
    <cfRule type="expression" dxfId="1473" priority="2">
      <formula>$G51="réalisé"</formula>
    </cfRule>
    <cfRule type="expression" dxfId="1472" priority="3">
      <formula>$G51="en cours"</formula>
    </cfRule>
    <cfRule type="expression" dxfId="1471" priority="4">
      <formula>$G51="non compris"</formula>
    </cfRule>
  </conditionalFormatting>
  <conditionalFormatting sqref="D8:D26">
    <cfRule type="expression" dxfId="147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B050"/>
    <pageSetUpPr fitToPage="1"/>
  </sheetPr>
  <dimension ref="A1:I74"/>
  <sheetViews>
    <sheetView topLeftCell="A10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">
        <v>245</v>
      </c>
      <c r="D2" s="4" t="s">
        <v>72</v>
      </c>
      <c r="E2" s="363">
        <v>43200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246</v>
      </c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36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37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37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v>39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17534.28</v>
      </c>
      <c r="B12" s="129">
        <f>A12-14611.9</f>
        <v>2922.3799999999992</v>
      </c>
      <c r="C12" s="28" t="s">
        <v>131</v>
      </c>
      <c r="D12" s="54" t="str">
        <f t="shared" ref="D12:D14" si="0">D9</f>
        <v>TEMA</v>
      </c>
      <c r="E12" s="157">
        <f>E11+2</f>
        <v>41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188</v>
      </c>
      <c r="D13" s="54" t="str">
        <f t="shared" si="0"/>
        <v>TEMA</v>
      </c>
      <c r="E13" s="157">
        <f>E12+1</f>
        <v>42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f>E13</f>
        <v>42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41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38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186</v>
      </c>
      <c r="E17" s="24">
        <f>E16+1</f>
        <v>39</v>
      </c>
      <c r="F17" s="29"/>
      <c r="G17" s="30" t="s">
        <v>70</v>
      </c>
      <c r="H17" s="27"/>
      <c r="I17" s="19"/>
    </row>
    <row r="18" spans="1:9" x14ac:dyDescent="0.25">
      <c r="A18" s="129"/>
      <c r="B18" s="129">
        <f>A18</f>
        <v>0</v>
      </c>
      <c r="C18" s="55" t="s">
        <v>12</v>
      </c>
      <c r="D18" s="60" t="s">
        <v>68</v>
      </c>
      <c r="E18" s="178">
        <f>IF(E13="","",MOD(E17+1,52))</f>
        <v>40</v>
      </c>
      <c r="F18" s="57"/>
      <c r="G18" s="58" t="s">
        <v>9</v>
      </c>
      <c r="H18" s="59"/>
      <c r="I18" s="19"/>
    </row>
    <row r="19" spans="1:9" x14ac:dyDescent="0.25">
      <c r="A19" s="121"/>
      <c r="B19" s="122"/>
      <c r="C19" s="28" t="s">
        <v>269</v>
      </c>
      <c r="D19" s="53" t="str">
        <f>D10</f>
        <v>TEMA</v>
      </c>
      <c r="E19" s="24">
        <f>IF(E18="","",MOD(E18+1,52))</f>
        <v>41</v>
      </c>
      <c r="F19" s="29"/>
      <c r="G19" s="30" t="s">
        <v>36</v>
      </c>
      <c r="H19" s="27"/>
      <c r="I19" s="19"/>
    </row>
    <row r="20" spans="1:9" x14ac:dyDescent="0.25">
      <c r="A20" s="128"/>
      <c r="B20" s="129">
        <f>A20</f>
        <v>0</v>
      </c>
      <c r="C20" s="55" t="s">
        <v>59</v>
      </c>
      <c r="D20" s="60" t="s">
        <v>68</v>
      </c>
      <c r="E20" s="61">
        <f>IF(E19="","",MOD(E19+1,52))</f>
        <v>42</v>
      </c>
      <c r="F20" s="57"/>
      <c r="G20" s="58" t="s">
        <v>9</v>
      </c>
      <c r="H20" s="59"/>
      <c r="I20" s="19"/>
    </row>
    <row r="21" spans="1:9" x14ac:dyDescent="0.25">
      <c r="A21" s="133"/>
      <c r="B21" s="129">
        <f>A21</f>
        <v>0</v>
      </c>
      <c r="C21" s="28" t="s">
        <v>60</v>
      </c>
      <c r="D21" s="54" t="s">
        <v>222</v>
      </c>
      <c r="E21" s="24">
        <f>E20</f>
        <v>42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222</v>
      </c>
      <c r="E22" s="149">
        <f>E20</f>
        <v>42</v>
      </c>
      <c r="F22" s="150"/>
      <c r="G22" s="151" t="s">
        <v>9</v>
      </c>
      <c r="H22" s="152"/>
      <c r="I22" s="19"/>
    </row>
    <row r="23" spans="1:9" x14ac:dyDescent="0.25">
      <c r="A23" s="226">
        <v>1810.49</v>
      </c>
      <c r="B23" s="204">
        <f>A23-1810.49</f>
        <v>0</v>
      </c>
      <c r="C23" s="32" t="s">
        <v>135</v>
      </c>
      <c r="D23" s="52" t="s">
        <v>45</v>
      </c>
      <c r="E23" s="24">
        <f>IF(E20="","",MOD(E20+2,52))</f>
        <v>44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EURO ECHAFAUDAGE</v>
      </c>
      <c r="E24" s="24">
        <f>IF(E20="","",MOD(E20+2,52))</f>
        <v>44</v>
      </c>
      <c r="F24" s="29"/>
      <c r="G24" s="30" t="s">
        <v>70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56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f>1111.3*1.2</f>
        <v>1333.56</v>
      </c>
      <c r="B29" s="129">
        <f>A29</f>
        <v>1333.56</v>
      </c>
      <c r="C29" s="78" t="s">
        <v>66</v>
      </c>
      <c r="D29" s="52" t="s">
        <v>88</v>
      </c>
      <c r="E29" s="79">
        <f>IF(E24="","",MOD(E24+1,52))</f>
        <v>45</v>
      </c>
      <c r="F29" s="25"/>
      <c r="G29" s="26" t="s">
        <v>9</v>
      </c>
      <c r="H29" s="27"/>
      <c r="I29" s="19"/>
    </row>
    <row r="30" spans="1:9" x14ac:dyDescent="0.25">
      <c r="A30" s="130">
        <v>1909.45</v>
      </c>
      <c r="B30" s="129">
        <f>A30</f>
        <v>1909.45</v>
      </c>
      <c r="C30" s="28" t="s">
        <v>67</v>
      </c>
      <c r="D30" s="53" t="s">
        <v>47</v>
      </c>
      <c r="E30" s="24">
        <f>IF(E29="","",MOD(E29+1,52))</f>
        <v>46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48</v>
      </c>
      <c r="F31" s="29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51</v>
      </c>
      <c r="E32" s="24">
        <f>IF(E30="","",MOD(E30+2,52))</f>
        <v>48</v>
      </c>
      <c r="F32" s="29"/>
      <c r="G32" s="30"/>
      <c r="H32" s="27"/>
      <c r="I32" s="19"/>
    </row>
    <row r="33" spans="1:9" x14ac:dyDescent="0.25">
      <c r="A33" s="130"/>
      <c r="B33" s="129"/>
      <c r="C33" s="62" t="s">
        <v>137</v>
      </c>
      <c r="D33" s="52" t="s">
        <v>164</v>
      </c>
      <c r="E33" s="24">
        <f>IF(E32="","",MOD(E32+1,52))</f>
        <v>49</v>
      </c>
      <c r="F33" s="29"/>
      <c r="G33" s="30"/>
      <c r="H33" s="27"/>
      <c r="I33" s="19"/>
    </row>
    <row r="34" spans="1:9" x14ac:dyDescent="0.25">
      <c r="A34" s="130"/>
      <c r="B34" s="129">
        <f>A34</f>
        <v>0</v>
      </c>
      <c r="C34" s="28" t="s">
        <v>138</v>
      </c>
      <c r="D34" s="53" t="s">
        <v>164</v>
      </c>
      <c r="E34" s="24">
        <f>IF(E32="","",MOD(E32+1,52))</f>
        <v>49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203</v>
      </c>
      <c r="E36" s="24">
        <f>IF(E34="","",MOD(E34+1,52))</f>
        <v>50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51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v>2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EKOTHERM</v>
      </c>
      <c r="E39" s="24"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54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OTEC</v>
      </c>
      <c r="E42" s="24">
        <f>IF(E40="","",MOD(E40+2,52))</f>
        <v>4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4</v>
      </c>
      <c r="F43" s="83"/>
      <c r="G43" s="72" t="s">
        <v>70</v>
      </c>
      <c r="H43" s="27"/>
      <c r="I43" s="19"/>
    </row>
    <row r="44" spans="1:9" x14ac:dyDescent="0.25">
      <c r="A44" s="130"/>
      <c r="B44" s="129">
        <f>A44</f>
        <v>0</v>
      </c>
      <c r="C44" s="81" t="s">
        <v>136</v>
      </c>
      <c r="D44" s="170" t="s">
        <v>54</v>
      </c>
      <c r="E44" s="82">
        <f>IF(E40="","",MOD(E40+2,52))</f>
        <v>4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57</v>
      </c>
      <c r="E48" s="89">
        <f>E32+1</f>
        <v>49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49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50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22587.780000000002</v>
      </c>
      <c r="B51" s="153"/>
      <c r="C51" s="91" t="s">
        <v>27</v>
      </c>
      <c r="D51" s="52" t="s">
        <v>64</v>
      </c>
      <c r="E51" s="90">
        <f>E48+3</f>
        <v>52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43207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43305</v>
      </c>
      <c r="E56" s="46"/>
      <c r="F56" s="2" t="s">
        <v>107</v>
      </c>
      <c r="G56" s="18"/>
      <c r="H56" s="383" t="str">
        <f>DATEDIF(E3,D58,"m")&amp;"mois"&amp;DATEDIF(E3,D58,"md")&amp;"jours"</f>
        <v>1428mois25jours</v>
      </c>
      <c r="I56" s="19"/>
    </row>
    <row r="57" spans="1:9" ht="15.75" thickBot="1" x14ac:dyDescent="0.3">
      <c r="A57" s="42"/>
      <c r="B57" s="116"/>
      <c r="C57" s="33" t="s">
        <v>31</v>
      </c>
      <c r="D57" s="49">
        <v>43420</v>
      </c>
      <c r="E57" s="46"/>
      <c r="F57" s="2" t="s">
        <v>145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43490</v>
      </c>
      <c r="E58" s="14"/>
      <c r="F58" s="15" t="s">
        <v>145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469" priority="70">
      <formula>$F52="réalisé"</formula>
    </cfRule>
  </conditionalFormatting>
  <conditionalFormatting sqref="C48:C51 E48:H51 E29:H45 C8:H26">
    <cfRule type="expression" dxfId="1468" priority="67">
      <formula>$G8="réalisé"</formula>
    </cfRule>
    <cfRule type="expression" dxfId="1467" priority="68">
      <formula>$G8="en cours"</formula>
    </cfRule>
    <cfRule type="expression" dxfId="1466" priority="69">
      <formula>$G8="non compris"</formula>
    </cfRule>
  </conditionalFormatting>
  <conditionalFormatting sqref="C29:C45">
    <cfRule type="expression" dxfId="1465" priority="64">
      <formula>$G29="réalisé"</formula>
    </cfRule>
    <cfRule type="expression" dxfId="1464" priority="65">
      <formula>$G29="en cours"</formula>
    </cfRule>
    <cfRule type="expression" dxfId="1463" priority="66">
      <formula>$G29="non compris"</formula>
    </cfRule>
  </conditionalFormatting>
  <conditionalFormatting sqref="C55:F58">
    <cfRule type="expression" dxfId="1462" priority="63">
      <formula>$F55="réalisé"</formula>
    </cfRule>
  </conditionalFormatting>
  <conditionalFormatting sqref="G9">
    <cfRule type="expression" dxfId="1461" priority="62">
      <formula>$G$10="réalisé"</formula>
    </cfRule>
  </conditionalFormatting>
  <conditionalFormatting sqref="G10:G14">
    <cfRule type="expression" dxfId="1460" priority="61">
      <formula>$G$15="réalisé"</formula>
    </cfRule>
  </conditionalFormatting>
  <conditionalFormatting sqref="G20:G21">
    <cfRule type="expression" dxfId="1459" priority="60">
      <formula>$G$22="réalisé"</formula>
    </cfRule>
  </conditionalFormatting>
  <conditionalFormatting sqref="G30">
    <cfRule type="expression" dxfId="1458" priority="59">
      <formula>$G$31="réalisé"</formula>
    </cfRule>
  </conditionalFormatting>
  <conditionalFormatting sqref="D29">
    <cfRule type="expression" dxfId="1457" priority="56">
      <formula>$G29="réalisé"</formula>
    </cfRule>
    <cfRule type="expression" dxfId="1456" priority="57">
      <formula>$G29="en cours"</formula>
    </cfRule>
    <cfRule type="expression" dxfId="1455" priority="58">
      <formula>$G29="non compris"</formula>
    </cfRule>
  </conditionalFormatting>
  <conditionalFormatting sqref="D31">
    <cfRule type="expression" dxfId="1454" priority="53">
      <formula>$G31="réalisé"</formula>
    </cfRule>
    <cfRule type="expression" dxfId="1453" priority="54">
      <formula>$G31="en cours"</formula>
    </cfRule>
    <cfRule type="expression" dxfId="1452" priority="55">
      <formula>$G31="non compris"</formula>
    </cfRule>
  </conditionalFormatting>
  <conditionalFormatting sqref="D33">
    <cfRule type="expression" dxfId="1451" priority="50">
      <formula>$G33="réalisé"</formula>
    </cfRule>
    <cfRule type="expression" dxfId="1450" priority="51">
      <formula>$G33="en cours"</formula>
    </cfRule>
    <cfRule type="expression" dxfId="1449" priority="52">
      <formula>$G33="non compris"</formula>
    </cfRule>
  </conditionalFormatting>
  <conditionalFormatting sqref="D35">
    <cfRule type="expression" dxfId="1448" priority="47">
      <formula>$G35="réalisé"</formula>
    </cfRule>
    <cfRule type="expression" dxfId="1447" priority="48">
      <formula>$G35="en cours"</formula>
    </cfRule>
    <cfRule type="expression" dxfId="1446" priority="49">
      <formula>$G35="non compris"</formula>
    </cfRule>
  </conditionalFormatting>
  <conditionalFormatting sqref="D37">
    <cfRule type="expression" dxfId="1445" priority="44">
      <formula>$G37="réalisé"</formula>
    </cfRule>
    <cfRule type="expression" dxfId="1444" priority="45">
      <formula>$G37="en cours"</formula>
    </cfRule>
    <cfRule type="expression" dxfId="1443" priority="46">
      <formula>$G37="non compris"</formula>
    </cfRule>
  </conditionalFormatting>
  <conditionalFormatting sqref="D39">
    <cfRule type="expression" dxfId="1442" priority="41">
      <formula>$G39="réalisé"</formula>
    </cfRule>
    <cfRule type="expression" dxfId="1441" priority="42">
      <formula>$G39="en cours"</formula>
    </cfRule>
    <cfRule type="expression" dxfId="1440" priority="43">
      <formula>$G39="non compris"</formula>
    </cfRule>
  </conditionalFormatting>
  <conditionalFormatting sqref="D41">
    <cfRule type="expression" dxfId="1439" priority="38">
      <formula>$G41="réalisé"</formula>
    </cfRule>
    <cfRule type="expression" dxfId="1438" priority="39">
      <formula>$G41="en cours"</formula>
    </cfRule>
    <cfRule type="expression" dxfId="1437" priority="40">
      <formula>$G41="non compris"</formula>
    </cfRule>
  </conditionalFormatting>
  <conditionalFormatting sqref="D44:D45">
    <cfRule type="expression" dxfId="1436" priority="35">
      <formula>$G44="réalisé"</formula>
    </cfRule>
    <cfRule type="expression" dxfId="1435" priority="36">
      <formula>$G44="en cours"</formula>
    </cfRule>
    <cfRule type="expression" dxfId="1434" priority="37">
      <formula>$G44="non compris"</formula>
    </cfRule>
  </conditionalFormatting>
  <conditionalFormatting sqref="D30">
    <cfRule type="expression" dxfId="1433" priority="32">
      <formula>$G30="réalisé"</formula>
    </cfRule>
    <cfRule type="expression" dxfId="1432" priority="33">
      <formula>$G30="en cours"</formula>
    </cfRule>
    <cfRule type="expression" dxfId="1431" priority="34">
      <formula>$G30="non compris"</formula>
    </cfRule>
  </conditionalFormatting>
  <conditionalFormatting sqref="D32">
    <cfRule type="expression" dxfId="1430" priority="29">
      <formula>$G32="réalisé"</formula>
    </cfRule>
    <cfRule type="expression" dxfId="1429" priority="30">
      <formula>$G32="en cours"</formula>
    </cfRule>
    <cfRule type="expression" dxfId="1428" priority="31">
      <formula>$G32="non compris"</formula>
    </cfRule>
  </conditionalFormatting>
  <conditionalFormatting sqref="D34">
    <cfRule type="expression" dxfId="1427" priority="26">
      <formula>$G34="réalisé"</formula>
    </cfRule>
    <cfRule type="expression" dxfId="1426" priority="27">
      <formula>$G34="en cours"</formula>
    </cfRule>
    <cfRule type="expression" dxfId="1425" priority="28">
      <formula>$G34="non compris"</formula>
    </cfRule>
  </conditionalFormatting>
  <conditionalFormatting sqref="D36">
    <cfRule type="expression" dxfId="1424" priority="23">
      <formula>$G36="réalisé"</formula>
    </cfRule>
    <cfRule type="expression" dxfId="1423" priority="24">
      <formula>$G36="en cours"</formula>
    </cfRule>
    <cfRule type="expression" dxfId="1422" priority="25">
      <formula>$G36="non compris"</formula>
    </cfRule>
  </conditionalFormatting>
  <conditionalFormatting sqref="D38">
    <cfRule type="expression" dxfId="1421" priority="20">
      <formula>$G38="réalisé"</formula>
    </cfRule>
    <cfRule type="expression" dxfId="1420" priority="21">
      <formula>$G38="en cours"</formula>
    </cfRule>
    <cfRule type="expression" dxfId="1419" priority="22">
      <formula>$G38="non compris"</formula>
    </cfRule>
  </conditionalFormatting>
  <conditionalFormatting sqref="D40">
    <cfRule type="expression" dxfId="1418" priority="17">
      <formula>$G40="réalisé"</formula>
    </cfRule>
    <cfRule type="expression" dxfId="1417" priority="18">
      <formula>$G40="en cours"</formula>
    </cfRule>
    <cfRule type="expression" dxfId="1416" priority="19">
      <formula>$G40="non compris"</formula>
    </cfRule>
  </conditionalFormatting>
  <conditionalFormatting sqref="D42:D43">
    <cfRule type="expression" dxfId="1415" priority="14">
      <formula>$G42="réalisé"</formula>
    </cfRule>
    <cfRule type="expression" dxfId="1414" priority="15">
      <formula>$G42="en cours"</formula>
    </cfRule>
    <cfRule type="expression" dxfId="1413" priority="16">
      <formula>$G42="non compris"</formula>
    </cfRule>
  </conditionalFormatting>
  <conditionalFormatting sqref="D50">
    <cfRule type="expression" dxfId="1412" priority="11">
      <formula>$G50="réalisé"</formula>
    </cfRule>
    <cfRule type="expression" dxfId="1411" priority="12">
      <formula>$G50="en cours"</formula>
    </cfRule>
    <cfRule type="expression" dxfId="1410" priority="13">
      <formula>$G50="non compris"</formula>
    </cfRule>
  </conditionalFormatting>
  <conditionalFormatting sqref="D49">
    <cfRule type="expression" dxfId="1409" priority="8">
      <formula>$G49="réalisé"</formula>
    </cfRule>
    <cfRule type="expression" dxfId="1408" priority="9">
      <formula>$G49="en cours"</formula>
    </cfRule>
    <cfRule type="expression" dxfId="1407" priority="10">
      <formula>$G49="non compris"</formula>
    </cfRule>
  </conditionalFormatting>
  <conditionalFormatting sqref="D48">
    <cfRule type="expression" dxfId="1406" priority="5">
      <formula>$G48="réalisé"</formula>
    </cfRule>
    <cfRule type="expression" dxfId="1405" priority="6">
      <formula>$G48="en cours"</formula>
    </cfRule>
    <cfRule type="expression" dxfId="1404" priority="7">
      <formula>$G48="non compris"</formula>
    </cfRule>
  </conditionalFormatting>
  <conditionalFormatting sqref="D51">
    <cfRule type="expression" dxfId="1403" priority="2">
      <formula>$G51="réalisé"</formula>
    </cfRule>
    <cfRule type="expression" dxfId="1402" priority="3">
      <formula>$G51="en cours"</formula>
    </cfRule>
    <cfRule type="expression" dxfId="1401" priority="4">
      <formula>$G51="non compris"</formula>
    </cfRule>
  </conditionalFormatting>
  <conditionalFormatting sqref="D8:D26">
    <cfRule type="expression" dxfId="1400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I74"/>
  <sheetViews>
    <sheetView zoomScaleNormal="100" workbookViewId="0">
      <selection activeCell="E8" sqref="E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LAPORTE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311</v>
      </c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399" priority="70">
      <formula>$F52="réalisé"</formula>
    </cfRule>
  </conditionalFormatting>
  <conditionalFormatting sqref="C48:C51 E48:H51 E29:H45 C8:H26">
    <cfRule type="expression" dxfId="1398" priority="67">
      <formula>$G8="réalisé"</formula>
    </cfRule>
    <cfRule type="expression" dxfId="1397" priority="68">
      <formula>$G8="en cours"</formula>
    </cfRule>
    <cfRule type="expression" dxfId="1396" priority="69">
      <formula>$G8="non compris"</formula>
    </cfRule>
  </conditionalFormatting>
  <conditionalFormatting sqref="C29:C45">
    <cfRule type="expression" dxfId="1395" priority="64">
      <formula>$G29="réalisé"</formula>
    </cfRule>
    <cfRule type="expression" dxfId="1394" priority="65">
      <formula>$G29="en cours"</formula>
    </cfRule>
    <cfRule type="expression" dxfId="1393" priority="66">
      <formula>$G29="non compris"</formula>
    </cfRule>
  </conditionalFormatting>
  <conditionalFormatting sqref="C55:F58">
    <cfRule type="expression" dxfId="1392" priority="63">
      <formula>$F55="réalisé"</formula>
    </cfRule>
  </conditionalFormatting>
  <conditionalFormatting sqref="G9">
    <cfRule type="expression" dxfId="1391" priority="62">
      <formula>$G$10="réalisé"</formula>
    </cfRule>
  </conditionalFormatting>
  <conditionalFormatting sqref="G10:G14">
    <cfRule type="expression" dxfId="1390" priority="61">
      <formula>$G$15="réalisé"</formula>
    </cfRule>
  </conditionalFormatting>
  <conditionalFormatting sqref="G20:G21">
    <cfRule type="expression" dxfId="1389" priority="60">
      <formula>$G$22="réalisé"</formula>
    </cfRule>
  </conditionalFormatting>
  <conditionalFormatting sqref="G30">
    <cfRule type="expression" dxfId="1388" priority="59">
      <formula>$G$31="réalisé"</formula>
    </cfRule>
  </conditionalFormatting>
  <conditionalFormatting sqref="D29">
    <cfRule type="expression" dxfId="1387" priority="56">
      <formula>$G29="réalisé"</formula>
    </cfRule>
    <cfRule type="expression" dxfId="1386" priority="57">
      <formula>$G29="en cours"</formula>
    </cfRule>
    <cfRule type="expression" dxfId="1385" priority="58">
      <formula>$G29="non compris"</formula>
    </cfRule>
  </conditionalFormatting>
  <conditionalFormatting sqref="D31">
    <cfRule type="expression" dxfId="1384" priority="53">
      <formula>$G31="réalisé"</formula>
    </cfRule>
    <cfRule type="expression" dxfId="1383" priority="54">
      <formula>$G31="en cours"</formula>
    </cfRule>
    <cfRule type="expression" dxfId="1382" priority="55">
      <formula>$G31="non compris"</formula>
    </cfRule>
  </conditionalFormatting>
  <conditionalFormatting sqref="D33">
    <cfRule type="expression" dxfId="1381" priority="50">
      <formula>$G33="réalisé"</formula>
    </cfRule>
    <cfRule type="expression" dxfId="1380" priority="51">
      <formula>$G33="en cours"</formula>
    </cfRule>
    <cfRule type="expression" dxfId="1379" priority="52">
      <formula>$G33="non compris"</formula>
    </cfRule>
  </conditionalFormatting>
  <conditionalFormatting sqref="D35">
    <cfRule type="expression" dxfId="1378" priority="47">
      <formula>$G35="réalisé"</formula>
    </cfRule>
    <cfRule type="expression" dxfId="1377" priority="48">
      <formula>$G35="en cours"</formula>
    </cfRule>
    <cfRule type="expression" dxfId="1376" priority="49">
      <formula>$G35="non compris"</formula>
    </cfRule>
  </conditionalFormatting>
  <conditionalFormatting sqref="D37">
    <cfRule type="expression" dxfId="1375" priority="44">
      <formula>$G37="réalisé"</formula>
    </cfRule>
    <cfRule type="expression" dxfId="1374" priority="45">
      <formula>$G37="en cours"</formula>
    </cfRule>
    <cfRule type="expression" dxfId="1373" priority="46">
      <formula>$G37="non compris"</formula>
    </cfRule>
  </conditionalFormatting>
  <conditionalFormatting sqref="D39">
    <cfRule type="expression" dxfId="1372" priority="41">
      <formula>$G39="réalisé"</formula>
    </cfRule>
    <cfRule type="expression" dxfId="1371" priority="42">
      <formula>$G39="en cours"</formula>
    </cfRule>
    <cfRule type="expression" dxfId="1370" priority="43">
      <formula>$G39="non compris"</formula>
    </cfRule>
  </conditionalFormatting>
  <conditionalFormatting sqref="D41">
    <cfRule type="expression" dxfId="1369" priority="38">
      <formula>$G41="réalisé"</formula>
    </cfRule>
    <cfRule type="expression" dxfId="1368" priority="39">
      <formula>$G41="en cours"</formula>
    </cfRule>
    <cfRule type="expression" dxfId="1367" priority="40">
      <formula>$G41="non compris"</formula>
    </cfRule>
  </conditionalFormatting>
  <conditionalFormatting sqref="D44:D45">
    <cfRule type="expression" dxfId="1366" priority="35">
      <formula>$G44="réalisé"</formula>
    </cfRule>
    <cfRule type="expression" dxfId="1365" priority="36">
      <formula>$G44="en cours"</formula>
    </cfRule>
    <cfRule type="expression" dxfId="1364" priority="37">
      <formula>$G44="non compris"</formula>
    </cfRule>
  </conditionalFormatting>
  <conditionalFormatting sqref="D30">
    <cfRule type="expression" dxfId="1363" priority="32">
      <formula>$G30="réalisé"</formula>
    </cfRule>
    <cfRule type="expression" dxfId="1362" priority="33">
      <formula>$G30="en cours"</formula>
    </cfRule>
    <cfRule type="expression" dxfId="1361" priority="34">
      <formula>$G30="non compris"</formula>
    </cfRule>
  </conditionalFormatting>
  <conditionalFormatting sqref="D32">
    <cfRule type="expression" dxfId="1360" priority="29">
      <formula>$G32="réalisé"</formula>
    </cfRule>
    <cfRule type="expression" dxfId="1359" priority="30">
      <formula>$G32="en cours"</formula>
    </cfRule>
    <cfRule type="expression" dxfId="1358" priority="31">
      <formula>$G32="non compris"</formula>
    </cfRule>
  </conditionalFormatting>
  <conditionalFormatting sqref="D34">
    <cfRule type="expression" dxfId="1357" priority="26">
      <formula>$G34="réalisé"</formula>
    </cfRule>
    <cfRule type="expression" dxfId="1356" priority="27">
      <formula>$G34="en cours"</formula>
    </cfRule>
    <cfRule type="expression" dxfId="1355" priority="28">
      <formula>$G34="non compris"</formula>
    </cfRule>
  </conditionalFormatting>
  <conditionalFormatting sqref="D36">
    <cfRule type="expression" dxfId="1354" priority="23">
      <formula>$G36="réalisé"</formula>
    </cfRule>
    <cfRule type="expression" dxfId="1353" priority="24">
      <formula>$G36="en cours"</formula>
    </cfRule>
    <cfRule type="expression" dxfId="1352" priority="25">
      <formula>$G36="non compris"</formula>
    </cfRule>
  </conditionalFormatting>
  <conditionalFormatting sqref="D38">
    <cfRule type="expression" dxfId="1351" priority="20">
      <formula>$G38="réalisé"</formula>
    </cfRule>
    <cfRule type="expression" dxfId="1350" priority="21">
      <formula>$G38="en cours"</formula>
    </cfRule>
    <cfRule type="expression" dxfId="1349" priority="22">
      <formula>$G38="non compris"</formula>
    </cfRule>
  </conditionalFormatting>
  <conditionalFormatting sqref="D40">
    <cfRule type="expression" dxfId="1348" priority="17">
      <formula>$G40="réalisé"</formula>
    </cfRule>
    <cfRule type="expression" dxfId="1347" priority="18">
      <formula>$G40="en cours"</formula>
    </cfRule>
    <cfRule type="expression" dxfId="1346" priority="19">
      <formula>$G40="non compris"</formula>
    </cfRule>
  </conditionalFormatting>
  <conditionalFormatting sqref="D42:D43">
    <cfRule type="expression" dxfId="1345" priority="14">
      <formula>$G42="réalisé"</formula>
    </cfRule>
    <cfRule type="expression" dxfId="1344" priority="15">
      <formula>$G42="en cours"</formula>
    </cfRule>
    <cfRule type="expression" dxfId="1343" priority="16">
      <formula>$G42="non compris"</formula>
    </cfRule>
  </conditionalFormatting>
  <conditionalFormatting sqref="D50">
    <cfRule type="expression" dxfId="1342" priority="11">
      <formula>$G50="réalisé"</formula>
    </cfRule>
    <cfRule type="expression" dxfId="1341" priority="12">
      <formula>$G50="en cours"</formula>
    </cfRule>
    <cfRule type="expression" dxfId="1340" priority="13">
      <formula>$G50="non compris"</formula>
    </cfRule>
  </conditionalFormatting>
  <conditionalFormatting sqref="D49">
    <cfRule type="expression" dxfId="1339" priority="8">
      <formula>$G49="réalisé"</formula>
    </cfRule>
    <cfRule type="expression" dxfId="1338" priority="9">
      <formula>$G49="en cours"</formula>
    </cfRule>
    <cfRule type="expression" dxfId="1337" priority="10">
      <formula>$G49="non compris"</formula>
    </cfRule>
  </conditionalFormatting>
  <conditionalFormatting sqref="D48">
    <cfRule type="expression" dxfId="1336" priority="5">
      <formula>$G48="réalisé"</formula>
    </cfRule>
    <cfRule type="expression" dxfId="1335" priority="6">
      <formula>$G48="en cours"</formula>
    </cfRule>
    <cfRule type="expression" dxfId="1334" priority="7">
      <formula>$G48="non compris"</formula>
    </cfRule>
  </conditionalFormatting>
  <conditionalFormatting sqref="D51">
    <cfRule type="expression" dxfId="1333" priority="2">
      <formula>$G51="réalisé"</formula>
    </cfRule>
    <cfRule type="expression" dxfId="1332" priority="3">
      <formula>$G51="en cours"</formula>
    </cfRule>
    <cfRule type="expression" dxfId="1331" priority="4">
      <formula>$G51="non compris"</formula>
    </cfRule>
  </conditionalFormatting>
  <conditionalFormatting sqref="D8:D26">
    <cfRule type="expression" dxfId="133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I74"/>
  <sheetViews>
    <sheetView topLeftCell="A1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LEHMANN-VIXX</v>
      </c>
      <c r="D2" s="4" t="s">
        <v>72</v>
      </c>
      <c r="E2" s="363">
        <v>43158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227</v>
      </c>
      <c r="D3" s="7" t="s">
        <v>3</v>
      </c>
      <c r="E3" s="366">
        <v>43244</v>
      </c>
      <c r="F3" s="367"/>
      <c r="G3" s="8"/>
      <c r="H3" s="368" t="str">
        <f ca="1">DATEDIF(E3,TODAY(),"m")&amp;"mois"&amp;-DATEDIF(E3,TODAY(),"md")&amp;"jours"</f>
        <v>4mois-23jours</v>
      </c>
      <c r="I3" s="369"/>
    </row>
    <row r="4" spans="1:9" ht="18.75" x14ac:dyDescent="0.25">
      <c r="A4" s="69" t="s">
        <v>115</v>
      </c>
      <c r="B4" s="119"/>
      <c r="C4" s="9" t="s">
        <v>119</v>
      </c>
      <c r="D4" s="10" t="s">
        <v>4</v>
      </c>
      <c r="E4" s="370">
        <f>E3+60</f>
        <v>43304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21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22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22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23</v>
      </c>
      <c r="F11" s="31"/>
      <c r="G11" s="30" t="s">
        <v>36</v>
      </c>
      <c r="H11" s="27"/>
      <c r="I11" s="19"/>
    </row>
    <row r="12" spans="1:9" ht="15" customHeight="1" x14ac:dyDescent="0.25">
      <c r="A12" s="130">
        <f>13237.93-2329.75</f>
        <v>10908.18</v>
      </c>
      <c r="B12" s="129">
        <f>A12-6618.97-4289.21</f>
        <v>0</v>
      </c>
      <c r="C12" s="28" t="s">
        <v>131</v>
      </c>
      <c r="D12" s="54" t="str">
        <f t="shared" ref="D12:D14" si="0">D9</f>
        <v>TEMA</v>
      </c>
      <c r="E12" s="157">
        <f>E11+2</f>
        <v>25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26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f>E13</f>
        <v>26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26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23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27</v>
      </c>
      <c r="F17" s="29"/>
      <c r="G17" s="30" t="s">
        <v>36</v>
      </c>
      <c r="H17" s="27"/>
      <c r="I17" s="19"/>
    </row>
    <row r="18" spans="1:9" x14ac:dyDescent="0.25">
      <c r="A18" s="130">
        <v>546.37</v>
      </c>
      <c r="B18" s="129">
        <f>A18-546.37</f>
        <v>0</v>
      </c>
      <c r="C18" s="28" t="s">
        <v>12</v>
      </c>
      <c r="D18" s="52" t="s">
        <v>41</v>
      </c>
      <c r="E18" s="157">
        <v>27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28</v>
      </c>
      <c r="F19" s="29"/>
      <c r="G19" s="30" t="s">
        <v>36</v>
      </c>
      <c r="H19" s="27"/>
      <c r="I19" s="19"/>
    </row>
    <row r="20" spans="1:9" x14ac:dyDescent="0.25">
      <c r="A20" s="133">
        <v>639.52</v>
      </c>
      <c r="B20" s="129">
        <f>A20-639.52</f>
        <v>0</v>
      </c>
      <c r="C20" s="28" t="s">
        <v>59</v>
      </c>
      <c r="D20" s="52" t="s">
        <v>41</v>
      </c>
      <c r="E20" s="24">
        <v>29</v>
      </c>
      <c r="F20" s="29"/>
      <c r="G20" s="30" t="s">
        <v>36</v>
      </c>
      <c r="H20" s="27"/>
      <c r="I20" s="19"/>
    </row>
    <row r="21" spans="1:9" x14ac:dyDescent="0.25">
      <c r="A21" s="133">
        <v>523.24</v>
      </c>
      <c r="B21" s="129">
        <f>A21-523.24</f>
        <v>0</v>
      </c>
      <c r="C21" s="28" t="s">
        <v>60</v>
      </c>
      <c r="D21" s="54" t="s">
        <v>44</v>
      </c>
      <c r="E21" s="24">
        <f>E20</f>
        <v>29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29</v>
      </c>
      <c r="F22" s="150"/>
      <c r="G22" s="151" t="s">
        <v>36</v>
      </c>
      <c r="H22" s="152"/>
      <c r="I22" s="19"/>
    </row>
    <row r="23" spans="1:9" x14ac:dyDescent="0.25">
      <c r="A23" s="130">
        <v>1276.46</v>
      </c>
      <c r="B23" s="129">
        <f>A23-1276.46</f>
        <v>0</v>
      </c>
      <c r="C23" s="32" t="s">
        <v>135</v>
      </c>
      <c r="D23" s="52" t="s">
        <v>45</v>
      </c>
      <c r="E23" s="24">
        <v>30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31</v>
      </c>
      <c r="F24" s="29"/>
      <c r="G24" s="30" t="s">
        <v>36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64</v>
      </c>
      <c r="E25" s="24">
        <f>E23</f>
        <v>30</v>
      </c>
      <c r="F25" s="29"/>
      <c r="G25" s="72" t="s">
        <v>70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410.08</v>
      </c>
      <c r="B29" s="129">
        <f>A29-410.08</f>
        <v>0</v>
      </c>
      <c r="C29" s="78" t="s">
        <v>66</v>
      </c>
      <c r="D29" s="52" t="s">
        <v>88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64</v>
      </c>
      <c r="E30" s="24">
        <f>IF(E29="","",MOD(E29+1,52))</f>
        <v>31</v>
      </c>
      <c r="F30" s="29"/>
      <c r="G30" s="30" t="s">
        <v>70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33</v>
      </c>
      <c r="F31" s="29"/>
      <c r="G31" s="30" t="s">
        <v>36</v>
      </c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64</v>
      </c>
      <c r="E32" s="24">
        <f>IF(E30="","",MOD(E30+2,52))</f>
        <v>33</v>
      </c>
      <c r="F32" s="29"/>
      <c r="G32" s="30" t="s">
        <v>70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34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34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64</v>
      </c>
      <c r="E36" s="24">
        <f>IF(E34="","",MOD(E34+1,52))</f>
        <v>35</v>
      </c>
      <c r="F36" s="29"/>
      <c r="G36" s="30" t="s">
        <v>70</v>
      </c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A CHARGE CLIENT</v>
      </c>
      <c r="E37" s="24">
        <f>IF(E36="","",MOD(E36+1,52))</f>
        <v>36</v>
      </c>
      <c r="F37" s="29"/>
      <c r="G37" s="30" t="s">
        <v>70</v>
      </c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64</v>
      </c>
      <c r="E44" s="82">
        <f>IF(E40="","",MOD(E40+2,52))</f>
        <v>41</v>
      </c>
      <c r="F44" s="83"/>
      <c r="G44" s="72" t="s">
        <v>70</v>
      </c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57</v>
      </c>
      <c r="E48" s="89">
        <v>40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40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41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14303.85</v>
      </c>
      <c r="B51" s="123">
        <f>SUM(B12:B50)</f>
        <v>0</v>
      </c>
      <c r="C51" s="91" t="s">
        <v>27</v>
      </c>
      <c r="D51" s="52" t="str">
        <f>D48</f>
        <v>TASTEPER</v>
      </c>
      <c r="E51" s="90">
        <f>E48+3</f>
        <v>43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43167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43196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329" priority="70">
      <formula>$F52="réalisé"</formula>
    </cfRule>
  </conditionalFormatting>
  <conditionalFormatting sqref="C48:C51 E48:H51 E29:H45 C8:H26">
    <cfRule type="expression" dxfId="1328" priority="67">
      <formula>$G8="réalisé"</formula>
    </cfRule>
    <cfRule type="expression" dxfId="1327" priority="68">
      <formula>$G8="en cours"</formula>
    </cfRule>
    <cfRule type="expression" dxfId="1326" priority="69">
      <formula>$G8="non compris"</formula>
    </cfRule>
  </conditionalFormatting>
  <conditionalFormatting sqref="C29:C45">
    <cfRule type="expression" dxfId="1325" priority="64">
      <formula>$G29="réalisé"</formula>
    </cfRule>
    <cfRule type="expression" dxfId="1324" priority="65">
      <formula>$G29="en cours"</formula>
    </cfRule>
    <cfRule type="expression" dxfId="1323" priority="66">
      <formula>$G29="non compris"</formula>
    </cfRule>
  </conditionalFormatting>
  <conditionalFormatting sqref="C55:F58">
    <cfRule type="expression" dxfId="1322" priority="63">
      <formula>$F55="réalisé"</formula>
    </cfRule>
  </conditionalFormatting>
  <conditionalFormatting sqref="G9">
    <cfRule type="expression" dxfId="1321" priority="62">
      <formula>$G$10="réalisé"</formula>
    </cfRule>
  </conditionalFormatting>
  <conditionalFormatting sqref="G10:G14">
    <cfRule type="expression" dxfId="1320" priority="61">
      <formula>$G$15="réalisé"</formula>
    </cfRule>
  </conditionalFormatting>
  <conditionalFormatting sqref="G20:G21">
    <cfRule type="expression" dxfId="1319" priority="60">
      <formula>$G$22="réalisé"</formula>
    </cfRule>
  </conditionalFormatting>
  <conditionalFormatting sqref="G30">
    <cfRule type="expression" dxfId="1318" priority="59">
      <formula>$G$31="réalisé"</formula>
    </cfRule>
  </conditionalFormatting>
  <conditionalFormatting sqref="D29">
    <cfRule type="expression" dxfId="1317" priority="56">
      <formula>$G29="réalisé"</formula>
    </cfRule>
    <cfRule type="expression" dxfId="1316" priority="57">
      <formula>$G29="en cours"</formula>
    </cfRule>
    <cfRule type="expression" dxfId="1315" priority="58">
      <formula>$G29="non compris"</formula>
    </cfRule>
  </conditionalFormatting>
  <conditionalFormatting sqref="D31">
    <cfRule type="expression" dxfId="1314" priority="53">
      <formula>$G31="réalisé"</formula>
    </cfRule>
    <cfRule type="expression" dxfId="1313" priority="54">
      <formula>$G31="en cours"</formula>
    </cfRule>
    <cfRule type="expression" dxfId="1312" priority="55">
      <formula>$G31="non compris"</formula>
    </cfRule>
  </conditionalFormatting>
  <conditionalFormatting sqref="D33">
    <cfRule type="expression" dxfId="1311" priority="50">
      <formula>$G33="réalisé"</formula>
    </cfRule>
    <cfRule type="expression" dxfId="1310" priority="51">
      <formula>$G33="en cours"</formula>
    </cfRule>
    <cfRule type="expression" dxfId="1309" priority="52">
      <formula>$G33="non compris"</formula>
    </cfRule>
  </conditionalFormatting>
  <conditionalFormatting sqref="D35">
    <cfRule type="expression" dxfId="1308" priority="47">
      <formula>$G35="réalisé"</formula>
    </cfRule>
    <cfRule type="expression" dxfId="1307" priority="48">
      <formula>$G35="en cours"</formula>
    </cfRule>
    <cfRule type="expression" dxfId="1306" priority="49">
      <formula>$G35="non compris"</formula>
    </cfRule>
  </conditionalFormatting>
  <conditionalFormatting sqref="D37">
    <cfRule type="expression" dxfId="1305" priority="44">
      <formula>$G37="réalisé"</formula>
    </cfRule>
    <cfRule type="expression" dxfId="1304" priority="45">
      <formula>$G37="en cours"</formula>
    </cfRule>
    <cfRule type="expression" dxfId="1303" priority="46">
      <formula>$G37="non compris"</formula>
    </cfRule>
  </conditionalFormatting>
  <conditionalFormatting sqref="D39">
    <cfRule type="expression" dxfId="1302" priority="41">
      <formula>$G39="réalisé"</formula>
    </cfRule>
    <cfRule type="expression" dxfId="1301" priority="42">
      <formula>$G39="en cours"</formula>
    </cfRule>
    <cfRule type="expression" dxfId="1300" priority="43">
      <formula>$G39="non compris"</formula>
    </cfRule>
  </conditionalFormatting>
  <conditionalFormatting sqref="D41">
    <cfRule type="expression" dxfId="1299" priority="38">
      <formula>$G41="réalisé"</formula>
    </cfRule>
    <cfRule type="expression" dxfId="1298" priority="39">
      <formula>$G41="en cours"</formula>
    </cfRule>
    <cfRule type="expression" dxfId="1297" priority="40">
      <formula>$G41="non compris"</formula>
    </cfRule>
  </conditionalFormatting>
  <conditionalFormatting sqref="D44:D45">
    <cfRule type="expression" dxfId="1296" priority="35">
      <formula>$G44="réalisé"</formula>
    </cfRule>
    <cfRule type="expression" dxfId="1295" priority="36">
      <formula>$G44="en cours"</formula>
    </cfRule>
    <cfRule type="expression" dxfId="1294" priority="37">
      <formula>$G44="non compris"</formula>
    </cfRule>
  </conditionalFormatting>
  <conditionalFormatting sqref="D30">
    <cfRule type="expression" dxfId="1293" priority="32">
      <formula>$G30="réalisé"</formula>
    </cfRule>
    <cfRule type="expression" dxfId="1292" priority="33">
      <formula>$G30="en cours"</formula>
    </cfRule>
    <cfRule type="expression" dxfId="1291" priority="34">
      <formula>$G30="non compris"</formula>
    </cfRule>
  </conditionalFormatting>
  <conditionalFormatting sqref="D32">
    <cfRule type="expression" dxfId="1290" priority="29">
      <formula>$G32="réalisé"</formula>
    </cfRule>
    <cfRule type="expression" dxfId="1289" priority="30">
      <formula>$G32="en cours"</formula>
    </cfRule>
    <cfRule type="expression" dxfId="1288" priority="31">
      <formula>$G32="non compris"</formula>
    </cfRule>
  </conditionalFormatting>
  <conditionalFormatting sqref="D34">
    <cfRule type="expression" dxfId="1287" priority="26">
      <formula>$G34="réalisé"</formula>
    </cfRule>
    <cfRule type="expression" dxfId="1286" priority="27">
      <formula>$G34="en cours"</formula>
    </cfRule>
    <cfRule type="expression" dxfId="1285" priority="28">
      <formula>$G34="non compris"</formula>
    </cfRule>
  </conditionalFormatting>
  <conditionalFormatting sqref="D36">
    <cfRule type="expression" dxfId="1284" priority="23">
      <formula>$G36="réalisé"</formula>
    </cfRule>
    <cfRule type="expression" dxfId="1283" priority="24">
      <formula>$G36="en cours"</formula>
    </cfRule>
    <cfRule type="expression" dxfId="1282" priority="25">
      <formula>$G36="non compris"</formula>
    </cfRule>
  </conditionalFormatting>
  <conditionalFormatting sqref="D38">
    <cfRule type="expression" dxfId="1281" priority="20">
      <formula>$G38="réalisé"</formula>
    </cfRule>
    <cfRule type="expression" dxfId="1280" priority="21">
      <formula>$G38="en cours"</formula>
    </cfRule>
    <cfRule type="expression" dxfId="1279" priority="22">
      <formula>$G38="non compris"</formula>
    </cfRule>
  </conditionalFormatting>
  <conditionalFormatting sqref="D40">
    <cfRule type="expression" dxfId="1278" priority="17">
      <formula>$G40="réalisé"</formula>
    </cfRule>
    <cfRule type="expression" dxfId="1277" priority="18">
      <formula>$G40="en cours"</formula>
    </cfRule>
    <cfRule type="expression" dxfId="1276" priority="19">
      <formula>$G40="non compris"</formula>
    </cfRule>
  </conditionalFormatting>
  <conditionalFormatting sqref="D42:D43">
    <cfRule type="expression" dxfId="1275" priority="14">
      <formula>$G42="réalisé"</formula>
    </cfRule>
    <cfRule type="expression" dxfId="1274" priority="15">
      <formula>$G42="en cours"</formula>
    </cfRule>
    <cfRule type="expression" dxfId="1273" priority="16">
      <formula>$G42="non compris"</formula>
    </cfRule>
  </conditionalFormatting>
  <conditionalFormatting sqref="D50">
    <cfRule type="expression" dxfId="1272" priority="11">
      <formula>$G50="réalisé"</formula>
    </cfRule>
    <cfRule type="expression" dxfId="1271" priority="12">
      <formula>$G50="en cours"</formula>
    </cfRule>
    <cfRule type="expression" dxfId="1270" priority="13">
      <formula>$G50="non compris"</formula>
    </cfRule>
  </conditionalFormatting>
  <conditionalFormatting sqref="D49">
    <cfRule type="expression" dxfId="1269" priority="8">
      <formula>$G49="réalisé"</formula>
    </cfRule>
    <cfRule type="expression" dxfId="1268" priority="9">
      <formula>$G49="en cours"</formula>
    </cfRule>
    <cfRule type="expression" dxfId="1267" priority="10">
      <formula>$G49="non compris"</formula>
    </cfRule>
  </conditionalFormatting>
  <conditionalFormatting sqref="D48">
    <cfRule type="expression" dxfId="1266" priority="5">
      <formula>$G48="réalisé"</formula>
    </cfRule>
    <cfRule type="expression" dxfId="1265" priority="6">
      <formula>$G48="en cours"</formula>
    </cfRule>
    <cfRule type="expression" dxfId="1264" priority="7">
      <formula>$G48="non compris"</formula>
    </cfRule>
  </conditionalFormatting>
  <conditionalFormatting sqref="D51">
    <cfRule type="expression" dxfId="1263" priority="2">
      <formula>$G51="réalisé"</formula>
    </cfRule>
    <cfRule type="expression" dxfId="1262" priority="3">
      <formula>$G51="en cours"</formula>
    </cfRule>
    <cfRule type="expression" dxfId="1261" priority="4">
      <formula>$G51="non compris"</formula>
    </cfRule>
  </conditionalFormatting>
  <conditionalFormatting sqref="D8:D26">
    <cfRule type="expression" dxfId="126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  <pageSetUpPr fitToPage="1"/>
  </sheetPr>
  <dimension ref="A1:I74"/>
  <sheetViews>
    <sheetView topLeftCell="A13" zoomScaleNormal="100" workbookViewId="0">
      <selection activeCell="K36" sqref="K36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MARTOS</v>
      </c>
      <c r="D2" s="4" t="s">
        <v>72</v>
      </c>
      <c r="E2" s="363">
        <v>43020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114</v>
      </c>
      <c r="D3" s="7" t="s">
        <v>3</v>
      </c>
      <c r="E3" s="366">
        <v>43174</v>
      </c>
      <c r="F3" s="367"/>
      <c r="G3" s="8"/>
      <c r="H3" s="368" t="str">
        <f ca="1">DATEDIF(E3,TODAY(),"m")&amp;"mois"&amp;-DATEDIF(E3,TODAY(),"md")&amp;"jours"</f>
        <v>7mois-2jours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v>43217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12</v>
      </c>
      <c r="F8" s="25"/>
      <c r="G8" s="26" t="s">
        <v>36</v>
      </c>
      <c r="H8" s="27" t="s">
        <v>155</v>
      </c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13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13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v>15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19236.55</v>
      </c>
      <c r="B12" s="129">
        <f>A12-8015.23-9618.28-1603.04</f>
        <v>0</v>
      </c>
      <c r="C12" s="28" t="s">
        <v>131</v>
      </c>
      <c r="D12" s="54" t="str">
        <f t="shared" ref="D12:D14" si="0">D9</f>
        <v>TEMA</v>
      </c>
      <c r="E12" s="157">
        <f>E11+2</f>
        <v>17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147" t="s">
        <v>169</v>
      </c>
      <c r="D13" s="235" t="s">
        <v>38</v>
      </c>
      <c r="E13" s="158">
        <f>E12+1</f>
        <v>18</v>
      </c>
      <c r="F13" s="236"/>
      <c r="G13" s="151" t="s">
        <v>36</v>
      </c>
      <c r="H13" s="152"/>
      <c r="I13" s="19"/>
    </row>
    <row r="14" spans="1:9" ht="15" customHeight="1" x14ac:dyDescent="0.25">
      <c r="A14" s="121"/>
      <c r="B14" s="122"/>
      <c r="C14" s="147" t="s">
        <v>183</v>
      </c>
      <c r="D14" s="235" t="str">
        <f t="shared" si="0"/>
        <v>TEMA</v>
      </c>
      <c r="E14" s="158">
        <f>E13</f>
        <v>18</v>
      </c>
      <c r="F14" s="236"/>
      <c r="G14" s="151" t="s">
        <v>36</v>
      </c>
      <c r="H14" s="152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17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14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18</v>
      </c>
      <c r="F17" s="29"/>
      <c r="G17" s="30" t="s">
        <v>36</v>
      </c>
      <c r="H17" s="27"/>
      <c r="I17" s="19"/>
    </row>
    <row r="18" spans="1:9" x14ac:dyDescent="0.25">
      <c r="A18" s="129"/>
      <c r="B18" s="129">
        <f>A18</f>
        <v>0</v>
      </c>
      <c r="C18" s="55" t="s">
        <v>12</v>
      </c>
      <c r="D18" s="60" t="s">
        <v>68</v>
      </c>
      <c r="E18" s="178">
        <f>IF(E13="","",MOD(E17+1,52))</f>
        <v>19</v>
      </c>
      <c r="F18" s="57"/>
      <c r="G18" s="58" t="s">
        <v>9</v>
      </c>
      <c r="H18" s="59"/>
      <c r="I18" s="19"/>
    </row>
    <row r="19" spans="1:9" x14ac:dyDescent="0.25">
      <c r="A19" s="121"/>
      <c r="B19" s="122"/>
      <c r="C19" s="28" t="s">
        <v>181</v>
      </c>
      <c r="D19" s="53" t="str">
        <f>D10</f>
        <v>TEMA</v>
      </c>
      <c r="E19" s="24">
        <f>IF(E18="","",MOD(E18+1,52))</f>
        <v>20</v>
      </c>
      <c r="F19" s="29"/>
      <c r="G19" s="30" t="s">
        <v>36</v>
      </c>
      <c r="H19" s="27"/>
      <c r="I19" s="19"/>
    </row>
    <row r="20" spans="1:9" x14ac:dyDescent="0.25">
      <c r="A20" s="128"/>
      <c r="B20" s="129">
        <f>A20</f>
        <v>0</v>
      </c>
      <c r="C20" s="55" t="s">
        <v>59</v>
      </c>
      <c r="D20" s="60" t="s">
        <v>68</v>
      </c>
      <c r="E20" s="61">
        <f>IF(E19="","",MOD(E19+1,52))</f>
        <v>21</v>
      </c>
      <c r="F20" s="57"/>
      <c r="G20" s="58" t="s">
        <v>9</v>
      </c>
      <c r="H20" s="59"/>
      <c r="I20" s="19"/>
    </row>
    <row r="21" spans="1:9" x14ac:dyDescent="0.25">
      <c r="A21" s="253"/>
      <c r="B21" s="129">
        <f>A21</f>
        <v>0</v>
      </c>
      <c r="C21" s="28" t="s">
        <v>60</v>
      </c>
      <c r="D21" s="54" t="s">
        <v>43</v>
      </c>
      <c r="E21" s="24">
        <v>22</v>
      </c>
      <c r="F21" s="29"/>
      <c r="G21" s="30" t="s">
        <v>35</v>
      </c>
      <c r="H21" s="50"/>
      <c r="I21" s="19"/>
    </row>
    <row r="22" spans="1:9" x14ac:dyDescent="0.25">
      <c r="A22" s="240"/>
      <c r="B22" s="122"/>
      <c r="C22" s="147" t="s">
        <v>13</v>
      </c>
      <c r="D22" s="148" t="s">
        <v>43</v>
      </c>
      <c r="E22" s="149">
        <v>22</v>
      </c>
      <c r="F22" s="150"/>
      <c r="G22" s="151" t="s">
        <v>35</v>
      </c>
      <c r="H22" s="152"/>
      <c r="I22" s="19"/>
    </row>
    <row r="23" spans="1:9" x14ac:dyDescent="0.25">
      <c r="A23" s="130">
        <v>5159.5</v>
      </c>
      <c r="B23" s="129">
        <f>A23-5159.5</f>
        <v>0</v>
      </c>
      <c r="C23" s="32" t="s">
        <v>135</v>
      </c>
      <c r="D23" s="52" t="s">
        <v>45</v>
      </c>
      <c r="E23" s="24">
        <v>25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v>22</v>
      </c>
      <c r="F24" s="29"/>
      <c r="G24" s="30" t="s">
        <v>36</v>
      </c>
      <c r="H24" s="27"/>
      <c r="I24" s="19"/>
    </row>
    <row r="25" spans="1:9" x14ac:dyDescent="0.25">
      <c r="A25" s="231"/>
      <c r="B25" s="129">
        <f>A25</f>
        <v>0</v>
      </c>
      <c r="C25" s="160" t="s">
        <v>134</v>
      </c>
      <c r="D25" s="53" t="s">
        <v>56</v>
      </c>
      <c r="E25" s="24">
        <v>27</v>
      </c>
      <c r="F25" s="251">
        <v>43288</v>
      </c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1609.78</v>
      </c>
      <c r="B29" s="129">
        <f>A29-1609.78</f>
        <v>0</v>
      </c>
      <c r="C29" s="78" t="s">
        <v>66</v>
      </c>
      <c r="D29" s="52" t="s">
        <v>88</v>
      </c>
      <c r="E29" s="79">
        <v>28</v>
      </c>
      <c r="F29" s="25"/>
      <c r="G29" s="26" t="s">
        <v>36</v>
      </c>
      <c r="H29" s="27"/>
      <c r="I29" s="19"/>
    </row>
    <row r="30" spans="1:9" x14ac:dyDescent="0.25">
      <c r="A30" s="130">
        <v>1912.67</v>
      </c>
      <c r="B30" s="129">
        <f>A30-1912.67</f>
        <v>0</v>
      </c>
      <c r="C30" s="28" t="s">
        <v>67</v>
      </c>
      <c r="D30" s="53" t="s">
        <v>47</v>
      </c>
      <c r="E30" s="24">
        <v>28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v>32</v>
      </c>
      <c r="F31" s="29"/>
      <c r="G31" s="30" t="s">
        <v>36</v>
      </c>
      <c r="H31" s="27"/>
      <c r="I31" s="19"/>
    </row>
    <row r="32" spans="1:9" x14ac:dyDescent="0.25">
      <c r="A32" s="130">
        <v>969.89</v>
      </c>
      <c r="B32" s="129">
        <f>A32</f>
        <v>969.89</v>
      </c>
      <c r="C32" s="80" t="s">
        <v>17</v>
      </c>
      <c r="D32" s="53" t="s">
        <v>51</v>
      </c>
      <c r="E32" s="24">
        <v>35</v>
      </c>
      <c r="F32" s="29"/>
      <c r="G32" s="30" t="s">
        <v>36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v>36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v>36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>
        <v>287.52</v>
      </c>
      <c r="B36" s="129">
        <f>A36</f>
        <v>287.52</v>
      </c>
      <c r="C36" s="28" t="s">
        <v>19</v>
      </c>
      <c r="D36" s="53" t="s">
        <v>53</v>
      </c>
      <c r="E36" s="24">
        <v>40</v>
      </c>
      <c r="F36" s="29"/>
      <c r="G36" s="30" t="s">
        <v>36</v>
      </c>
      <c r="H36" s="27"/>
      <c r="I36" s="19"/>
    </row>
    <row r="37" spans="1:9" x14ac:dyDescent="0.25">
      <c r="A37" s="240"/>
      <c r="B37" s="122"/>
      <c r="C37" s="28" t="s">
        <v>20</v>
      </c>
      <c r="D37" s="52" t="str">
        <f>D30</f>
        <v>SOARES</v>
      </c>
      <c r="E37" s="24">
        <f>IF(E36="","",MOD(E36+1,52))</f>
        <v>41</v>
      </c>
      <c r="F37" s="29"/>
      <c r="G37" s="30" t="s">
        <v>35</v>
      </c>
      <c r="H37" s="27"/>
      <c r="I37" s="19"/>
    </row>
    <row r="38" spans="1:9" x14ac:dyDescent="0.25">
      <c r="A38" s="240"/>
      <c r="B38" s="122"/>
      <c r="C38" s="28" t="s">
        <v>21</v>
      </c>
      <c r="D38" s="53" t="str">
        <f>D29</f>
        <v>ELECTRO HECKER</v>
      </c>
      <c r="E38" s="24">
        <f>IF(E37="","",MOD(E37+1,52))</f>
        <v>42</v>
      </c>
      <c r="F38" s="29"/>
      <c r="G38" s="30" t="s">
        <v>9</v>
      </c>
      <c r="H38" s="27"/>
      <c r="I38" s="19"/>
    </row>
    <row r="39" spans="1:9" x14ac:dyDescent="0.25">
      <c r="A39" s="240"/>
      <c r="B39" s="122"/>
      <c r="C39" s="28" t="s">
        <v>22</v>
      </c>
      <c r="D39" s="52" t="str">
        <f>D32</f>
        <v>EKOTHERM</v>
      </c>
      <c r="E39" s="24">
        <f>IF(E37="","",MOD(E37+1,52))</f>
        <v>42</v>
      </c>
      <c r="F39" s="29"/>
      <c r="G39" s="30"/>
      <c r="H39" s="27"/>
      <c r="I39" s="19"/>
    </row>
    <row r="40" spans="1:9" x14ac:dyDescent="0.25">
      <c r="A40" s="240"/>
      <c r="B40" s="122"/>
      <c r="C40" s="28" t="s">
        <v>23</v>
      </c>
      <c r="D40" s="53" t="s">
        <v>53</v>
      </c>
      <c r="E40" s="24">
        <f>E36+4</f>
        <v>44</v>
      </c>
      <c r="F40" s="29"/>
      <c r="G40" s="30" t="s">
        <v>9</v>
      </c>
      <c r="H40" s="27"/>
      <c r="I40" s="19"/>
    </row>
    <row r="41" spans="1:9" x14ac:dyDescent="0.25">
      <c r="A41" s="240"/>
      <c r="B41" s="122"/>
      <c r="C41" s="28" t="s">
        <v>24</v>
      </c>
      <c r="D41" s="52" t="s">
        <v>64</v>
      </c>
      <c r="E41" s="24">
        <f>E39+1</f>
        <v>43</v>
      </c>
      <c r="F41" s="29"/>
      <c r="G41" s="30" t="s">
        <v>70</v>
      </c>
      <c r="H41" s="27"/>
      <c r="I41" s="19"/>
    </row>
    <row r="42" spans="1:9" x14ac:dyDescent="0.25">
      <c r="A42" s="240"/>
      <c r="B42" s="122"/>
      <c r="C42" s="28" t="s">
        <v>25</v>
      </c>
      <c r="D42" s="53" t="str">
        <f>D34</f>
        <v>A CHARGE CLIENT</v>
      </c>
      <c r="E42" s="24">
        <f>IF(E40="","",MOD(E40+2,52))</f>
        <v>46</v>
      </c>
      <c r="F42" s="29"/>
      <c r="G42" s="30" t="s">
        <v>70</v>
      </c>
      <c r="H42" s="27"/>
      <c r="I42" s="19"/>
    </row>
    <row r="43" spans="1:9" x14ac:dyDescent="0.25">
      <c r="A43" s="231"/>
      <c r="B43" s="129">
        <f>A43</f>
        <v>0</v>
      </c>
      <c r="C43" s="81" t="s">
        <v>144</v>
      </c>
      <c r="D43" s="52" t="s">
        <v>64</v>
      </c>
      <c r="E43" s="82">
        <f>E44</f>
        <v>46</v>
      </c>
      <c r="F43" s="83"/>
      <c r="G43" s="72" t="s">
        <v>70</v>
      </c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f>IF(E40="","",MOD(E40+2,52))</f>
        <v>46</v>
      </c>
      <c r="F44" s="83"/>
      <c r="G44" s="72"/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v>12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12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13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29175.91</v>
      </c>
      <c r="B51" s="123">
        <f>SUM(B8:B50)</f>
        <v>1257.4099999999999</v>
      </c>
      <c r="C51" s="91" t="s">
        <v>27</v>
      </c>
      <c r="D51" s="52" t="s">
        <v>64</v>
      </c>
      <c r="E51" s="90">
        <f>E48+3</f>
        <v>15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43033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43054</v>
      </c>
      <c r="E56" s="46"/>
      <c r="F56" s="2" t="s">
        <v>107</v>
      </c>
      <c r="G56" s="18"/>
      <c r="H56" s="383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16"/>
      <c r="C57" s="33" t="s">
        <v>31</v>
      </c>
      <c r="D57" s="49">
        <v>43276</v>
      </c>
      <c r="E57" s="46"/>
      <c r="F57" s="2" t="s">
        <v>107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 t="s">
        <v>228</v>
      </c>
      <c r="E58" s="14"/>
      <c r="F58" s="15" t="s">
        <v>153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259" priority="70">
      <formula>$F52="réalisé"</formula>
    </cfRule>
  </conditionalFormatting>
  <conditionalFormatting sqref="C48:C51 E48:H51 E29:H45 C8:H26">
    <cfRule type="expression" dxfId="1258" priority="67">
      <formula>$G8="réalisé"</formula>
    </cfRule>
    <cfRule type="expression" dxfId="1257" priority="68">
      <formula>$G8="en cours"</formula>
    </cfRule>
    <cfRule type="expression" dxfId="1256" priority="69">
      <formula>$G8="non compris"</formula>
    </cfRule>
  </conditionalFormatting>
  <conditionalFormatting sqref="C29:C45">
    <cfRule type="expression" dxfId="1255" priority="64">
      <formula>$G29="réalisé"</formula>
    </cfRule>
    <cfRule type="expression" dxfId="1254" priority="65">
      <formula>$G29="en cours"</formula>
    </cfRule>
    <cfRule type="expression" dxfId="1253" priority="66">
      <formula>$G29="non compris"</formula>
    </cfRule>
  </conditionalFormatting>
  <conditionalFormatting sqref="C55:F58">
    <cfRule type="expression" dxfId="1252" priority="63">
      <formula>$F55="réalisé"</formula>
    </cfRule>
  </conditionalFormatting>
  <conditionalFormatting sqref="G9">
    <cfRule type="expression" dxfId="1251" priority="62">
      <formula>$G$10="réalisé"</formula>
    </cfRule>
  </conditionalFormatting>
  <conditionalFormatting sqref="G10:G14">
    <cfRule type="expression" dxfId="1250" priority="61">
      <formula>$G$15="réalisé"</formula>
    </cfRule>
  </conditionalFormatting>
  <conditionalFormatting sqref="G20:G21">
    <cfRule type="expression" dxfId="1249" priority="60">
      <formula>$G$22="réalisé"</formula>
    </cfRule>
  </conditionalFormatting>
  <conditionalFormatting sqref="G30">
    <cfRule type="expression" dxfId="1248" priority="59">
      <formula>$G$31="réalisé"</formula>
    </cfRule>
  </conditionalFormatting>
  <conditionalFormatting sqref="D29">
    <cfRule type="expression" dxfId="1247" priority="56">
      <formula>$G29="réalisé"</formula>
    </cfRule>
    <cfRule type="expression" dxfId="1246" priority="57">
      <formula>$G29="en cours"</formula>
    </cfRule>
    <cfRule type="expression" dxfId="1245" priority="58">
      <formula>$G29="non compris"</formula>
    </cfRule>
  </conditionalFormatting>
  <conditionalFormatting sqref="D31">
    <cfRule type="expression" dxfId="1244" priority="53">
      <formula>$G31="réalisé"</formula>
    </cfRule>
    <cfRule type="expression" dxfId="1243" priority="54">
      <formula>$G31="en cours"</formula>
    </cfRule>
    <cfRule type="expression" dxfId="1242" priority="55">
      <formula>$G31="non compris"</formula>
    </cfRule>
  </conditionalFormatting>
  <conditionalFormatting sqref="D33">
    <cfRule type="expression" dxfId="1241" priority="50">
      <formula>$G33="réalisé"</formula>
    </cfRule>
    <cfRule type="expression" dxfId="1240" priority="51">
      <formula>$G33="en cours"</formula>
    </cfRule>
    <cfRule type="expression" dxfId="1239" priority="52">
      <formula>$G33="non compris"</formula>
    </cfRule>
  </conditionalFormatting>
  <conditionalFormatting sqref="D35">
    <cfRule type="expression" dxfId="1238" priority="47">
      <formula>$G35="réalisé"</formula>
    </cfRule>
    <cfRule type="expression" dxfId="1237" priority="48">
      <formula>$G35="en cours"</formula>
    </cfRule>
    <cfRule type="expression" dxfId="1236" priority="49">
      <formula>$G35="non compris"</formula>
    </cfRule>
  </conditionalFormatting>
  <conditionalFormatting sqref="D37">
    <cfRule type="expression" dxfId="1235" priority="44">
      <formula>$G37="réalisé"</formula>
    </cfRule>
    <cfRule type="expression" dxfId="1234" priority="45">
      <formula>$G37="en cours"</formula>
    </cfRule>
    <cfRule type="expression" dxfId="1233" priority="46">
      <formula>$G37="non compris"</formula>
    </cfRule>
  </conditionalFormatting>
  <conditionalFormatting sqref="D39">
    <cfRule type="expression" dxfId="1232" priority="41">
      <formula>$G39="réalisé"</formula>
    </cfRule>
    <cfRule type="expression" dxfId="1231" priority="42">
      <formula>$G39="en cours"</formula>
    </cfRule>
    <cfRule type="expression" dxfId="1230" priority="43">
      <formula>$G39="non compris"</formula>
    </cfRule>
  </conditionalFormatting>
  <conditionalFormatting sqref="D41">
    <cfRule type="expression" dxfId="1229" priority="38">
      <formula>$G41="réalisé"</formula>
    </cfRule>
    <cfRule type="expression" dxfId="1228" priority="39">
      <formula>$G41="en cours"</formula>
    </cfRule>
    <cfRule type="expression" dxfId="1227" priority="40">
      <formula>$G41="non compris"</formula>
    </cfRule>
  </conditionalFormatting>
  <conditionalFormatting sqref="D44:D45">
    <cfRule type="expression" dxfId="1226" priority="35">
      <formula>$G44="réalisé"</formula>
    </cfRule>
    <cfRule type="expression" dxfId="1225" priority="36">
      <formula>$G44="en cours"</formula>
    </cfRule>
    <cfRule type="expression" dxfId="1224" priority="37">
      <formula>$G44="non compris"</formula>
    </cfRule>
  </conditionalFormatting>
  <conditionalFormatting sqref="D30">
    <cfRule type="expression" dxfId="1223" priority="32">
      <formula>$G30="réalisé"</formula>
    </cfRule>
    <cfRule type="expression" dxfId="1222" priority="33">
      <formula>$G30="en cours"</formula>
    </cfRule>
    <cfRule type="expression" dxfId="1221" priority="34">
      <formula>$G30="non compris"</formula>
    </cfRule>
  </conditionalFormatting>
  <conditionalFormatting sqref="D32">
    <cfRule type="expression" dxfId="1220" priority="29">
      <formula>$G32="réalisé"</formula>
    </cfRule>
    <cfRule type="expression" dxfId="1219" priority="30">
      <formula>$G32="en cours"</formula>
    </cfRule>
    <cfRule type="expression" dxfId="1218" priority="31">
      <formula>$G32="non compris"</formula>
    </cfRule>
  </conditionalFormatting>
  <conditionalFormatting sqref="D34">
    <cfRule type="expression" dxfId="1217" priority="26">
      <formula>$G34="réalisé"</formula>
    </cfRule>
    <cfRule type="expression" dxfId="1216" priority="27">
      <formula>$G34="en cours"</formula>
    </cfRule>
    <cfRule type="expression" dxfId="1215" priority="28">
      <formula>$G34="non compris"</formula>
    </cfRule>
  </conditionalFormatting>
  <conditionalFormatting sqref="D36">
    <cfRule type="expression" dxfId="1214" priority="23">
      <formula>$G36="réalisé"</formula>
    </cfRule>
    <cfRule type="expression" dxfId="1213" priority="24">
      <formula>$G36="en cours"</formula>
    </cfRule>
    <cfRule type="expression" dxfId="1212" priority="25">
      <formula>$G36="non compris"</formula>
    </cfRule>
  </conditionalFormatting>
  <conditionalFormatting sqref="D38">
    <cfRule type="expression" dxfId="1211" priority="20">
      <formula>$G38="réalisé"</formula>
    </cfRule>
    <cfRule type="expression" dxfId="1210" priority="21">
      <formula>$G38="en cours"</formula>
    </cfRule>
    <cfRule type="expression" dxfId="1209" priority="22">
      <formula>$G38="non compris"</formula>
    </cfRule>
  </conditionalFormatting>
  <conditionalFormatting sqref="D40">
    <cfRule type="expression" dxfId="1208" priority="17">
      <formula>$G40="réalisé"</formula>
    </cfRule>
    <cfRule type="expression" dxfId="1207" priority="18">
      <formula>$G40="en cours"</formula>
    </cfRule>
    <cfRule type="expression" dxfId="1206" priority="19">
      <formula>$G40="non compris"</formula>
    </cfRule>
  </conditionalFormatting>
  <conditionalFormatting sqref="D42:D43">
    <cfRule type="expression" dxfId="1205" priority="14">
      <formula>$G42="réalisé"</formula>
    </cfRule>
    <cfRule type="expression" dxfId="1204" priority="15">
      <formula>$G42="en cours"</formula>
    </cfRule>
    <cfRule type="expression" dxfId="1203" priority="16">
      <formula>$G42="non compris"</formula>
    </cfRule>
  </conditionalFormatting>
  <conditionalFormatting sqref="D50">
    <cfRule type="expression" dxfId="1202" priority="11">
      <formula>$G50="réalisé"</formula>
    </cfRule>
    <cfRule type="expression" dxfId="1201" priority="12">
      <formula>$G50="en cours"</formula>
    </cfRule>
    <cfRule type="expression" dxfId="1200" priority="13">
      <formula>$G50="non compris"</formula>
    </cfRule>
  </conditionalFormatting>
  <conditionalFormatting sqref="D49">
    <cfRule type="expression" dxfId="1199" priority="8">
      <formula>$G49="réalisé"</formula>
    </cfRule>
    <cfRule type="expression" dxfId="1198" priority="9">
      <formula>$G49="en cours"</formula>
    </cfRule>
    <cfRule type="expression" dxfId="1197" priority="10">
      <formula>$G49="non compris"</formula>
    </cfRule>
  </conditionalFormatting>
  <conditionalFormatting sqref="D48">
    <cfRule type="expression" dxfId="1196" priority="5">
      <formula>$G48="réalisé"</formula>
    </cfRule>
    <cfRule type="expression" dxfId="1195" priority="6">
      <formula>$G48="en cours"</formula>
    </cfRule>
    <cfRule type="expression" dxfId="1194" priority="7">
      <formula>$G48="non compris"</formula>
    </cfRule>
  </conditionalFormatting>
  <conditionalFormatting sqref="D51">
    <cfRule type="expression" dxfId="1193" priority="2">
      <formula>$G51="réalisé"</formula>
    </cfRule>
    <cfRule type="expression" dxfId="1192" priority="3">
      <formula>$G51="en cours"</formula>
    </cfRule>
    <cfRule type="expression" dxfId="1191" priority="4">
      <formula>$G51="non compris"</formula>
    </cfRule>
  </conditionalFormatting>
  <conditionalFormatting sqref="D8:D26">
    <cfRule type="expression" dxfId="119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fitToPage="1"/>
  </sheetPr>
  <dimension ref="A1:I74"/>
  <sheetViews>
    <sheetView topLeftCell="A9" zoomScaleNormal="100" workbookViewId="0">
      <selection activeCell="E25" sqref="E25"/>
    </sheetView>
  </sheetViews>
  <sheetFormatPr baseColWidth="10" defaultRowHeight="15" x14ac:dyDescent="0.25"/>
  <cols>
    <col min="1" max="1" width="10.85546875" style="220" customWidth="1"/>
    <col min="2" max="2" width="10.710937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MEUNIER-SCHLEWITZ</v>
      </c>
      <c r="D2" s="4" t="s">
        <v>72</v>
      </c>
      <c r="E2" s="363">
        <v>43077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170</v>
      </c>
      <c r="D3" s="7" t="s">
        <v>3</v>
      </c>
      <c r="E3" s="366">
        <v>43178</v>
      </c>
      <c r="F3" s="367"/>
      <c r="G3" s="8"/>
      <c r="H3" s="368" t="str">
        <f ca="1">DATEDIF(E3,TODAY(),"m")&amp;"mois"&amp;-DATEDIF(E3,TODAY(),"md")&amp;"jours"</f>
        <v>6mois-28jours</v>
      </c>
      <c r="I3" s="369"/>
    </row>
    <row r="4" spans="1:9" ht="18.75" x14ac:dyDescent="0.25">
      <c r="A4" s="221" t="s">
        <v>115</v>
      </c>
      <c r="B4" s="119"/>
      <c r="C4" s="9" t="s">
        <v>119</v>
      </c>
      <c r="D4" s="10" t="s">
        <v>4</v>
      </c>
      <c r="E4" s="370">
        <f>E3+60</f>
        <v>43238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s="126" customFormat="1" ht="15.75" thickBot="1" x14ac:dyDescent="0.3">
      <c r="A7" s="205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2"/>
    </row>
    <row r="8" spans="1:9" s="126" customFormat="1" x14ac:dyDescent="0.25">
      <c r="A8" s="206"/>
      <c r="B8" s="175"/>
      <c r="C8" s="188" t="s">
        <v>122</v>
      </c>
      <c r="D8" s="98" t="s">
        <v>112</v>
      </c>
      <c r="E8" s="189">
        <v>15</v>
      </c>
      <c r="F8" s="190"/>
      <c r="G8" s="191" t="s">
        <v>36</v>
      </c>
      <c r="H8" s="27"/>
      <c r="I8" s="192"/>
    </row>
    <row r="9" spans="1:9" s="126" customFormat="1" x14ac:dyDescent="0.25">
      <c r="A9" s="206"/>
      <c r="B9" s="120"/>
      <c r="C9" s="188" t="s">
        <v>128</v>
      </c>
      <c r="D9" s="100" t="str">
        <f>D8</f>
        <v>DEBÈS CONSTRUCTION</v>
      </c>
      <c r="E9" s="193">
        <f>E8+1</f>
        <v>16</v>
      </c>
      <c r="F9" s="194"/>
      <c r="G9" s="195" t="s">
        <v>36</v>
      </c>
      <c r="H9" s="27"/>
      <c r="I9" s="192"/>
    </row>
    <row r="10" spans="1:9" s="126" customFormat="1" ht="15" customHeight="1" x14ac:dyDescent="0.25">
      <c r="A10" s="207"/>
      <c r="B10" s="159"/>
      <c r="C10" s="188" t="s">
        <v>129</v>
      </c>
      <c r="D10" s="98" t="str">
        <f>D9</f>
        <v>DEBÈS CONSTRUCTION</v>
      </c>
      <c r="E10" s="189">
        <f>E9</f>
        <v>16</v>
      </c>
      <c r="F10" s="196"/>
      <c r="G10" s="195" t="s">
        <v>36</v>
      </c>
      <c r="H10" s="27"/>
      <c r="I10" s="192"/>
    </row>
    <row r="11" spans="1:9" s="126" customFormat="1" ht="15" customHeight="1" x14ac:dyDescent="0.25">
      <c r="A11" s="207"/>
      <c r="B11" s="122"/>
      <c r="C11" s="188" t="s">
        <v>130</v>
      </c>
      <c r="D11" s="138" t="str">
        <f>D8</f>
        <v>DEBÈS CONSTRUCTION</v>
      </c>
      <c r="E11" s="189">
        <v>28</v>
      </c>
      <c r="F11" s="196"/>
      <c r="G11" s="195" t="s">
        <v>36</v>
      </c>
      <c r="H11" s="27"/>
      <c r="I11" s="192"/>
    </row>
    <row r="12" spans="1:9" s="126" customFormat="1" ht="15" customHeight="1" x14ac:dyDescent="0.25">
      <c r="A12" s="233">
        <v>14589.68</v>
      </c>
      <c r="B12" s="208">
        <f>A12-14589.68</f>
        <v>0</v>
      </c>
      <c r="C12" s="188" t="s">
        <v>131</v>
      </c>
      <c r="D12" s="138" t="str">
        <f t="shared" ref="D12:D14" si="0">D9</f>
        <v>DEBÈS CONSTRUCTION</v>
      </c>
      <c r="E12" s="189">
        <f>E11+2</f>
        <v>30</v>
      </c>
      <c r="F12" s="196"/>
      <c r="G12" s="195" t="s">
        <v>36</v>
      </c>
      <c r="H12" s="27"/>
      <c r="I12" s="192"/>
    </row>
    <row r="13" spans="1:9" s="126" customFormat="1" ht="15" customHeight="1" x14ac:dyDescent="0.25">
      <c r="A13" s="207"/>
      <c r="B13" s="122"/>
      <c r="C13" s="188" t="s">
        <v>132</v>
      </c>
      <c r="D13" s="138" t="str">
        <f t="shared" si="0"/>
        <v>DEBÈS CONSTRUCTION</v>
      </c>
      <c r="E13" s="189">
        <f>E12+1</f>
        <v>31</v>
      </c>
      <c r="F13" s="196"/>
      <c r="G13" s="195" t="s">
        <v>36</v>
      </c>
      <c r="H13" s="27"/>
      <c r="I13" s="192"/>
    </row>
    <row r="14" spans="1:9" s="126" customFormat="1" ht="15" customHeight="1" x14ac:dyDescent="0.25">
      <c r="A14" s="207"/>
      <c r="B14" s="122"/>
      <c r="C14" s="188" t="s">
        <v>133</v>
      </c>
      <c r="D14" s="138" t="str">
        <f t="shared" si="0"/>
        <v>DEBÈS CONSTRUCTION</v>
      </c>
      <c r="E14" s="189">
        <f>E13</f>
        <v>31</v>
      </c>
      <c r="F14" s="196"/>
      <c r="G14" s="195" t="s">
        <v>36</v>
      </c>
      <c r="H14" s="27"/>
      <c r="I14" s="192"/>
    </row>
    <row r="15" spans="1:9" s="126" customFormat="1" x14ac:dyDescent="0.25">
      <c r="A15" s="207"/>
      <c r="B15" s="122"/>
      <c r="C15" s="188" t="s">
        <v>62</v>
      </c>
      <c r="D15" s="100" t="s">
        <v>64</v>
      </c>
      <c r="E15" s="197">
        <v>35</v>
      </c>
      <c r="F15" s="194"/>
      <c r="G15" s="195" t="s">
        <v>70</v>
      </c>
      <c r="H15" s="27"/>
      <c r="I15" s="192"/>
    </row>
    <row r="16" spans="1:9" s="126" customFormat="1" x14ac:dyDescent="0.25">
      <c r="A16" s="207"/>
      <c r="B16" s="122"/>
      <c r="C16" s="188" t="s">
        <v>10</v>
      </c>
      <c r="D16" s="98" t="s">
        <v>64</v>
      </c>
      <c r="E16" s="197">
        <v>35</v>
      </c>
      <c r="F16" s="194"/>
      <c r="G16" s="195" t="s">
        <v>70</v>
      </c>
      <c r="H16" s="27"/>
      <c r="I16" s="192"/>
    </row>
    <row r="17" spans="1:9" s="126" customFormat="1" x14ac:dyDescent="0.25">
      <c r="A17" s="284"/>
      <c r="B17" s="122"/>
      <c r="C17" s="188" t="s">
        <v>11</v>
      </c>
      <c r="D17" s="100" t="s">
        <v>173</v>
      </c>
      <c r="E17" s="197">
        <v>36</v>
      </c>
      <c r="F17" s="194"/>
      <c r="G17" s="195" t="s">
        <v>36</v>
      </c>
      <c r="H17" s="27"/>
      <c r="I17" s="192"/>
    </row>
    <row r="18" spans="1:9" s="126" customFormat="1" x14ac:dyDescent="0.25">
      <c r="A18" s="228">
        <v>1108.6199999999999</v>
      </c>
      <c r="B18" s="208">
        <f>A18-1108.62</f>
        <v>0</v>
      </c>
      <c r="C18" s="188" t="s">
        <v>12</v>
      </c>
      <c r="D18" s="98" t="s">
        <v>41</v>
      </c>
      <c r="E18" s="189">
        <v>37</v>
      </c>
      <c r="F18" s="194"/>
      <c r="G18" s="195" t="s">
        <v>36</v>
      </c>
      <c r="H18" s="27"/>
      <c r="I18" s="192"/>
    </row>
    <row r="19" spans="1:9" s="126" customFormat="1" x14ac:dyDescent="0.25">
      <c r="A19" s="207"/>
      <c r="B19" s="122"/>
      <c r="C19" s="188" t="s">
        <v>73</v>
      </c>
      <c r="D19" s="100" t="str">
        <f>D10</f>
        <v>DEBÈS CONSTRUCTION</v>
      </c>
      <c r="E19" s="197">
        <v>38</v>
      </c>
      <c r="F19" s="194"/>
      <c r="G19" s="195" t="s">
        <v>36</v>
      </c>
      <c r="H19" s="27"/>
      <c r="I19" s="192"/>
    </row>
    <row r="20" spans="1:9" s="126" customFormat="1" x14ac:dyDescent="0.25">
      <c r="A20" s="227">
        <v>1080.68</v>
      </c>
      <c r="B20" s="208">
        <f>A20-1080.68</f>
        <v>0</v>
      </c>
      <c r="C20" s="188" t="s">
        <v>59</v>
      </c>
      <c r="D20" s="98" t="s">
        <v>41</v>
      </c>
      <c r="E20" s="197">
        <f>IF(E19="","",MOD(E19+1,52))</f>
        <v>39</v>
      </c>
      <c r="F20" s="194"/>
      <c r="G20" s="195" t="s">
        <v>36</v>
      </c>
      <c r="H20" s="27"/>
      <c r="I20" s="192"/>
    </row>
    <row r="21" spans="1:9" s="126" customFormat="1" x14ac:dyDescent="0.25">
      <c r="A21" s="227">
        <v>543.30999999999995</v>
      </c>
      <c r="B21" s="208">
        <f>A21-543.31</f>
        <v>0</v>
      </c>
      <c r="C21" s="188" t="s">
        <v>60</v>
      </c>
      <c r="D21" s="138" t="s">
        <v>44</v>
      </c>
      <c r="E21" s="197">
        <f>E20</f>
        <v>39</v>
      </c>
      <c r="F21" s="194"/>
      <c r="G21" s="195" t="s">
        <v>36</v>
      </c>
      <c r="H21" s="50"/>
      <c r="I21" s="192"/>
    </row>
    <row r="22" spans="1:9" s="126" customFormat="1" x14ac:dyDescent="0.25">
      <c r="A22" s="207"/>
      <c r="B22" s="122"/>
      <c r="C22" s="199" t="s">
        <v>13</v>
      </c>
      <c r="D22" s="200" t="s">
        <v>68</v>
      </c>
      <c r="E22" s="201">
        <f>E20</f>
        <v>39</v>
      </c>
      <c r="F22" s="202"/>
      <c r="G22" s="203" t="s">
        <v>9</v>
      </c>
      <c r="H22" s="167"/>
      <c r="I22" s="192"/>
    </row>
    <row r="23" spans="1:9" s="126" customFormat="1" x14ac:dyDescent="0.25">
      <c r="A23" s="228">
        <v>2594.66</v>
      </c>
      <c r="B23" s="246">
        <f>A23-2594.66</f>
        <v>0</v>
      </c>
      <c r="C23" s="198" t="s">
        <v>135</v>
      </c>
      <c r="D23" s="98" t="s">
        <v>45</v>
      </c>
      <c r="E23" s="197">
        <v>41</v>
      </c>
      <c r="F23" s="194"/>
      <c r="G23" s="195" t="s">
        <v>9</v>
      </c>
      <c r="H23" s="27"/>
      <c r="I23" s="192"/>
    </row>
    <row r="24" spans="1:9" s="126" customFormat="1" x14ac:dyDescent="0.25">
      <c r="A24" s="207"/>
      <c r="B24" s="122"/>
      <c r="C24" s="188" t="s">
        <v>14</v>
      </c>
      <c r="D24" s="100" t="s">
        <v>173</v>
      </c>
      <c r="E24" s="197">
        <f>IF(E20="","",MOD(E20+2,52))</f>
        <v>41</v>
      </c>
      <c r="F24" s="194"/>
      <c r="G24" s="195" t="s">
        <v>9</v>
      </c>
      <c r="H24" s="27"/>
      <c r="I24" s="192"/>
    </row>
    <row r="25" spans="1:9" x14ac:dyDescent="0.25">
      <c r="A25" s="285"/>
      <c r="B25" s="129">
        <f>A25</f>
        <v>0</v>
      </c>
      <c r="C25" s="160" t="s">
        <v>134</v>
      </c>
      <c r="D25" s="53" t="s">
        <v>55</v>
      </c>
      <c r="E25" s="24">
        <f>E23</f>
        <v>41</v>
      </c>
      <c r="F25" s="29"/>
      <c r="G25" s="72" t="s">
        <v>9</v>
      </c>
      <c r="H25" s="27"/>
      <c r="I25" s="19"/>
    </row>
    <row r="26" spans="1:9" x14ac:dyDescent="0.25">
      <c r="A26" s="207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209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207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28">
        <v>876.65</v>
      </c>
      <c r="B29" s="208">
        <f>A29</f>
        <v>876.65</v>
      </c>
      <c r="C29" s="78" t="s">
        <v>66</v>
      </c>
      <c r="D29" s="52" t="s">
        <v>49</v>
      </c>
      <c r="E29" s="79">
        <f>IF(E24="","",MOD(E24+1,52))</f>
        <v>42</v>
      </c>
      <c r="F29" s="25"/>
      <c r="G29" s="26" t="s">
        <v>9</v>
      </c>
      <c r="H29" s="27"/>
      <c r="I29" s="19"/>
    </row>
    <row r="30" spans="1:9" x14ac:dyDescent="0.25">
      <c r="A30" s="228">
        <v>2044</v>
      </c>
      <c r="B30" s="208">
        <f t="shared" ref="B30:B34" si="1">A30</f>
        <v>2044</v>
      </c>
      <c r="C30" s="28" t="s">
        <v>67</v>
      </c>
      <c r="D30" s="53" t="s">
        <v>47</v>
      </c>
      <c r="E30" s="24">
        <f>IF(E29="","",MOD(E29+1,52))</f>
        <v>43</v>
      </c>
      <c r="F30" s="29"/>
      <c r="G30" s="30"/>
      <c r="H30" s="27"/>
      <c r="I30" s="19"/>
    </row>
    <row r="31" spans="1:9" x14ac:dyDescent="0.25">
      <c r="A31" s="207"/>
      <c r="B31" s="208"/>
      <c r="C31" s="62" t="s">
        <v>16</v>
      </c>
      <c r="D31" s="52" t="s">
        <v>49</v>
      </c>
      <c r="E31" s="24">
        <f>IF(E30="","",MOD(E30+2,52))</f>
        <v>45</v>
      </c>
      <c r="F31" s="29"/>
      <c r="G31" s="30"/>
      <c r="H31" s="27"/>
      <c r="I31" s="19"/>
    </row>
    <row r="32" spans="1:9" x14ac:dyDescent="0.25">
      <c r="A32" s="228">
        <v>328.32</v>
      </c>
      <c r="B32" s="208">
        <f t="shared" si="1"/>
        <v>328.32</v>
      </c>
      <c r="C32" s="80" t="s">
        <v>17</v>
      </c>
      <c r="D32" s="53" t="s">
        <v>126</v>
      </c>
      <c r="E32" s="24">
        <f>IF(E30="","",MOD(E30+2,52))</f>
        <v>45</v>
      </c>
      <c r="F32" s="29"/>
      <c r="G32" s="30"/>
      <c r="H32" s="27"/>
      <c r="I32" s="19"/>
    </row>
    <row r="33" spans="1:9" x14ac:dyDescent="0.25">
      <c r="A33" s="208"/>
      <c r="B33" s="208"/>
      <c r="C33" s="62" t="s">
        <v>137</v>
      </c>
      <c r="D33" s="52" t="s">
        <v>126</v>
      </c>
      <c r="E33" s="24">
        <f>IF(E32="","",MOD(E32+1,52))</f>
        <v>46</v>
      </c>
      <c r="F33" s="29"/>
      <c r="G33" s="30"/>
      <c r="H33" s="27"/>
      <c r="I33" s="19"/>
    </row>
    <row r="34" spans="1:9" x14ac:dyDescent="0.25">
      <c r="A34" s="228">
        <v>919.46</v>
      </c>
      <c r="B34" s="208">
        <f t="shared" si="1"/>
        <v>919.46</v>
      </c>
      <c r="C34" s="28" t="s">
        <v>138</v>
      </c>
      <c r="D34" s="53" t="s">
        <v>126</v>
      </c>
      <c r="E34" s="24">
        <f>IF(E32="","",MOD(E32+1,52))</f>
        <v>46</v>
      </c>
      <c r="F34" s="29"/>
      <c r="G34" s="30"/>
      <c r="H34" s="27"/>
      <c r="I34" s="19"/>
    </row>
    <row r="35" spans="1:9" x14ac:dyDescent="0.25">
      <c r="A35" s="284"/>
      <c r="B35" s="122"/>
      <c r="C35" s="80" t="s">
        <v>175</v>
      </c>
      <c r="D35" s="103" t="s">
        <v>58</v>
      </c>
      <c r="E35" s="139">
        <v>45</v>
      </c>
      <c r="F35" s="105"/>
      <c r="G35" s="106"/>
      <c r="H35" s="27"/>
      <c r="I35" s="19"/>
    </row>
    <row r="36" spans="1:9" x14ac:dyDescent="0.25">
      <c r="A36" s="285"/>
      <c r="B36" s="129">
        <f>A36</f>
        <v>0</v>
      </c>
      <c r="C36" s="28" t="s">
        <v>19</v>
      </c>
      <c r="D36" s="53" t="s">
        <v>53</v>
      </c>
      <c r="E36" s="24">
        <f>IF(E34="","",MOD(E34+1,52))</f>
        <v>47</v>
      </c>
      <c r="F36" s="29"/>
      <c r="G36" s="30"/>
      <c r="H36" s="27"/>
      <c r="I36" s="19"/>
    </row>
    <row r="37" spans="1:9" x14ac:dyDescent="0.25">
      <c r="A37" s="207"/>
      <c r="B37" s="122"/>
      <c r="C37" s="28" t="s">
        <v>20</v>
      </c>
      <c r="D37" s="52" t="str">
        <f>D30</f>
        <v>SOARES</v>
      </c>
      <c r="E37" s="24">
        <f>IF(E36="","",MOD(E36+1,52))</f>
        <v>48</v>
      </c>
      <c r="F37" s="29"/>
      <c r="G37" s="30"/>
      <c r="H37" s="27"/>
      <c r="I37" s="19"/>
    </row>
    <row r="38" spans="1:9" x14ac:dyDescent="0.25">
      <c r="A38" s="207"/>
      <c r="B38" s="122"/>
      <c r="C38" s="28" t="s">
        <v>21</v>
      </c>
      <c r="D38" s="53" t="str">
        <f>D29</f>
        <v>BENELEC</v>
      </c>
      <c r="E38" s="24">
        <f>IF(E37="","",MOD(E37+1,52))</f>
        <v>49</v>
      </c>
      <c r="F38" s="29"/>
      <c r="G38" s="30" t="s">
        <v>9</v>
      </c>
      <c r="H38" s="27"/>
      <c r="I38" s="19"/>
    </row>
    <row r="39" spans="1:9" x14ac:dyDescent="0.25">
      <c r="A39" s="207"/>
      <c r="B39" s="122"/>
      <c r="C39" s="28" t="s">
        <v>22</v>
      </c>
      <c r="D39" s="52" t="str">
        <f>D32</f>
        <v>MEYER</v>
      </c>
      <c r="E39" s="24">
        <f>IF(E37="","",MOD(E37+1,52))</f>
        <v>49</v>
      </c>
      <c r="F39" s="29"/>
      <c r="G39" s="30"/>
      <c r="H39" s="27"/>
      <c r="I39" s="19"/>
    </row>
    <row r="40" spans="1:9" x14ac:dyDescent="0.25">
      <c r="A40" s="284"/>
      <c r="B40" s="122"/>
      <c r="C40" s="28" t="s">
        <v>23</v>
      </c>
      <c r="D40" s="53" t="s">
        <v>53</v>
      </c>
      <c r="E40" s="24">
        <f>E36+4</f>
        <v>51</v>
      </c>
      <c r="F40" s="29"/>
      <c r="G40" s="30" t="s">
        <v>9</v>
      </c>
      <c r="H40" s="27"/>
      <c r="I40" s="19"/>
    </row>
    <row r="41" spans="1:9" x14ac:dyDescent="0.25">
      <c r="A41" s="207"/>
      <c r="B41" s="122"/>
      <c r="C41" s="28" t="s">
        <v>24</v>
      </c>
      <c r="D41" s="52" t="s">
        <v>64</v>
      </c>
      <c r="E41" s="24">
        <f>E39+1</f>
        <v>50</v>
      </c>
      <c r="F41" s="29"/>
      <c r="G41" s="30" t="s">
        <v>70</v>
      </c>
      <c r="H41" s="27"/>
      <c r="I41" s="19"/>
    </row>
    <row r="42" spans="1:9" x14ac:dyDescent="0.25">
      <c r="A42" s="207"/>
      <c r="B42" s="122"/>
      <c r="C42" s="28" t="s">
        <v>25</v>
      </c>
      <c r="D42" s="53" t="str">
        <f>D34</f>
        <v>MEYER</v>
      </c>
      <c r="E42" s="24">
        <f>IF(E40="","",MOD(E40+2,52))</f>
        <v>1</v>
      </c>
      <c r="F42" s="29"/>
      <c r="G42" s="30"/>
      <c r="H42" s="27"/>
      <c r="I42" s="19"/>
    </row>
    <row r="43" spans="1:9" x14ac:dyDescent="0.25">
      <c r="A43" s="208"/>
      <c r="B43" s="129">
        <f>A43</f>
        <v>0</v>
      </c>
      <c r="C43" s="81" t="s">
        <v>144</v>
      </c>
      <c r="D43" s="52" t="s">
        <v>64</v>
      </c>
      <c r="E43" s="82">
        <f>E44</f>
        <v>1</v>
      </c>
      <c r="F43" s="83"/>
      <c r="G43" s="72"/>
      <c r="H43" s="27"/>
      <c r="I43" s="19"/>
    </row>
    <row r="44" spans="1:9" x14ac:dyDescent="0.25">
      <c r="A44" s="285"/>
      <c r="B44" s="129">
        <f>A44</f>
        <v>0</v>
      </c>
      <c r="C44" s="81" t="s">
        <v>136</v>
      </c>
      <c r="D44" s="170" t="s">
        <v>54</v>
      </c>
      <c r="E44" s="82">
        <f>IF(E40="","",MOD(E40+2,52))</f>
        <v>1</v>
      </c>
      <c r="F44" s="83"/>
      <c r="G44" s="72"/>
      <c r="H44" s="171"/>
      <c r="I44" s="19"/>
    </row>
    <row r="45" spans="1:9" x14ac:dyDescent="0.25">
      <c r="A45" s="207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09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07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28"/>
      <c r="B48" s="129">
        <f>A48</f>
        <v>0</v>
      </c>
      <c r="C48" s="88" t="s">
        <v>26</v>
      </c>
      <c r="D48" s="52" t="s">
        <v>57</v>
      </c>
      <c r="E48" s="89">
        <f>E32+1</f>
        <v>46</v>
      </c>
      <c r="F48" s="25"/>
      <c r="G48" s="26"/>
      <c r="H48" s="27"/>
      <c r="I48" s="19"/>
    </row>
    <row r="49" spans="1:9" x14ac:dyDescent="0.25">
      <c r="A49" s="210"/>
      <c r="B49" s="153"/>
      <c r="C49" s="102" t="s">
        <v>69</v>
      </c>
      <c r="D49" s="103" t="s">
        <v>64</v>
      </c>
      <c r="E49" s="104">
        <f>E48</f>
        <v>46</v>
      </c>
      <c r="F49" s="105"/>
      <c r="G49" s="106" t="s">
        <v>70</v>
      </c>
      <c r="H49" s="27"/>
      <c r="I49" s="19"/>
    </row>
    <row r="50" spans="1:9" x14ac:dyDescent="0.25">
      <c r="A50" s="210"/>
      <c r="B50" s="153"/>
      <c r="C50" s="92" t="s">
        <v>61</v>
      </c>
      <c r="D50" s="99" t="s">
        <v>68</v>
      </c>
      <c r="E50" s="101">
        <f>E48+1</f>
        <v>47</v>
      </c>
      <c r="F50" s="95"/>
      <c r="G50" s="96" t="s">
        <v>9</v>
      </c>
      <c r="H50" s="97"/>
      <c r="I50" s="19"/>
    </row>
    <row r="51" spans="1:9" x14ac:dyDescent="0.25">
      <c r="A51" s="286">
        <f>SUM(A8:A50)</f>
        <v>24085.38</v>
      </c>
      <c r="B51" s="286">
        <f>SUM(B8:B50)</f>
        <v>4168.43</v>
      </c>
      <c r="C51" s="91" t="s">
        <v>27</v>
      </c>
      <c r="D51" s="52" t="s">
        <v>64</v>
      </c>
      <c r="E51" s="90">
        <f>E48+3</f>
        <v>49</v>
      </c>
      <c r="F51" s="29"/>
      <c r="G51" s="72" t="s">
        <v>70</v>
      </c>
      <c r="H51" s="27"/>
      <c r="I51" s="19"/>
    </row>
    <row r="52" spans="1:9" x14ac:dyDescent="0.25">
      <c r="A52" s="211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212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211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213"/>
      <c r="B55" s="116"/>
      <c r="C55" s="43" t="s">
        <v>120</v>
      </c>
      <c r="D55" s="107">
        <v>43108</v>
      </c>
      <c r="E55" s="44"/>
      <c r="F55" s="45" t="s">
        <v>107</v>
      </c>
      <c r="G55" s="18"/>
      <c r="H55" s="382"/>
      <c r="I55" s="19"/>
    </row>
    <row r="56" spans="1:9" x14ac:dyDescent="0.25">
      <c r="A56" s="213"/>
      <c r="B56" s="116"/>
      <c r="C56" s="33" t="s">
        <v>121</v>
      </c>
      <c r="D56" s="49">
        <v>43130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213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213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211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214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211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211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211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211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215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216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21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218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218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218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218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218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218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>
      <c r="A74" s="219"/>
    </row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189" priority="70">
      <formula>$F52="réalisé"</formula>
    </cfRule>
  </conditionalFormatting>
  <conditionalFormatting sqref="C48:C51 E48:H51 E29:H45 C8:H26">
    <cfRule type="expression" dxfId="1188" priority="67">
      <formula>$G8="réalisé"</formula>
    </cfRule>
    <cfRule type="expression" dxfId="1187" priority="68">
      <formula>$G8="en cours"</formula>
    </cfRule>
    <cfRule type="expression" dxfId="1186" priority="69">
      <formula>$G8="non compris"</formula>
    </cfRule>
  </conditionalFormatting>
  <conditionalFormatting sqref="C29:C45">
    <cfRule type="expression" dxfId="1185" priority="64">
      <formula>$G29="réalisé"</formula>
    </cfRule>
    <cfRule type="expression" dxfId="1184" priority="65">
      <formula>$G29="en cours"</formula>
    </cfRule>
    <cfRule type="expression" dxfId="1183" priority="66">
      <formula>$G29="non compris"</formula>
    </cfRule>
  </conditionalFormatting>
  <conditionalFormatting sqref="C55:F58">
    <cfRule type="expression" dxfId="1182" priority="63">
      <formula>$F55="réalisé"</formula>
    </cfRule>
  </conditionalFormatting>
  <conditionalFormatting sqref="G9">
    <cfRule type="expression" dxfId="1181" priority="62">
      <formula>$G$10="réalisé"</formula>
    </cfRule>
  </conditionalFormatting>
  <conditionalFormatting sqref="G10:G14">
    <cfRule type="expression" dxfId="1180" priority="61">
      <formula>$G$15="réalisé"</formula>
    </cfRule>
  </conditionalFormatting>
  <conditionalFormatting sqref="G20:G21">
    <cfRule type="expression" dxfId="1179" priority="60">
      <formula>$G$22="réalisé"</formula>
    </cfRule>
  </conditionalFormatting>
  <conditionalFormatting sqref="G30">
    <cfRule type="expression" dxfId="1178" priority="59">
      <formula>$G$31="réalisé"</formula>
    </cfRule>
  </conditionalFormatting>
  <conditionalFormatting sqref="D29">
    <cfRule type="expression" dxfId="1177" priority="56">
      <formula>$G29="réalisé"</formula>
    </cfRule>
    <cfRule type="expression" dxfId="1176" priority="57">
      <formula>$G29="en cours"</formula>
    </cfRule>
    <cfRule type="expression" dxfId="1175" priority="58">
      <formula>$G29="non compris"</formula>
    </cfRule>
  </conditionalFormatting>
  <conditionalFormatting sqref="D31">
    <cfRule type="expression" dxfId="1174" priority="53">
      <formula>$G31="réalisé"</formula>
    </cfRule>
    <cfRule type="expression" dxfId="1173" priority="54">
      <formula>$G31="en cours"</formula>
    </cfRule>
    <cfRule type="expression" dxfId="1172" priority="55">
      <formula>$G31="non compris"</formula>
    </cfRule>
  </conditionalFormatting>
  <conditionalFormatting sqref="D33">
    <cfRule type="expression" dxfId="1171" priority="50">
      <formula>$G33="réalisé"</formula>
    </cfRule>
    <cfRule type="expression" dxfId="1170" priority="51">
      <formula>$G33="en cours"</formula>
    </cfRule>
    <cfRule type="expression" dxfId="1169" priority="52">
      <formula>$G33="non compris"</formula>
    </cfRule>
  </conditionalFormatting>
  <conditionalFormatting sqref="D35">
    <cfRule type="expression" dxfId="1168" priority="47">
      <formula>$G35="réalisé"</formula>
    </cfRule>
    <cfRule type="expression" dxfId="1167" priority="48">
      <formula>$G35="en cours"</formula>
    </cfRule>
    <cfRule type="expression" dxfId="1166" priority="49">
      <formula>$G35="non compris"</formula>
    </cfRule>
  </conditionalFormatting>
  <conditionalFormatting sqref="D37">
    <cfRule type="expression" dxfId="1165" priority="44">
      <formula>$G37="réalisé"</formula>
    </cfRule>
    <cfRule type="expression" dxfId="1164" priority="45">
      <formula>$G37="en cours"</formula>
    </cfRule>
    <cfRule type="expression" dxfId="1163" priority="46">
      <formula>$G37="non compris"</formula>
    </cfRule>
  </conditionalFormatting>
  <conditionalFormatting sqref="D39">
    <cfRule type="expression" dxfId="1162" priority="41">
      <formula>$G39="réalisé"</formula>
    </cfRule>
    <cfRule type="expression" dxfId="1161" priority="42">
      <formula>$G39="en cours"</formula>
    </cfRule>
    <cfRule type="expression" dxfId="1160" priority="43">
      <formula>$G39="non compris"</formula>
    </cfRule>
  </conditionalFormatting>
  <conditionalFormatting sqref="D41">
    <cfRule type="expression" dxfId="1159" priority="38">
      <formula>$G41="réalisé"</formula>
    </cfRule>
    <cfRule type="expression" dxfId="1158" priority="39">
      <formula>$G41="en cours"</formula>
    </cfRule>
    <cfRule type="expression" dxfId="1157" priority="40">
      <formula>$G41="non compris"</formula>
    </cfRule>
  </conditionalFormatting>
  <conditionalFormatting sqref="D44:D45">
    <cfRule type="expression" dxfId="1156" priority="35">
      <formula>$G44="réalisé"</formula>
    </cfRule>
    <cfRule type="expression" dxfId="1155" priority="36">
      <formula>$G44="en cours"</formula>
    </cfRule>
    <cfRule type="expression" dxfId="1154" priority="37">
      <formula>$G44="non compris"</formula>
    </cfRule>
  </conditionalFormatting>
  <conditionalFormatting sqref="D30">
    <cfRule type="expression" dxfId="1153" priority="32">
      <formula>$G30="réalisé"</formula>
    </cfRule>
    <cfRule type="expression" dxfId="1152" priority="33">
      <formula>$G30="en cours"</formula>
    </cfRule>
    <cfRule type="expression" dxfId="1151" priority="34">
      <formula>$G30="non compris"</formula>
    </cfRule>
  </conditionalFormatting>
  <conditionalFormatting sqref="D32">
    <cfRule type="expression" dxfId="1150" priority="29">
      <formula>$G32="réalisé"</formula>
    </cfRule>
    <cfRule type="expression" dxfId="1149" priority="30">
      <formula>$G32="en cours"</formula>
    </cfRule>
    <cfRule type="expression" dxfId="1148" priority="31">
      <formula>$G32="non compris"</formula>
    </cfRule>
  </conditionalFormatting>
  <conditionalFormatting sqref="D34">
    <cfRule type="expression" dxfId="1147" priority="26">
      <formula>$G34="réalisé"</formula>
    </cfRule>
    <cfRule type="expression" dxfId="1146" priority="27">
      <formula>$G34="en cours"</formula>
    </cfRule>
    <cfRule type="expression" dxfId="1145" priority="28">
      <formula>$G34="non compris"</formula>
    </cfRule>
  </conditionalFormatting>
  <conditionalFormatting sqref="D36">
    <cfRule type="expression" dxfId="1144" priority="23">
      <formula>$G36="réalisé"</formula>
    </cfRule>
    <cfRule type="expression" dxfId="1143" priority="24">
      <formula>$G36="en cours"</formula>
    </cfRule>
    <cfRule type="expression" dxfId="1142" priority="25">
      <formula>$G36="non compris"</formula>
    </cfRule>
  </conditionalFormatting>
  <conditionalFormatting sqref="D38">
    <cfRule type="expression" dxfId="1141" priority="20">
      <formula>$G38="réalisé"</formula>
    </cfRule>
    <cfRule type="expression" dxfId="1140" priority="21">
      <formula>$G38="en cours"</formula>
    </cfRule>
    <cfRule type="expression" dxfId="1139" priority="22">
      <formula>$G38="non compris"</formula>
    </cfRule>
  </conditionalFormatting>
  <conditionalFormatting sqref="D40">
    <cfRule type="expression" dxfId="1138" priority="17">
      <formula>$G40="réalisé"</formula>
    </cfRule>
    <cfRule type="expression" dxfId="1137" priority="18">
      <formula>$G40="en cours"</formula>
    </cfRule>
    <cfRule type="expression" dxfId="1136" priority="19">
      <formula>$G40="non compris"</formula>
    </cfRule>
  </conditionalFormatting>
  <conditionalFormatting sqref="D42:D43">
    <cfRule type="expression" dxfId="1135" priority="14">
      <formula>$G42="réalisé"</formula>
    </cfRule>
    <cfRule type="expression" dxfId="1134" priority="15">
      <formula>$G42="en cours"</formula>
    </cfRule>
    <cfRule type="expression" dxfId="1133" priority="16">
      <formula>$G42="non compris"</formula>
    </cfRule>
  </conditionalFormatting>
  <conditionalFormatting sqref="D50">
    <cfRule type="expression" dxfId="1132" priority="11">
      <formula>$G50="réalisé"</formula>
    </cfRule>
    <cfRule type="expression" dxfId="1131" priority="12">
      <formula>$G50="en cours"</formula>
    </cfRule>
    <cfRule type="expression" dxfId="1130" priority="13">
      <formula>$G50="non compris"</formula>
    </cfRule>
  </conditionalFormatting>
  <conditionalFormatting sqref="D49">
    <cfRule type="expression" dxfId="1129" priority="8">
      <formula>$G49="réalisé"</formula>
    </cfRule>
    <cfRule type="expression" dxfId="1128" priority="9">
      <formula>$G49="en cours"</formula>
    </cfRule>
    <cfRule type="expression" dxfId="1127" priority="10">
      <formula>$G49="non compris"</formula>
    </cfRule>
  </conditionalFormatting>
  <conditionalFormatting sqref="D48">
    <cfRule type="expression" dxfId="1126" priority="5">
      <formula>$G48="réalisé"</formula>
    </cfRule>
    <cfRule type="expression" dxfId="1125" priority="6">
      <formula>$G48="en cours"</formula>
    </cfRule>
    <cfRule type="expression" dxfId="1124" priority="7">
      <formula>$G48="non compris"</formula>
    </cfRule>
  </conditionalFormatting>
  <conditionalFormatting sqref="D51">
    <cfRule type="expression" dxfId="1123" priority="2">
      <formula>$G51="réalisé"</formula>
    </cfRule>
    <cfRule type="expression" dxfId="1122" priority="3">
      <formula>$G51="en cours"</formula>
    </cfRule>
    <cfRule type="expression" dxfId="1121" priority="4">
      <formula>$G51="non compris"</formula>
    </cfRule>
  </conditionalFormatting>
  <conditionalFormatting sqref="D8:D26">
    <cfRule type="expression" dxfId="112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0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fitToPage="1"/>
  </sheetPr>
  <dimension ref="A1:I74"/>
  <sheetViews>
    <sheetView topLeftCell="A22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MICHEL-SCHWARTZ</v>
      </c>
      <c r="D2" s="4" t="s">
        <v>72</v>
      </c>
      <c r="E2" s="363">
        <v>43056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156</v>
      </c>
      <c r="D3" s="7" t="s">
        <v>3</v>
      </c>
      <c r="E3" s="366">
        <v>43172</v>
      </c>
      <c r="F3" s="367"/>
      <c r="G3" s="8"/>
      <c r="H3" s="368" t="str">
        <f ca="1">DATEDIF(E3,TODAY(),"m")&amp;"mois"&amp;-DATEDIF(E3,TODAY(),"md")&amp;"jours"</f>
        <v>7mois-4jours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43232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12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v>12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12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13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15937.21</v>
      </c>
      <c r="B12" s="129">
        <f>A12-7968.6-5312.41-2656.2</f>
        <v>0</v>
      </c>
      <c r="C12" s="28" t="s">
        <v>131</v>
      </c>
      <c r="D12" s="54" t="str">
        <f t="shared" ref="D12:D14" si="0">D9</f>
        <v>TEMA</v>
      </c>
      <c r="E12" s="157">
        <f>E11+2</f>
        <v>15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16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f>E13</f>
        <v>16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16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13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f>E16+1</f>
        <v>14</v>
      </c>
      <c r="F17" s="29"/>
      <c r="G17" s="30" t="s">
        <v>36</v>
      </c>
      <c r="H17" s="27"/>
      <c r="I17" s="19"/>
    </row>
    <row r="18" spans="1:9" x14ac:dyDescent="0.25">
      <c r="A18" s="129"/>
      <c r="B18" s="129">
        <f>A18</f>
        <v>0</v>
      </c>
      <c r="C18" s="55" t="s">
        <v>12</v>
      </c>
      <c r="D18" s="60" t="s">
        <v>68</v>
      </c>
      <c r="E18" s="178">
        <f>IF(E13="","",MOD(E17+1,52))</f>
        <v>15</v>
      </c>
      <c r="F18" s="57"/>
      <c r="G18" s="58" t="s">
        <v>9</v>
      </c>
      <c r="H18" s="59"/>
      <c r="I18" s="19"/>
    </row>
    <row r="19" spans="1:9" x14ac:dyDescent="0.25">
      <c r="A19" s="121"/>
      <c r="B19" s="122"/>
      <c r="C19" s="55" t="s">
        <v>73</v>
      </c>
      <c r="D19" s="56" t="s">
        <v>68</v>
      </c>
      <c r="E19" s="61">
        <f>IF(E18="","",MOD(E18+1,52))</f>
        <v>16</v>
      </c>
      <c r="F19" s="57"/>
      <c r="G19" s="58" t="s">
        <v>9</v>
      </c>
      <c r="H19" s="59"/>
      <c r="I19" s="19"/>
    </row>
    <row r="20" spans="1:9" x14ac:dyDescent="0.25">
      <c r="A20" s="128"/>
      <c r="B20" s="129">
        <f>A20</f>
        <v>0</v>
      </c>
      <c r="C20" s="55" t="s">
        <v>59</v>
      </c>
      <c r="D20" s="60" t="s">
        <v>68</v>
      </c>
      <c r="E20" s="61">
        <f>IF(E19="","",MOD(E19+1,52))</f>
        <v>17</v>
      </c>
      <c r="F20" s="57"/>
      <c r="G20" s="58" t="s">
        <v>9</v>
      </c>
      <c r="H20" s="59"/>
      <c r="I20" s="19"/>
    </row>
    <row r="21" spans="1:9" x14ac:dyDescent="0.25">
      <c r="A21" s="128"/>
      <c r="B21" s="231">
        <f>A21</f>
        <v>0</v>
      </c>
      <c r="C21" s="28" t="s">
        <v>60</v>
      </c>
      <c r="D21" s="54" t="s">
        <v>44</v>
      </c>
      <c r="E21" s="24">
        <v>23</v>
      </c>
      <c r="F21" s="29"/>
      <c r="G21" s="30" t="s">
        <v>36</v>
      </c>
      <c r="H21" s="50"/>
      <c r="I21" s="19"/>
    </row>
    <row r="22" spans="1:9" x14ac:dyDescent="0.25">
      <c r="A22" s="121"/>
      <c r="B22" s="232"/>
      <c r="C22" s="147" t="s">
        <v>13</v>
      </c>
      <c r="D22" s="148" t="s">
        <v>44</v>
      </c>
      <c r="E22" s="149">
        <f>E21</f>
        <v>23</v>
      </c>
      <c r="F22" s="150"/>
      <c r="G22" s="151" t="s">
        <v>36</v>
      </c>
      <c r="H22" s="152"/>
      <c r="I22" s="19"/>
    </row>
    <row r="23" spans="1:9" x14ac:dyDescent="0.25">
      <c r="A23" s="130">
        <f>2054.68-271.54</f>
        <v>1783.1399999999999</v>
      </c>
      <c r="B23" s="231">
        <f>A23-2054.68+271.54</f>
        <v>0</v>
      </c>
      <c r="C23" s="32" t="s">
        <v>135</v>
      </c>
      <c r="D23" s="52" t="s">
        <v>45</v>
      </c>
      <c r="E23" s="24">
        <v>22</v>
      </c>
      <c r="F23" s="29"/>
      <c r="G23" s="30" t="s">
        <v>36</v>
      </c>
      <c r="H23" s="27"/>
      <c r="I23" s="19"/>
    </row>
    <row r="24" spans="1:9" x14ac:dyDescent="0.25">
      <c r="A24" s="121"/>
      <c r="B24" s="232"/>
      <c r="C24" s="28" t="s">
        <v>14</v>
      </c>
      <c r="D24" s="53" t="str">
        <f>D17</f>
        <v>TEMA</v>
      </c>
      <c r="E24" s="24">
        <v>23</v>
      </c>
      <c r="F24" s="29"/>
      <c r="G24" s="30" t="s">
        <v>36</v>
      </c>
      <c r="H24" s="27"/>
      <c r="I24" s="19"/>
    </row>
    <row r="25" spans="1:9" x14ac:dyDescent="0.25">
      <c r="A25" s="129"/>
      <c r="B25" s="231">
        <f>A25</f>
        <v>0</v>
      </c>
      <c r="C25" s="160" t="s">
        <v>134</v>
      </c>
      <c r="D25" s="53" t="s">
        <v>56</v>
      </c>
      <c r="E25" s="24">
        <v>26</v>
      </c>
      <c r="F25" s="29"/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31"/>
      <c r="B29" s="129">
        <f>A29</f>
        <v>0</v>
      </c>
      <c r="C29" s="78" t="s">
        <v>66</v>
      </c>
      <c r="D29" s="52" t="s">
        <v>88</v>
      </c>
      <c r="E29" s="79">
        <v>27</v>
      </c>
      <c r="F29" s="25"/>
      <c r="G29" s="26" t="s">
        <v>36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47</v>
      </c>
      <c r="E30" s="24">
        <v>27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v>31</v>
      </c>
      <c r="F31" s="29"/>
      <c r="G31" s="30" t="s">
        <v>36</v>
      </c>
      <c r="H31" s="27"/>
      <c r="I31" s="19"/>
    </row>
    <row r="32" spans="1:9" x14ac:dyDescent="0.25">
      <c r="A32" s="130">
        <v>831.34</v>
      </c>
      <c r="B32" s="129">
        <f>A32-831.34</f>
        <v>0</v>
      </c>
      <c r="C32" s="80" t="s">
        <v>17</v>
      </c>
      <c r="D32" s="53" t="s">
        <v>51</v>
      </c>
      <c r="E32" s="24">
        <v>31</v>
      </c>
      <c r="F32" s="29"/>
      <c r="G32" s="30" t="s">
        <v>36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51</v>
      </c>
      <c r="E33" s="24">
        <f>IF(E32="","",MOD(E32+1,52))</f>
        <v>32</v>
      </c>
      <c r="F33" s="29"/>
      <c r="G33" s="30" t="s">
        <v>36</v>
      </c>
      <c r="H33" s="27"/>
      <c r="I33" s="19"/>
    </row>
    <row r="34" spans="1:9" x14ac:dyDescent="0.25">
      <c r="A34" s="130">
        <v>1074.23</v>
      </c>
      <c r="B34" s="129">
        <f>A34</f>
        <v>1074.23</v>
      </c>
      <c r="C34" s="28" t="s">
        <v>138</v>
      </c>
      <c r="D34" s="53" t="s">
        <v>51</v>
      </c>
      <c r="E34" s="24">
        <v>34</v>
      </c>
      <c r="F34" s="29"/>
      <c r="G34" s="30" t="s">
        <v>36</v>
      </c>
      <c r="H34" s="27"/>
      <c r="I34" s="19"/>
    </row>
    <row r="35" spans="1:9" x14ac:dyDescent="0.25">
      <c r="A35" s="240"/>
      <c r="B35" s="122"/>
      <c r="C35" s="80" t="s">
        <v>157</v>
      </c>
      <c r="D35" s="103" t="s">
        <v>58</v>
      </c>
      <c r="E35" s="139">
        <v>45</v>
      </c>
      <c r="F35" s="105"/>
      <c r="G35" s="106"/>
      <c r="H35" s="2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52</v>
      </c>
      <c r="E36" s="24">
        <v>36</v>
      </c>
      <c r="F36" s="29"/>
      <c r="G36" s="30" t="s">
        <v>36</v>
      </c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37</v>
      </c>
      <c r="F37" s="29"/>
      <c r="G37" s="30" t="s">
        <v>36</v>
      </c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38</v>
      </c>
      <c r="F38" s="29"/>
      <c r="G38" s="30" t="s">
        <v>36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EKOTHERM</v>
      </c>
      <c r="E39" s="24">
        <f>IF(E37="","",MOD(E37+1,52))</f>
        <v>38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40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39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EKOTHERM</v>
      </c>
      <c r="E42" s="24">
        <f>IF(E40="","",MOD(E40+2,52))</f>
        <v>42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42</v>
      </c>
      <c r="F43" s="83"/>
      <c r="G43" s="72" t="s">
        <v>70</v>
      </c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f>IF(E40="","",MOD(E40+2,52))</f>
        <v>42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v>42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19625.919999999998</v>
      </c>
      <c r="B51" s="123">
        <f>SUM(B8:B50)</f>
        <v>1074.23</v>
      </c>
      <c r="C51" s="91" t="s">
        <v>27</v>
      </c>
      <c r="D51" s="52" t="str">
        <f>D48</f>
        <v>TASTEPER</v>
      </c>
      <c r="E51" s="90">
        <f>E48+3</f>
        <v>45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43014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42753</v>
      </c>
      <c r="E56" s="46"/>
      <c r="F56" s="2" t="s">
        <v>107</v>
      </c>
      <c r="G56" s="18"/>
      <c r="H56" s="383" t="str">
        <f>DATEDIF(E3,D58,"m")&amp;"mois"&amp;DATEDIF(E3,D58,"md")&amp;"jours"</f>
        <v>7mois30jours</v>
      </c>
      <c r="I56" s="19"/>
    </row>
    <row r="57" spans="1:9" ht="15.75" thickBot="1" x14ac:dyDescent="0.3">
      <c r="A57" s="42"/>
      <c r="B57" s="116"/>
      <c r="C57" s="33" t="s">
        <v>31</v>
      </c>
      <c r="D57" s="49">
        <v>43276</v>
      </c>
      <c r="E57" s="46"/>
      <c r="F57" s="2" t="s">
        <v>107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43416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119" priority="70">
      <formula>$F52="réalisé"</formula>
    </cfRule>
  </conditionalFormatting>
  <conditionalFormatting sqref="C48:C51 E48:H51 E29:H45 C8:H26">
    <cfRule type="expression" dxfId="1118" priority="67">
      <formula>$G8="réalisé"</formula>
    </cfRule>
    <cfRule type="expression" dxfId="1117" priority="68">
      <formula>$G8="en cours"</formula>
    </cfRule>
    <cfRule type="expression" dxfId="1116" priority="69">
      <formula>$G8="non compris"</formula>
    </cfRule>
  </conditionalFormatting>
  <conditionalFormatting sqref="C29:C45">
    <cfRule type="expression" dxfId="1115" priority="64">
      <formula>$G29="réalisé"</formula>
    </cfRule>
    <cfRule type="expression" dxfId="1114" priority="65">
      <formula>$G29="en cours"</formula>
    </cfRule>
    <cfRule type="expression" dxfId="1113" priority="66">
      <formula>$G29="non compris"</formula>
    </cfRule>
  </conditionalFormatting>
  <conditionalFormatting sqref="C55:F58">
    <cfRule type="expression" dxfId="1112" priority="63">
      <formula>$F55="réalisé"</formula>
    </cfRule>
  </conditionalFormatting>
  <conditionalFormatting sqref="G9">
    <cfRule type="expression" dxfId="1111" priority="62">
      <formula>$G$10="réalisé"</formula>
    </cfRule>
  </conditionalFormatting>
  <conditionalFormatting sqref="G10:G14">
    <cfRule type="expression" dxfId="1110" priority="61">
      <formula>$G$15="réalisé"</formula>
    </cfRule>
  </conditionalFormatting>
  <conditionalFormatting sqref="G20:G21">
    <cfRule type="expression" dxfId="1109" priority="60">
      <formula>$G$22="réalisé"</formula>
    </cfRule>
  </conditionalFormatting>
  <conditionalFormatting sqref="G30">
    <cfRule type="expression" dxfId="1108" priority="59">
      <formula>$G$31="réalisé"</formula>
    </cfRule>
  </conditionalFormatting>
  <conditionalFormatting sqref="D29">
    <cfRule type="expression" dxfId="1107" priority="56">
      <formula>$G29="réalisé"</formula>
    </cfRule>
    <cfRule type="expression" dxfId="1106" priority="57">
      <formula>$G29="en cours"</formula>
    </cfRule>
    <cfRule type="expression" dxfId="1105" priority="58">
      <formula>$G29="non compris"</formula>
    </cfRule>
  </conditionalFormatting>
  <conditionalFormatting sqref="D31">
    <cfRule type="expression" dxfId="1104" priority="53">
      <formula>$G31="réalisé"</formula>
    </cfRule>
    <cfRule type="expression" dxfId="1103" priority="54">
      <formula>$G31="en cours"</formula>
    </cfRule>
    <cfRule type="expression" dxfId="1102" priority="55">
      <formula>$G31="non compris"</formula>
    </cfRule>
  </conditionalFormatting>
  <conditionalFormatting sqref="D33">
    <cfRule type="expression" dxfId="1101" priority="50">
      <formula>$G33="réalisé"</formula>
    </cfRule>
    <cfRule type="expression" dxfId="1100" priority="51">
      <formula>$G33="en cours"</formula>
    </cfRule>
    <cfRule type="expression" dxfId="1099" priority="52">
      <formula>$G33="non compris"</formula>
    </cfRule>
  </conditionalFormatting>
  <conditionalFormatting sqref="D35">
    <cfRule type="expression" dxfId="1098" priority="47">
      <formula>$G35="réalisé"</formula>
    </cfRule>
    <cfRule type="expression" dxfId="1097" priority="48">
      <formula>$G35="en cours"</formula>
    </cfRule>
    <cfRule type="expression" dxfId="1096" priority="49">
      <formula>$G35="non compris"</formula>
    </cfRule>
  </conditionalFormatting>
  <conditionalFormatting sqref="D37">
    <cfRule type="expression" dxfId="1095" priority="44">
      <formula>$G37="réalisé"</formula>
    </cfRule>
    <cfRule type="expression" dxfId="1094" priority="45">
      <formula>$G37="en cours"</formula>
    </cfRule>
    <cfRule type="expression" dxfId="1093" priority="46">
      <formula>$G37="non compris"</formula>
    </cfRule>
  </conditionalFormatting>
  <conditionalFormatting sqref="D39">
    <cfRule type="expression" dxfId="1092" priority="41">
      <formula>$G39="réalisé"</formula>
    </cfRule>
    <cfRule type="expression" dxfId="1091" priority="42">
      <formula>$G39="en cours"</formula>
    </cfRule>
    <cfRule type="expression" dxfId="1090" priority="43">
      <formula>$G39="non compris"</formula>
    </cfRule>
  </conditionalFormatting>
  <conditionalFormatting sqref="D41">
    <cfRule type="expression" dxfId="1089" priority="38">
      <formula>$G41="réalisé"</formula>
    </cfRule>
    <cfRule type="expression" dxfId="1088" priority="39">
      <formula>$G41="en cours"</formula>
    </cfRule>
    <cfRule type="expression" dxfId="1087" priority="40">
      <formula>$G41="non compris"</formula>
    </cfRule>
  </conditionalFormatting>
  <conditionalFormatting sqref="D44:D45">
    <cfRule type="expression" dxfId="1086" priority="35">
      <formula>$G44="réalisé"</formula>
    </cfRule>
    <cfRule type="expression" dxfId="1085" priority="36">
      <formula>$G44="en cours"</formula>
    </cfRule>
    <cfRule type="expression" dxfId="1084" priority="37">
      <formula>$G44="non compris"</formula>
    </cfRule>
  </conditionalFormatting>
  <conditionalFormatting sqref="D30">
    <cfRule type="expression" dxfId="1083" priority="32">
      <formula>$G30="réalisé"</formula>
    </cfRule>
    <cfRule type="expression" dxfId="1082" priority="33">
      <formula>$G30="en cours"</formula>
    </cfRule>
    <cfRule type="expression" dxfId="1081" priority="34">
      <formula>$G30="non compris"</formula>
    </cfRule>
  </conditionalFormatting>
  <conditionalFormatting sqref="D32">
    <cfRule type="expression" dxfId="1080" priority="29">
      <formula>$G32="réalisé"</formula>
    </cfRule>
    <cfRule type="expression" dxfId="1079" priority="30">
      <formula>$G32="en cours"</formula>
    </cfRule>
    <cfRule type="expression" dxfId="1078" priority="31">
      <formula>$G32="non compris"</formula>
    </cfRule>
  </conditionalFormatting>
  <conditionalFormatting sqref="D34">
    <cfRule type="expression" dxfId="1077" priority="26">
      <formula>$G34="réalisé"</formula>
    </cfRule>
    <cfRule type="expression" dxfId="1076" priority="27">
      <formula>$G34="en cours"</formula>
    </cfRule>
    <cfRule type="expression" dxfId="1075" priority="28">
      <formula>$G34="non compris"</formula>
    </cfRule>
  </conditionalFormatting>
  <conditionalFormatting sqref="D36">
    <cfRule type="expression" dxfId="1074" priority="23">
      <formula>$G36="réalisé"</formula>
    </cfRule>
    <cfRule type="expression" dxfId="1073" priority="24">
      <formula>$G36="en cours"</formula>
    </cfRule>
    <cfRule type="expression" dxfId="1072" priority="25">
      <formula>$G36="non compris"</formula>
    </cfRule>
  </conditionalFormatting>
  <conditionalFormatting sqref="D38">
    <cfRule type="expression" dxfId="1071" priority="20">
      <formula>$G38="réalisé"</formula>
    </cfRule>
    <cfRule type="expression" dxfId="1070" priority="21">
      <formula>$G38="en cours"</formula>
    </cfRule>
    <cfRule type="expression" dxfId="1069" priority="22">
      <formula>$G38="non compris"</formula>
    </cfRule>
  </conditionalFormatting>
  <conditionalFormatting sqref="D40">
    <cfRule type="expression" dxfId="1068" priority="17">
      <formula>$G40="réalisé"</formula>
    </cfRule>
    <cfRule type="expression" dxfId="1067" priority="18">
      <formula>$G40="en cours"</formula>
    </cfRule>
    <cfRule type="expression" dxfId="1066" priority="19">
      <formula>$G40="non compris"</formula>
    </cfRule>
  </conditionalFormatting>
  <conditionalFormatting sqref="D42:D43">
    <cfRule type="expression" dxfId="1065" priority="14">
      <formula>$G42="réalisé"</formula>
    </cfRule>
    <cfRule type="expression" dxfId="1064" priority="15">
      <formula>$G42="en cours"</formula>
    </cfRule>
    <cfRule type="expression" dxfId="1063" priority="16">
      <formula>$G42="non compris"</formula>
    </cfRule>
  </conditionalFormatting>
  <conditionalFormatting sqref="D50">
    <cfRule type="expression" dxfId="1062" priority="11">
      <formula>$G50="réalisé"</formula>
    </cfRule>
    <cfRule type="expression" dxfId="1061" priority="12">
      <formula>$G50="en cours"</formula>
    </cfRule>
    <cfRule type="expression" dxfId="1060" priority="13">
      <formula>$G50="non compris"</formula>
    </cfRule>
  </conditionalFormatting>
  <conditionalFormatting sqref="D49">
    <cfRule type="expression" dxfId="1059" priority="8">
      <formula>$G49="réalisé"</formula>
    </cfRule>
    <cfRule type="expression" dxfId="1058" priority="9">
      <formula>$G49="en cours"</formula>
    </cfRule>
    <cfRule type="expression" dxfId="1057" priority="10">
      <formula>$G49="non compris"</formula>
    </cfRule>
  </conditionalFormatting>
  <conditionalFormatting sqref="D48">
    <cfRule type="expression" dxfId="1056" priority="5">
      <formula>$G48="réalisé"</formula>
    </cfRule>
    <cfRule type="expression" dxfId="1055" priority="6">
      <formula>$G48="en cours"</formula>
    </cfRule>
    <cfRule type="expression" dxfId="1054" priority="7">
      <formula>$G48="non compris"</formula>
    </cfRule>
  </conditionalFormatting>
  <conditionalFormatting sqref="D51">
    <cfRule type="expression" dxfId="1053" priority="2">
      <formula>$G51="réalisé"</formula>
    </cfRule>
    <cfRule type="expression" dxfId="1052" priority="3">
      <formula>$G51="en cours"</formula>
    </cfRule>
    <cfRule type="expression" dxfId="1051" priority="4">
      <formula>$G51="non compris"</formula>
    </cfRule>
  </conditionalFormatting>
  <conditionalFormatting sqref="D8:D26">
    <cfRule type="expression" dxfId="105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  <pageSetUpPr fitToPage="1"/>
  </sheetPr>
  <dimension ref="A1:I74"/>
  <sheetViews>
    <sheetView topLeftCell="A4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MOREAU</v>
      </c>
      <c r="D2" s="4" t="s">
        <v>72</v>
      </c>
      <c r="E2" s="363">
        <v>42985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148</v>
      </c>
      <c r="D3" s="7" t="s">
        <v>3</v>
      </c>
      <c r="E3" s="366">
        <v>43017</v>
      </c>
      <c r="F3" s="367"/>
      <c r="G3" s="8"/>
      <c r="H3" s="368" t="str">
        <f ca="1">DATEDIF(E3,TODAY(),"m")&amp;"mois"&amp;-DATEDIF(E3,TODAY(),"md")&amp;"jours"</f>
        <v>12mois-8jours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E3+70</f>
        <v>43087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7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v>7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v>7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8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14466.47</v>
      </c>
      <c r="B12" s="129">
        <f>A12-12055.39</f>
        <v>2411.08</v>
      </c>
      <c r="C12" s="28" t="s">
        <v>131</v>
      </c>
      <c r="D12" s="54" t="str">
        <f t="shared" ref="D12:D13" si="0">D9</f>
        <v>TEMA</v>
      </c>
      <c r="E12" s="157">
        <v>35</v>
      </c>
      <c r="F12" s="31"/>
      <c r="G12" s="30" t="s">
        <v>35</v>
      </c>
      <c r="H12" s="27" t="s">
        <v>180</v>
      </c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36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55" t="s">
        <v>133</v>
      </c>
      <c r="D14" s="179" t="s">
        <v>68</v>
      </c>
      <c r="E14" s="178">
        <f>E13</f>
        <v>36</v>
      </c>
      <c r="F14" s="180"/>
      <c r="G14" s="58" t="s">
        <v>9</v>
      </c>
      <c r="H14" s="59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11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8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11</v>
      </c>
      <c r="F17" s="29"/>
      <c r="G17" s="30" t="s">
        <v>36</v>
      </c>
      <c r="H17" s="27"/>
      <c r="I17" s="19"/>
    </row>
    <row r="18" spans="1:9" x14ac:dyDescent="0.25">
      <c r="A18" s="130">
        <v>833.33</v>
      </c>
      <c r="B18" s="129">
        <f>A18</f>
        <v>833.33</v>
      </c>
      <c r="C18" s="28" t="s">
        <v>12</v>
      </c>
      <c r="D18" s="52" t="s">
        <v>41</v>
      </c>
      <c r="E18" s="157">
        <v>37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38</v>
      </c>
      <c r="F19" s="29"/>
      <c r="G19" s="30" t="s">
        <v>9</v>
      </c>
      <c r="H19" s="27"/>
      <c r="I19" s="19"/>
    </row>
    <row r="20" spans="1:9" x14ac:dyDescent="0.25">
      <c r="A20" s="133">
        <v>713.52</v>
      </c>
      <c r="B20" s="129">
        <f>A20</f>
        <v>713.52</v>
      </c>
      <c r="C20" s="28" t="s">
        <v>59</v>
      </c>
      <c r="D20" s="52" t="s">
        <v>41</v>
      </c>
      <c r="E20" s="24">
        <f>IF(E19="","",MOD(E19+1,52))</f>
        <v>39</v>
      </c>
      <c r="F20" s="29"/>
      <c r="G20" s="30" t="s">
        <v>9</v>
      </c>
      <c r="H20" s="27"/>
      <c r="I20" s="19"/>
    </row>
    <row r="21" spans="1:9" x14ac:dyDescent="0.25">
      <c r="A21" s="133">
        <v>155.15</v>
      </c>
      <c r="B21" s="129">
        <f>A21</f>
        <v>155.15</v>
      </c>
      <c r="C21" s="28" t="s">
        <v>60</v>
      </c>
      <c r="D21" s="54" t="s">
        <v>44</v>
      </c>
      <c r="E21" s="24">
        <f>E20</f>
        <v>39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39</v>
      </c>
      <c r="F22" s="150"/>
      <c r="G22" s="151" t="s">
        <v>9</v>
      </c>
      <c r="H22" s="152"/>
      <c r="I22" s="19"/>
    </row>
    <row r="23" spans="1:9" x14ac:dyDescent="0.25">
      <c r="A23" s="130">
        <v>2158.36</v>
      </c>
      <c r="B23" s="129">
        <f>A23-2158.36</f>
        <v>0</v>
      </c>
      <c r="C23" s="32" t="s">
        <v>135</v>
      </c>
      <c r="D23" s="52" t="s">
        <v>45</v>
      </c>
      <c r="E23" s="24">
        <v>40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41</v>
      </c>
      <c r="F24" s="29"/>
      <c r="G24" s="30" t="s">
        <v>9</v>
      </c>
      <c r="H24" s="27"/>
      <c r="I24" s="19"/>
    </row>
    <row r="25" spans="1:9" x14ac:dyDescent="0.25">
      <c r="A25" s="130">
        <v>0</v>
      </c>
      <c r="B25" s="129">
        <f>A25</f>
        <v>0</v>
      </c>
      <c r="C25" s="160" t="s">
        <v>134</v>
      </c>
      <c r="D25" s="53" t="s">
        <v>56</v>
      </c>
      <c r="E25" s="24">
        <v>40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653.62</v>
      </c>
      <c r="B29" s="129">
        <f>A29</f>
        <v>653.62</v>
      </c>
      <c r="C29" s="78" t="s">
        <v>66</v>
      </c>
      <c r="D29" s="52" t="s">
        <v>49</v>
      </c>
      <c r="E29" s="79">
        <v>41</v>
      </c>
      <c r="F29" s="25"/>
      <c r="G29" s="26" t="s">
        <v>9</v>
      </c>
      <c r="H29" s="27"/>
      <c r="I29" s="19"/>
    </row>
    <row r="30" spans="1:9" x14ac:dyDescent="0.25">
      <c r="A30" s="130">
        <v>1097.83</v>
      </c>
      <c r="B30" s="129">
        <f>A30</f>
        <v>1097.83</v>
      </c>
      <c r="C30" s="28" t="s">
        <v>67</v>
      </c>
      <c r="D30" s="53" t="s">
        <v>47</v>
      </c>
      <c r="E30" s="24">
        <v>41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30">
        <v>0</v>
      </c>
      <c r="B32" s="129">
        <f>A32</f>
        <v>0</v>
      </c>
      <c r="C32" s="80" t="s">
        <v>17</v>
      </c>
      <c r="D32" s="53" t="s">
        <v>126</v>
      </c>
      <c r="E32" s="24">
        <v>44</v>
      </c>
      <c r="F32" s="29"/>
      <c r="G32" s="30" t="s">
        <v>9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45</v>
      </c>
      <c r="F33" s="29"/>
      <c r="G33" s="30" t="s">
        <v>70</v>
      </c>
      <c r="H33" s="27"/>
      <c r="I33" s="19"/>
    </row>
    <row r="34" spans="1:9" x14ac:dyDescent="0.25">
      <c r="A34" s="129">
        <v>0</v>
      </c>
      <c r="B34" s="129">
        <f>A34</f>
        <v>0</v>
      </c>
      <c r="C34" s="28" t="s">
        <v>138</v>
      </c>
      <c r="D34" s="53" t="s">
        <v>64</v>
      </c>
      <c r="E34" s="24">
        <f>IF(E32="","",MOD(E32+1,52))</f>
        <v>45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30">
        <v>0</v>
      </c>
      <c r="B36" s="129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130">
        <v>0</v>
      </c>
      <c r="B40" s="129">
        <v>0</v>
      </c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0</v>
      </c>
      <c r="F42" s="29"/>
      <c r="G42" s="30" t="s">
        <v>70</v>
      </c>
      <c r="H42" s="27"/>
      <c r="I42" s="19"/>
    </row>
    <row r="43" spans="1:9" x14ac:dyDescent="0.25">
      <c r="A43" s="129">
        <v>0</v>
      </c>
      <c r="B43" s="129">
        <f>A43</f>
        <v>0</v>
      </c>
      <c r="C43" s="81" t="s">
        <v>144</v>
      </c>
      <c r="D43" s="52" t="s">
        <v>64</v>
      </c>
      <c r="E43" s="82">
        <f>E44</f>
        <v>0</v>
      </c>
      <c r="F43" s="83"/>
      <c r="G43" s="72" t="s">
        <v>70</v>
      </c>
      <c r="H43" s="27"/>
      <c r="I43" s="19"/>
    </row>
    <row r="44" spans="1:9" x14ac:dyDescent="0.25">
      <c r="A44" s="130">
        <v>0</v>
      </c>
      <c r="B44" s="129">
        <f>A44</f>
        <v>0</v>
      </c>
      <c r="C44" s="81" t="s">
        <v>136</v>
      </c>
      <c r="D44" s="170" t="s">
        <v>54</v>
      </c>
      <c r="E44" s="82">
        <f>IF(E40="","",MOD(E40+2,52))</f>
        <v>0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>
        <v>0</v>
      </c>
      <c r="B48" s="129">
        <f>A48</f>
        <v>0</v>
      </c>
      <c r="C48" s="88" t="s">
        <v>26</v>
      </c>
      <c r="D48" s="52" t="s">
        <v>57</v>
      </c>
      <c r="E48" s="89">
        <f>E32+1</f>
        <v>45</v>
      </c>
      <c r="F48" s="25"/>
      <c r="G48" s="26" t="s">
        <v>9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20078.28</v>
      </c>
      <c r="B51" s="123">
        <f>SUM(B8:B50)</f>
        <v>5864.53</v>
      </c>
      <c r="C51" s="91" t="s">
        <v>27</v>
      </c>
      <c r="D51" s="52" t="str">
        <f>D48</f>
        <v>TASTEPER</v>
      </c>
      <c r="E51" s="90">
        <f>E48+3</f>
        <v>48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42990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43011</v>
      </c>
      <c r="E56" s="46"/>
      <c r="F56" s="2" t="s">
        <v>107</v>
      </c>
      <c r="G56" s="18"/>
      <c r="H56" s="383" t="str">
        <f>DATEDIF(E3,D58,"m")&amp;"mois"&amp;DATEDIF(E3,D58,"md")&amp;"jours"</f>
        <v>4mois20jours</v>
      </c>
      <c r="I56" s="19"/>
    </row>
    <row r="57" spans="1:9" ht="15.75" thickBot="1" x14ac:dyDescent="0.3">
      <c r="A57" s="42"/>
      <c r="B57" s="116"/>
      <c r="C57" s="33" t="s">
        <v>31</v>
      </c>
      <c r="D57" s="49"/>
      <c r="E57" s="46"/>
      <c r="F57" s="2" t="s">
        <v>145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43160</v>
      </c>
      <c r="E58" s="14"/>
      <c r="F58" s="15" t="s">
        <v>145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049" priority="70">
      <formula>$F52="réalisé"</formula>
    </cfRule>
  </conditionalFormatting>
  <conditionalFormatting sqref="C48:C51 E48:H51 E29:H45 C8:H26">
    <cfRule type="expression" dxfId="1048" priority="67">
      <formula>$G8="réalisé"</formula>
    </cfRule>
    <cfRule type="expression" dxfId="1047" priority="68">
      <formula>$G8="en cours"</formula>
    </cfRule>
    <cfRule type="expression" dxfId="1046" priority="69">
      <formula>$G8="non compris"</formula>
    </cfRule>
  </conditionalFormatting>
  <conditionalFormatting sqref="C29:C45">
    <cfRule type="expression" dxfId="1045" priority="64">
      <formula>$G29="réalisé"</formula>
    </cfRule>
    <cfRule type="expression" dxfId="1044" priority="65">
      <formula>$G29="en cours"</formula>
    </cfRule>
    <cfRule type="expression" dxfId="1043" priority="66">
      <formula>$G29="non compris"</formula>
    </cfRule>
  </conditionalFormatting>
  <conditionalFormatting sqref="C55:F58">
    <cfRule type="expression" dxfId="1042" priority="63">
      <formula>$F55="réalisé"</formula>
    </cfRule>
  </conditionalFormatting>
  <conditionalFormatting sqref="G9">
    <cfRule type="expression" dxfId="1041" priority="62">
      <formula>$G$10="réalisé"</formula>
    </cfRule>
  </conditionalFormatting>
  <conditionalFormatting sqref="G10:G14">
    <cfRule type="expression" dxfId="1040" priority="61">
      <formula>$G$15="réalisé"</formula>
    </cfRule>
  </conditionalFormatting>
  <conditionalFormatting sqref="G20:G21">
    <cfRule type="expression" dxfId="1039" priority="60">
      <formula>$G$22="réalisé"</formula>
    </cfRule>
  </conditionalFormatting>
  <conditionalFormatting sqref="G30">
    <cfRule type="expression" dxfId="1038" priority="59">
      <formula>$G$31="réalisé"</formula>
    </cfRule>
  </conditionalFormatting>
  <conditionalFormatting sqref="D29">
    <cfRule type="expression" dxfId="1037" priority="56">
      <formula>$G29="réalisé"</formula>
    </cfRule>
    <cfRule type="expression" dxfId="1036" priority="57">
      <formula>$G29="en cours"</formula>
    </cfRule>
    <cfRule type="expression" dxfId="1035" priority="58">
      <formula>$G29="non compris"</formula>
    </cfRule>
  </conditionalFormatting>
  <conditionalFormatting sqref="D31">
    <cfRule type="expression" dxfId="1034" priority="53">
      <formula>$G31="réalisé"</formula>
    </cfRule>
    <cfRule type="expression" dxfId="1033" priority="54">
      <formula>$G31="en cours"</formula>
    </cfRule>
    <cfRule type="expression" dxfId="1032" priority="55">
      <formula>$G31="non compris"</formula>
    </cfRule>
  </conditionalFormatting>
  <conditionalFormatting sqref="D33">
    <cfRule type="expression" dxfId="1031" priority="50">
      <formula>$G33="réalisé"</formula>
    </cfRule>
    <cfRule type="expression" dxfId="1030" priority="51">
      <formula>$G33="en cours"</formula>
    </cfRule>
    <cfRule type="expression" dxfId="1029" priority="52">
      <formula>$G33="non compris"</formula>
    </cfRule>
  </conditionalFormatting>
  <conditionalFormatting sqref="D35">
    <cfRule type="expression" dxfId="1028" priority="47">
      <formula>$G35="réalisé"</formula>
    </cfRule>
    <cfRule type="expression" dxfId="1027" priority="48">
      <formula>$G35="en cours"</formula>
    </cfRule>
    <cfRule type="expression" dxfId="1026" priority="49">
      <formula>$G35="non compris"</formula>
    </cfRule>
  </conditionalFormatting>
  <conditionalFormatting sqref="D37">
    <cfRule type="expression" dxfId="1025" priority="44">
      <formula>$G37="réalisé"</formula>
    </cfRule>
    <cfRule type="expression" dxfId="1024" priority="45">
      <formula>$G37="en cours"</formula>
    </cfRule>
    <cfRule type="expression" dxfId="1023" priority="46">
      <formula>$G37="non compris"</formula>
    </cfRule>
  </conditionalFormatting>
  <conditionalFormatting sqref="D39">
    <cfRule type="expression" dxfId="1022" priority="41">
      <formula>$G39="réalisé"</formula>
    </cfRule>
    <cfRule type="expression" dxfId="1021" priority="42">
      <formula>$G39="en cours"</formula>
    </cfRule>
    <cfRule type="expression" dxfId="1020" priority="43">
      <formula>$G39="non compris"</formula>
    </cfRule>
  </conditionalFormatting>
  <conditionalFormatting sqref="D41">
    <cfRule type="expression" dxfId="1019" priority="38">
      <formula>$G41="réalisé"</formula>
    </cfRule>
    <cfRule type="expression" dxfId="1018" priority="39">
      <formula>$G41="en cours"</formula>
    </cfRule>
    <cfRule type="expression" dxfId="1017" priority="40">
      <formula>$G41="non compris"</formula>
    </cfRule>
  </conditionalFormatting>
  <conditionalFormatting sqref="D44:D45">
    <cfRule type="expression" dxfId="1016" priority="35">
      <formula>$G44="réalisé"</formula>
    </cfRule>
    <cfRule type="expression" dxfId="1015" priority="36">
      <formula>$G44="en cours"</formula>
    </cfRule>
    <cfRule type="expression" dxfId="1014" priority="37">
      <formula>$G44="non compris"</formula>
    </cfRule>
  </conditionalFormatting>
  <conditionalFormatting sqref="D30">
    <cfRule type="expression" dxfId="1013" priority="32">
      <formula>$G30="réalisé"</formula>
    </cfRule>
    <cfRule type="expression" dxfId="1012" priority="33">
      <formula>$G30="en cours"</formula>
    </cfRule>
    <cfRule type="expression" dxfId="1011" priority="34">
      <formula>$G30="non compris"</formula>
    </cfRule>
  </conditionalFormatting>
  <conditionalFormatting sqref="D32">
    <cfRule type="expression" dxfId="1010" priority="29">
      <formula>$G32="réalisé"</formula>
    </cfRule>
    <cfRule type="expression" dxfId="1009" priority="30">
      <formula>$G32="en cours"</formula>
    </cfRule>
    <cfRule type="expression" dxfId="1008" priority="31">
      <formula>$G32="non compris"</formula>
    </cfRule>
  </conditionalFormatting>
  <conditionalFormatting sqref="D34">
    <cfRule type="expression" dxfId="1007" priority="26">
      <formula>$G34="réalisé"</formula>
    </cfRule>
    <cfRule type="expression" dxfId="1006" priority="27">
      <formula>$G34="en cours"</formula>
    </cfRule>
    <cfRule type="expression" dxfId="1005" priority="28">
      <formula>$G34="non compris"</formula>
    </cfRule>
  </conditionalFormatting>
  <conditionalFormatting sqref="D36">
    <cfRule type="expression" dxfId="1004" priority="23">
      <formula>$G36="réalisé"</formula>
    </cfRule>
    <cfRule type="expression" dxfId="1003" priority="24">
      <formula>$G36="en cours"</formula>
    </cfRule>
    <cfRule type="expression" dxfId="1002" priority="25">
      <formula>$G36="non compris"</formula>
    </cfRule>
  </conditionalFormatting>
  <conditionalFormatting sqref="D38">
    <cfRule type="expression" dxfId="1001" priority="20">
      <formula>$G38="réalisé"</formula>
    </cfRule>
    <cfRule type="expression" dxfId="1000" priority="21">
      <formula>$G38="en cours"</formula>
    </cfRule>
    <cfRule type="expression" dxfId="999" priority="22">
      <formula>$G38="non compris"</formula>
    </cfRule>
  </conditionalFormatting>
  <conditionalFormatting sqref="D40">
    <cfRule type="expression" dxfId="998" priority="17">
      <formula>$G40="réalisé"</formula>
    </cfRule>
    <cfRule type="expression" dxfId="997" priority="18">
      <formula>$G40="en cours"</formula>
    </cfRule>
    <cfRule type="expression" dxfId="996" priority="19">
      <formula>$G40="non compris"</formula>
    </cfRule>
  </conditionalFormatting>
  <conditionalFormatting sqref="D42:D43">
    <cfRule type="expression" dxfId="995" priority="14">
      <formula>$G42="réalisé"</formula>
    </cfRule>
    <cfRule type="expression" dxfId="994" priority="15">
      <formula>$G42="en cours"</formula>
    </cfRule>
    <cfRule type="expression" dxfId="993" priority="16">
      <formula>$G42="non compris"</formula>
    </cfRule>
  </conditionalFormatting>
  <conditionalFormatting sqref="D50">
    <cfRule type="expression" dxfId="992" priority="11">
      <formula>$G50="réalisé"</formula>
    </cfRule>
    <cfRule type="expression" dxfId="991" priority="12">
      <formula>$G50="en cours"</formula>
    </cfRule>
    <cfRule type="expression" dxfId="990" priority="13">
      <formula>$G50="non compris"</formula>
    </cfRule>
  </conditionalFormatting>
  <conditionalFormatting sqref="D49">
    <cfRule type="expression" dxfId="989" priority="8">
      <formula>$G49="réalisé"</formula>
    </cfRule>
    <cfRule type="expression" dxfId="988" priority="9">
      <formula>$G49="en cours"</formula>
    </cfRule>
    <cfRule type="expression" dxfId="987" priority="10">
      <formula>$G49="non compris"</formula>
    </cfRule>
  </conditionalFormatting>
  <conditionalFormatting sqref="D48">
    <cfRule type="expression" dxfId="986" priority="5">
      <formula>$G48="réalisé"</formula>
    </cfRule>
    <cfRule type="expression" dxfId="985" priority="6">
      <formula>$G48="en cours"</formula>
    </cfRule>
    <cfRule type="expression" dxfId="984" priority="7">
      <formula>$G48="non compris"</formula>
    </cfRule>
  </conditionalFormatting>
  <conditionalFormatting sqref="D51">
    <cfRule type="expression" dxfId="983" priority="2">
      <formula>$G51="réalisé"</formula>
    </cfRule>
    <cfRule type="expression" dxfId="982" priority="3">
      <formula>$G51="en cours"</formula>
    </cfRule>
    <cfRule type="expression" dxfId="981" priority="4">
      <formula>$G51="non compris"</formula>
    </cfRule>
  </conditionalFormatting>
  <conditionalFormatting sqref="D8:D26">
    <cfRule type="expression" dxfId="980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  <pageSetUpPr fitToPage="1"/>
  </sheetPr>
  <dimension ref="A1:I74"/>
  <sheetViews>
    <sheetView zoomScaleNormal="100" workbookViewId="0">
      <selection activeCell="B22" sqref="B2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NIESS</v>
      </c>
      <c r="D2" s="4" t="s">
        <v>72</v>
      </c>
      <c r="E2" s="363">
        <v>43213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213</v>
      </c>
      <c r="D3" s="7" t="s">
        <v>3</v>
      </c>
      <c r="E3" s="366">
        <v>43286</v>
      </c>
      <c r="F3" s="367"/>
      <c r="G3" s="8"/>
      <c r="H3" s="368" t="str">
        <f ca="1">DATEDIF(E3,TODAY(),"m")&amp;"mois"&amp;-DATEDIF(E3,TODAY(),"md")&amp;"jours"</f>
        <v>3mois-12jours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43346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205</v>
      </c>
      <c r="E8" s="157">
        <v>27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DANACI</v>
      </c>
      <c r="E9" s="158">
        <f>E8+1</f>
        <v>28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DANACI</v>
      </c>
      <c r="E10" s="157">
        <v>31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DANACI</v>
      </c>
      <c r="E11" s="157">
        <f>E10+1</f>
        <v>32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13054.22</v>
      </c>
      <c r="B12" s="129">
        <f>A12-4351.41-4351.41-4351.4</f>
        <v>0</v>
      </c>
      <c r="C12" s="28" t="s">
        <v>131</v>
      </c>
      <c r="D12" s="54" t="str">
        <f t="shared" ref="D12:D14" si="0">D9</f>
        <v>DANACI</v>
      </c>
      <c r="E12" s="157">
        <v>35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DANACI</v>
      </c>
      <c r="E13" s="157">
        <f>E12+1</f>
        <v>36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DANACI</v>
      </c>
      <c r="E14" s="157">
        <f>E13</f>
        <v>36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35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32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205</v>
      </c>
      <c r="E17" s="24">
        <f>E16+1</f>
        <v>33</v>
      </c>
      <c r="F17" s="29"/>
      <c r="G17" s="30" t="s">
        <v>36</v>
      </c>
      <c r="H17" s="27"/>
      <c r="I17" s="19"/>
    </row>
    <row r="18" spans="1:9" x14ac:dyDescent="0.25">
      <c r="A18" s="130">
        <v>1168.6300000000001</v>
      </c>
      <c r="B18" s="129">
        <f>A18-1168.63</f>
        <v>0</v>
      </c>
      <c r="C18" s="28" t="s">
        <v>12</v>
      </c>
      <c r="D18" s="52" t="s">
        <v>41</v>
      </c>
      <c r="E18" s="157">
        <v>39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DANACI</v>
      </c>
      <c r="E19" s="24">
        <f>IF(E18="","",MOD(E18+1,52))</f>
        <v>40</v>
      </c>
      <c r="F19" s="29"/>
      <c r="G19" s="30" t="s">
        <v>36</v>
      </c>
      <c r="H19" s="27"/>
      <c r="I19" s="19"/>
    </row>
    <row r="20" spans="1:9" x14ac:dyDescent="0.25">
      <c r="A20" s="133">
        <v>1227.4100000000001</v>
      </c>
      <c r="B20" s="129">
        <f>A20-1227.41</f>
        <v>0</v>
      </c>
      <c r="C20" s="28" t="s">
        <v>59</v>
      </c>
      <c r="D20" s="52" t="s">
        <v>41</v>
      </c>
      <c r="E20" s="24">
        <f>IF(E19="","",MOD(E19+1,52))</f>
        <v>41</v>
      </c>
      <c r="F20" s="29"/>
      <c r="G20" s="30" t="s">
        <v>36</v>
      </c>
      <c r="H20" s="27"/>
      <c r="I20" s="19"/>
    </row>
    <row r="21" spans="1:9" x14ac:dyDescent="0.25">
      <c r="A21" s="133">
        <v>1309.26</v>
      </c>
      <c r="B21" s="129">
        <f>A21-1309.26</f>
        <v>0</v>
      </c>
      <c r="C21" s="28" t="s">
        <v>60</v>
      </c>
      <c r="D21" s="54" t="s">
        <v>44</v>
      </c>
      <c r="E21" s="24">
        <f>E20</f>
        <v>41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41</v>
      </c>
      <c r="F22" s="150"/>
      <c r="G22" s="151" t="s">
        <v>36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64</v>
      </c>
      <c r="E23" s="24">
        <f>IF(E20="","",MOD(E20+2,52))</f>
        <v>43</v>
      </c>
      <c r="F23" s="29"/>
      <c r="G23" s="30" t="s">
        <v>70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DANACI</v>
      </c>
      <c r="E24" s="24">
        <f>IF(E20="","",MOD(E20+2,52))</f>
        <v>43</v>
      </c>
      <c r="F24" s="29"/>
      <c r="G24" s="30" t="s">
        <v>36</v>
      </c>
      <c r="H24" s="27"/>
      <c r="I24" s="19"/>
    </row>
    <row r="25" spans="1:9" x14ac:dyDescent="0.25">
      <c r="A25" s="230"/>
      <c r="B25" s="129">
        <f>A25</f>
        <v>0</v>
      </c>
      <c r="C25" s="160" t="s">
        <v>134</v>
      </c>
      <c r="D25" s="53" t="s">
        <v>64</v>
      </c>
      <c r="E25" s="24">
        <f>E23</f>
        <v>43</v>
      </c>
      <c r="F25" s="29"/>
      <c r="G25" s="72" t="s">
        <v>70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1530.73</v>
      </c>
      <c r="B29" s="129">
        <f>A29</f>
        <v>1530.73</v>
      </c>
      <c r="C29" s="78" t="s">
        <v>66</v>
      </c>
      <c r="D29" s="52" t="s">
        <v>49</v>
      </c>
      <c r="E29" s="79">
        <f>IF(E24="","",MOD(E24+1,52))</f>
        <v>44</v>
      </c>
      <c r="F29" s="25"/>
      <c r="G29" s="26" t="s">
        <v>9</v>
      </c>
      <c r="H29" s="27"/>
      <c r="I29" s="19"/>
    </row>
    <row r="30" spans="1:9" x14ac:dyDescent="0.25">
      <c r="A30" s="130">
        <v>2397.12</v>
      </c>
      <c r="B30" s="129">
        <f>A30</f>
        <v>2397.12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BENELEC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30">
        <v>1111.76</v>
      </c>
      <c r="B32" s="129">
        <f>A32</f>
        <v>1111.76</v>
      </c>
      <c r="C32" s="80" t="s">
        <v>17</v>
      </c>
      <c r="D32" s="53" t="s">
        <v>126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164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164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0"/>
      <c r="B36" s="129">
        <f>A36</f>
        <v>0</v>
      </c>
      <c r="C36" s="28" t="s">
        <v>19</v>
      </c>
      <c r="D36" s="53" t="s">
        <v>52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BENELEC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MEYER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53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OTEC</v>
      </c>
      <c r="E42" s="24">
        <v>1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2</v>
      </c>
      <c r="F43" s="83"/>
      <c r="G43" s="72" t="s">
        <v>70</v>
      </c>
      <c r="H43" s="27"/>
      <c r="I43" s="19"/>
    </row>
    <row r="44" spans="1:9" x14ac:dyDescent="0.25">
      <c r="A44" s="230"/>
      <c r="B44" s="129">
        <f>A44</f>
        <v>0</v>
      </c>
      <c r="C44" s="81" t="s">
        <v>136</v>
      </c>
      <c r="D44" s="170" t="s">
        <v>54</v>
      </c>
      <c r="E44" s="82">
        <v>2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0"/>
      <c r="B48" s="129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23">
        <f>SUM(A12:A49)</f>
        <v>21799.129999999994</v>
      </c>
      <c r="B50" s="123">
        <f>SUM(B12:B49)</f>
        <v>5039.6099999999997</v>
      </c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">
        <v>64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43224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43263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979" priority="70">
      <formula>$F52="réalisé"</formula>
    </cfRule>
  </conditionalFormatting>
  <conditionalFormatting sqref="C48:C51 E48:H51 E29:H45 C8:H26">
    <cfRule type="expression" dxfId="978" priority="67">
      <formula>$G8="réalisé"</formula>
    </cfRule>
    <cfRule type="expression" dxfId="977" priority="68">
      <formula>$G8="en cours"</formula>
    </cfRule>
    <cfRule type="expression" dxfId="976" priority="69">
      <formula>$G8="non compris"</formula>
    </cfRule>
  </conditionalFormatting>
  <conditionalFormatting sqref="C29:C45">
    <cfRule type="expression" dxfId="975" priority="64">
      <formula>$G29="réalisé"</formula>
    </cfRule>
    <cfRule type="expression" dxfId="974" priority="65">
      <formula>$G29="en cours"</formula>
    </cfRule>
    <cfRule type="expression" dxfId="973" priority="66">
      <formula>$G29="non compris"</formula>
    </cfRule>
  </conditionalFormatting>
  <conditionalFormatting sqref="C55:F58">
    <cfRule type="expression" dxfId="972" priority="63">
      <formula>$F55="réalisé"</formula>
    </cfRule>
  </conditionalFormatting>
  <conditionalFormatting sqref="G9">
    <cfRule type="expression" dxfId="971" priority="62">
      <formula>$G$10="réalisé"</formula>
    </cfRule>
  </conditionalFormatting>
  <conditionalFormatting sqref="G10:G14">
    <cfRule type="expression" dxfId="970" priority="61">
      <formula>$G$15="réalisé"</formula>
    </cfRule>
  </conditionalFormatting>
  <conditionalFormatting sqref="G20:G21">
    <cfRule type="expression" dxfId="969" priority="60">
      <formula>$G$22="réalisé"</formula>
    </cfRule>
  </conditionalFormatting>
  <conditionalFormatting sqref="G30">
    <cfRule type="expression" dxfId="968" priority="59">
      <formula>$G$31="réalisé"</formula>
    </cfRule>
  </conditionalFormatting>
  <conditionalFormatting sqref="D29">
    <cfRule type="expression" dxfId="967" priority="56">
      <formula>$G29="réalisé"</formula>
    </cfRule>
    <cfRule type="expression" dxfId="966" priority="57">
      <formula>$G29="en cours"</formula>
    </cfRule>
    <cfRule type="expression" dxfId="965" priority="58">
      <formula>$G29="non compris"</formula>
    </cfRule>
  </conditionalFormatting>
  <conditionalFormatting sqref="D31">
    <cfRule type="expression" dxfId="964" priority="53">
      <formula>$G31="réalisé"</formula>
    </cfRule>
    <cfRule type="expression" dxfId="963" priority="54">
      <formula>$G31="en cours"</formula>
    </cfRule>
    <cfRule type="expression" dxfId="962" priority="55">
      <formula>$G31="non compris"</formula>
    </cfRule>
  </conditionalFormatting>
  <conditionalFormatting sqref="D33">
    <cfRule type="expression" dxfId="961" priority="50">
      <formula>$G33="réalisé"</formula>
    </cfRule>
    <cfRule type="expression" dxfId="960" priority="51">
      <formula>$G33="en cours"</formula>
    </cfRule>
    <cfRule type="expression" dxfId="959" priority="52">
      <formula>$G33="non compris"</formula>
    </cfRule>
  </conditionalFormatting>
  <conditionalFormatting sqref="D35">
    <cfRule type="expression" dxfId="958" priority="47">
      <formula>$G35="réalisé"</formula>
    </cfRule>
    <cfRule type="expression" dxfId="957" priority="48">
      <formula>$G35="en cours"</formula>
    </cfRule>
    <cfRule type="expression" dxfId="956" priority="49">
      <formula>$G35="non compris"</formula>
    </cfRule>
  </conditionalFormatting>
  <conditionalFormatting sqref="D37">
    <cfRule type="expression" dxfId="955" priority="44">
      <formula>$G37="réalisé"</formula>
    </cfRule>
    <cfRule type="expression" dxfId="954" priority="45">
      <formula>$G37="en cours"</formula>
    </cfRule>
    <cfRule type="expression" dxfId="953" priority="46">
      <formula>$G37="non compris"</formula>
    </cfRule>
  </conditionalFormatting>
  <conditionalFormatting sqref="D39">
    <cfRule type="expression" dxfId="952" priority="41">
      <formula>$G39="réalisé"</formula>
    </cfRule>
    <cfRule type="expression" dxfId="951" priority="42">
      <formula>$G39="en cours"</formula>
    </cfRule>
    <cfRule type="expression" dxfId="950" priority="43">
      <formula>$G39="non compris"</formula>
    </cfRule>
  </conditionalFormatting>
  <conditionalFormatting sqref="D41">
    <cfRule type="expression" dxfId="949" priority="38">
      <formula>$G41="réalisé"</formula>
    </cfRule>
    <cfRule type="expression" dxfId="948" priority="39">
      <formula>$G41="en cours"</formula>
    </cfRule>
    <cfRule type="expression" dxfId="947" priority="40">
      <formula>$G41="non compris"</formula>
    </cfRule>
  </conditionalFormatting>
  <conditionalFormatting sqref="D44:D45">
    <cfRule type="expression" dxfId="946" priority="35">
      <formula>$G44="réalisé"</formula>
    </cfRule>
    <cfRule type="expression" dxfId="945" priority="36">
      <formula>$G44="en cours"</formula>
    </cfRule>
    <cfRule type="expression" dxfId="944" priority="37">
      <formula>$G44="non compris"</formula>
    </cfRule>
  </conditionalFormatting>
  <conditionalFormatting sqref="D30">
    <cfRule type="expression" dxfId="943" priority="32">
      <formula>$G30="réalisé"</formula>
    </cfRule>
    <cfRule type="expression" dxfId="942" priority="33">
      <formula>$G30="en cours"</formula>
    </cfRule>
    <cfRule type="expression" dxfId="941" priority="34">
      <formula>$G30="non compris"</formula>
    </cfRule>
  </conditionalFormatting>
  <conditionalFormatting sqref="D32">
    <cfRule type="expression" dxfId="940" priority="29">
      <formula>$G32="réalisé"</formula>
    </cfRule>
    <cfRule type="expression" dxfId="939" priority="30">
      <formula>$G32="en cours"</formula>
    </cfRule>
    <cfRule type="expression" dxfId="938" priority="31">
      <formula>$G32="non compris"</formula>
    </cfRule>
  </conditionalFormatting>
  <conditionalFormatting sqref="D34">
    <cfRule type="expression" dxfId="937" priority="26">
      <formula>$G34="réalisé"</formula>
    </cfRule>
    <cfRule type="expression" dxfId="936" priority="27">
      <formula>$G34="en cours"</formula>
    </cfRule>
    <cfRule type="expression" dxfId="935" priority="28">
      <formula>$G34="non compris"</formula>
    </cfRule>
  </conditionalFormatting>
  <conditionalFormatting sqref="D36">
    <cfRule type="expression" dxfId="934" priority="23">
      <formula>$G36="réalisé"</formula>
    </cfRule>
    <cfRule type="expression" dxfId="933" priority="24">
      <formula>$G36="en cours"</formula>
    </cfRule>
    <cfRule type="expression" dxfId="932" priority="25">
      <formula>$G36="non compris"</formula>
    </cfRule>
  </conditionalFormatting>
  <conditionalFormatting sqref="D38">
    <cfRule type="expression" dxfId="931" priority="20">
      <formula>$G38="réalisé"</formula>
    </cfRule>
    <cfRule type="expression" dxfId="930" priority="21">
      <formula>$G38="en cours"</formula>
    </cfRule>
    <cfRule type="expression" dxfId="929" priority="22">
      <formula>$G38="non compris"</formula>
    </cfRule>
  </conditionalFormatting>
  <conditionalFormatting sqref="D40">
    <cfRule type="expression" dxfId="928" priority="17">
      <formula>$G40="réalisé"</formula>
    </cfRule>
    <cfRule type="expression" dxfId="927" priority="18">
      <formula>$G40="en cours"</formula>
    </cfRule>
    <cfRule type="expression" dxfId="926" priority="19">
      <formula>$G40="non compris"</formula>
    </cfRule>
  </conditionalFormatting>
  <conditionalFormatting sqref="D42:D43">
    <cfRule type="expression" dxfId="925" priority="14">
      <formula>$G42="réalisé"</formula>
    </cfRule>
    <cfRule type="expression" dxfId="924" priority="15">
      <formula>$G42="en cours"</formula>
    </cfRule>
    <cfRule type="expression" dxfId="923" priority="16">
      <formula>$G42="non compris"</formula>
    </cfRule>
  </conditionalFormatting>
  <conditionalFormatting sqref="D50">
    <cfRule type="expression" dxfId="922" priority="11">
      <formula>$G50="réalisé"</formula>
    </cfRule>
    <cfRule type="expression" dxfId="921" priority="12">
      <formula>$G50="en cours"</formula>
    </cfRule>
    <cfRule type="expression" dxfId="920" priority="13">
      <formula>$G50="non compris"</formula>
    </cfRule>
  </conditionalFormatting>
  <conditionalFormatting sqref="D49">
    <cfRule type="expression" dxfId="919" priority="8">
      <formula>$G49="réalisé"</formula>
    </cfRule>
    <cfRule type="expression" dxfId="918" priority="9">
      <formula>$G49="en cours"</formula>
    </cfRule>
    <cfRule type="expression" dxfId="917" priority="10">
      <formula>$G49="non compris"</formula>
    </cfRule>
  </conditionalFormatting>
  <conditionalFormatting sqref="D48">
    <cfRule type="expression" dxfId="916" priority="5">
      <formula>$G48="réalisé"</formula>
    </cfRule>
    <cfRule type="expression" dxfId="915" priority="6">
      <formula>$G48="en cours"</formula>
    </cfRule>
    <cfRule type="expression" dxfId="914" priority="7">
      <formula>$G48="non compris"</formula>
    </cfRule>
  </conditionalFormatting>
  <conditionalFormatting sqref="D51">
    <cfRule type="expression" dxfId="913" priority="2">
      <formula>$G51="réalisé"</formula>
    </cfRule>
    <cfRule type="expression" dxfId="912" priority="3">
      <formula>$G51="en cours"</formula>
    </cfRule>
    <cfRule type="expression" dxfId="911" priority="4">
      <formula>$G51="non compris"</formula>
    </cfRule>
  </conditionalFormatting>
  <conditionalFormatting sqref="D8:D26">
    <cfRule type="expression" dxfId="91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fitToPage="1"/>
  </sheetPr>
  <dimension ref="A1:I74"/>
  <sheetViews>
    <sheetView topLeftCell="A13" zoomScaleNormal="100" workbookViewId="0">
      <selection activeCell="G34" sqref="G34"/>
    </sheetView>
  </sheetViews>
  <sheetFormatPr baseColWidth="10" defaultRowHeight="15" x14ac:dyDescent="0.25"/>
  <cols>
    <col min="1" max="1" width="13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OSTERTAG-RICHERT</v>
      </c>
      <c r="D2" s="4" t="s">
        <v>72</v>
      </c>
      <c r="E2" s="363">
        <v>43003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154</v>
      </c>
      <c r="D3" s="7" t="s">
        <v>3</v>
      </c>
      <c r="E3" s="366">
        <v>43129</v>
      </c>
      <c r="F3" s="367"/>
      <c r="G3" s="8"/>
      <c r="H3" s="368" t="str">
        <f ca="1">DATEDIF(E3,TODAY(),"m")&amp;"mois"&amp;-DATEDIF(E3,TODAY(),"md")&amp;"jours"</f>
        <v>8mois-18jours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43189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274"/>
      <c r="B8" s="175"/>
      <c r="C8" s="28" t="s">
        <v>122</v>
      </c>
      <c r="D8" s="52" t="s">
        <v>38</v>
      </c>
      <c r="E8" s="157">
        <v>3</v>
      </c>
      <c r="F8" s="25"/>
      <c r="G8" s="26" t="s">
        <v>36</v>
      </c>
      <c r="H8" s="27"/>
      <c r="I8" s="19"/>
    </row>
    <row r="9" spans="1:9" x14ac:dyDescent="0.25">
      <c r="A9" s="274"/>
      <c r="B9" s="120"/>
      <c r="C9" s="28" t="s">
        <v>128</v>
      </c>
      <c r="D9" s="53" t="str">
        <f>D8</f>
        <v>TEMA</v>
      </c>
      <c r="E9" s="158">
        <v>5</v>
      </c>
      <c r="F9" s="29"/>
      <c r="G9" s="30" t="s">
        <v>36</v>
      </c>
      <c r="H9" s="27"/>
      <c r="I9" s="19"/>
    </row>
    <row r="10" spans="1:9" ht="15" customHeight="1" x14ac:dyDescent="0.25">
      <c r="A10" s="275"/>
      <c r="B10" s="159"/>
      <c r="C10" s="28" t="s">
        <v>129</v>
      </c>
      <c r="D10" s="52" t="str">
        <f>D9</f>
        <v>TEMA</v>
      </c>
      <c r="E10" s="157">
        <v>5</v>
      </c>
      <c r="F10" s="31"/>
      <c r="G10" s="30" t="s">
        <v>36</v>
      </c>
      <c r="H10" s="27"/>
      <c r="I10" s="19"/>
    </row>
    <row r="11" spans="1:9" ht="15" customHeight="1" x14ac:dyDescent="0.25">
      <c r="A11" s="275"/>
      <c r="B11" s="122"/>
      <c r="C11" s="28" t="s">
        <v>130</v>
      </c>
      <c r="D11" s="54" t="str">
        <f>D8</f>
        <v>TEMA</v>
      </c>
      <c r="E11" s="157">
        <v>5</v>
      </c>
      <c r="F11" s="31"/>
      <c r="G11" s="30" t="s">
        <v>36</v>
      </c>
      <c r="H11" s="27"/>
      <c r="I11" s="19"/>
    </row>
    <row r="12" spans="1:9" ht="15" customHeight="1" x14ac:dyDescent="0.25">
      <c r="A12" s="276">
        <v>12653.64</v>
      </c>
      <c r="B12" s="129">
        <f>A12-6326.82-4217.88-2108.94</f>
        <v>0</v>
      </c>
      <c r="C12" s="28" t="s">
        <v>131</v>
      </c>
      <c r="D12" s="54" t="str">
        <f t="shared" ref="D12:D14" si="0">D9</f>
        <v>TEMA</v>
      </c>
      <c r="E12" s="157">
        <v>8</v>
      </c>
      <c r="F12" s="31"/>
      <c r="G12" s="30" t="s">
        <v>36</v>
      </c>
      <c r="H12" s="27"/>
      <c r="I12" s="19"/>
    </row>
    <row r="13" spans="1:9" ht="15" customHeight="1" x14ac:dyDescent="0.25">
      <c r="A13" s="275"/>
      <c r="B13" s="122"/>
      <c r="C13" s="28" t="s">
        <v>132</v>
      </c>
      <c r="D13" s="54" t="str">
        <f t="shared" si="0"/>
        <v>TEMA</v>
      </c>
      <c r="E13" s="157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275"/>
      <c r="B14" s="122"/>
      <c r="C14" s="28" t="s">
        <v>133</v>
      </c>
      <c r="D14" s="54" t="str">
        <f t="shared" si="0"/>
        <v>TEMA</v>
      </c>
      <c r="E14" s="157">
        <v>36</v>
      </c>
      <c r="F14" s="31"/>
      <c r="G14" s="30" t="s">
        <v>36</v>
      </c>
      <c r="H14" s="27" t="s">
        <v>257</v>
      </c>
      <c r="I14" s="19"/>
    </row>
    <row r="15" spans="1:9" x14ac:dyDescent="0.25">
      <c r="A15" s="275"/>
      <c r="B15" s="122"/>
      <c r="C15" s="28" t="s">
        <v>62</v>
      </c>
      <c r="D15" s="53" t="s">
        <v>64</v>
      </c>
      <c r="E15" s="24">
        <f>E10+4</f>
        <v>9</v>
      </c>
      <c r="F15" s="29"/>
      <c r="G15" s="30" t="s">
        <v>70</v>
      </c>
      <c r="H15" s="27"/>
      <c r="I15" s="19"/>
    </row>
    <row r="16" spans="1:9" x14ac:dyDescent="0.25">
      <c r="A16" s="275"/>
      <c r="B16" s="122"/>
      <c r="C16" s="28" t="s">
        <v>10</v>
      </c>
      <c r="D16" s="52" t="s">
        <v>64</v>
      </c>
      <c r="E16" s="24">
        <v>11</v>
      </c>
      <c r="F16" s="29"/>
      <c r="G16" s="30" t="s">
        <v>70</v>
      </c>
      <c r="H16" s="27"/>
      <c r="I16" s="19"/>
    </row>
    <row r="17" spans="1:9" x14ac:dyDescent="0.25">
      <c r="A17" s="275"/>
      <c r="B17" s="122"/>
      <c r="C17" s="28" t="s">
        <v>11</v>
      </c>
      <c r="D17" s="53" t="s">
        <v>38</v>
      </c>
      <c r="E17" s="24">
        <v>12</v>
      </c>
      <c r="F17" s="29"/>
      <c r="G17" s="30" t="s">
        <v>36</v>
      </c>
      <c r="H17" s="27"/>
      <c r="I17" s="19"/>
    </row>
    <row r="18" spans="1:9" x14ac:dyDescent="0.25">
      <c r="A18" s="276">
        <v>497.87</v>
      </c>
      <c r="B18" s="129">
        <f>A18-497.87</f>
        <v>0</v>
      </c>
      <c r="C18" s="28" t="s">
        <v>12</v>
      </c>
      <c r="D18" s="52" t="s">
        <v>41</v>
      </c>
      <c r="E18" s="157">
        <v>12</v>
      </c>
      <c r="F18" s="29"/>
      <c r="G18" s="30" t="s">
        <v>36</v>
      </c>
      <c r="H18" s="27"/>
      <c r="I18" s="19"/>
    </row>
    <row r="19" spans="1:9" x14ac:dyDescent="0.25">
      <c r="A19" s="275"/>
      <c r="B19" s="122"/>
      <c r="C19" s="28" t="s">
        <v>73</v>
      </c>
      <c r="D19" s="53" t="str">
        <f>D10</f>
        <v>TEMA</v>
      </c>
      <c r="E19" s="24">
        <v>12</v>
      </c>
      <c r="F19" s="29"/>
      <c r="G19" s="30" t="s">
        <v>36</v>
      </c>
      <c r="H19" s="27"/>
      <c r="I19" s="19"/>
    </row>
    <row r="20" spans="1:9" x14ac:dyDescent="0.25">
      <c r="A20" s="272">
        <v>435.85</v>
      </c>
      <c r="B20" s="129">
        <f>A20-435.85</f>
        <v>0</v>
      </c>
      <c r="C20" s="28" t="s">
        <v>59</v>
      </c>
      <c r="D20" s="52" t="s">
        <v>41</v>
      </c>
      <c r="E20" s="24">
        <f>IF(E19="","",MOD(E19+1,52))</f>
        <v>13</v>
      </c>
      <c r="F20" s="29"/>
      <c r="G20" s="30" t="s">
        <v>36</v>
      </c>
      <c r="H20" s="27"/>
      <c r="I20" s="19"/>
    </row>
    <row r="21" spans="1:9" x14ac:dyDescent="0.25">
      <c r="A21" s="272">
        <v>127.43</v>
      </c>
      <c r="B21" s="129">
        <f>A21-127.43</f>
        <v>0</v>
      </c>
      <c r="C21" s="28" t="s">
        <v>60</v>
      </c>
      <c r="D21" s="54" t="s">
        <v>44</v>
      </c>
      <c r="E21" s="24">
        <f>E20</f>
        <v>13</v>
      </c>
      <c r="F21" s="29"/>
      <c r="G21" s="30" t="s">
        <v>36</v>
      </c>
      <c r="H21" s="50"/>
      <c r="I21" s="19"/>
    </row>
    <row r="22" spans="1:9" x14ac:dyDescent="0.25">
      <c r="A22" s="275"/>
      <c r="B22" s="122"/>
      <c r="C22" s="162" t="s">
        <v>13</v>
      </c>
      <c r="D22" s="163" t="s">
        <v>68</v>
      </c>
      <c r="E22" s="164">
        <f>E20</f>
        <v>13</v>
      </c>
      <c r="F22" s="165"/>
      <c r="G22" s="166" t="s">
        <v>9</v>
      </c>
      <c r="H22" s="167"/>
      <c r="I22" s="19"/>
    </row>
    <row r="23" spans="1:9" x14ac:dyDescent="0.25">
      <c r="A23" s="276">
        <v>1151.6300000000001</v>
      </c>
      <c r="B23" s="129">
        <f>A23-1151.63</f>
        <v>0</v>
      </c>
      <c r="C23" s="32" t="s">
        <v>135</v>
      </c>
      <c r="D23" s="52" t="s">
        <v>45</v>
      </c>
      <c r="E23" s="24">
        <v>16</v>
      </c>
      <c r="F23" s="29"/>
      <c r="G23" s="30" t="s">
        <v>36</v>
      </c>
      <c r="H23" s="27"/>
      <c r="I23" s="19"/>
    </row>
    <row r="24" spans="1:9" x14ac:dyDescent="0.25">
      <c r="A24" s="275"/>
      <c r="B24" s="122"/>
      <c r="C24" s="28" t="s">
        <v>14</v>
      </c>
      <c r="D24" s="53" t="str">
        <f>D17</f>
        <v>TEMA</v>
      </c>
      <c r="E24" s="24">
        <f>IF(E20="","",MOD(E20+2,52))</f>
        <v>15</v>
      </c>
      <c r="F24" s="29"/>
      <c r="G24" s="30" t="s">
        <v>36</v>
      </c>
      <c r="H24" s="27"/>
      <c r="I24" s="19"/>
    </row>
    <row r="25" spans="1:9" x14ac:dyDescent="0.25">
      <c r="A25" s="282"/>
      <c r="B25" s="129">
        <f>A25</f>
        <v>0</v>
      </c>
      <c r="C25" s="160" t="s">
        <v>134</v>
      </c>
      <c r="D25" s="53" t="s">
        <v>56</v>
      </c>
      <c r="E25" s="24">
        <v>38</v>
      </c>
      <c r="F25" s="29"/>
      <c r="G25" s="72" t="s">
        <v>36</v>
      </c>
      <c r="H25" s="27"/>
      <c r="I25" s="19"/>
    </row>
    <row r="26" spans="1:9" x14ac:dyDescent="0.25">
      <c r="A26" s="275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279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275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76">
        <v>945.29</v>
      </c>
      <c r="B29" s="262">
        <f>A29-945.29</f>
        <v>0</v>
      </c>
      <c r="C29" s="78" t="s">
        <v>66</v>
      </c>
      <c r="D29" s="52" t="s">
        <v>49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276">
        <v>1731.49</v>
      </c>
      <c r="B30" s="262">
        <f>A30-1731.49</f>
        <v>0</v>
      </c>
      <c r="C30" s="28" t="s">
        <v>67</v>
      </c>
      <c r="D30" s="53" t="s">
        <v>47</v>
      </c>
      <c r="E30" s="24">
        <v>40</v>
      </c>
      <c r="F30" s="29"/>
      <c r="G30" s="30" t="s">
        <v>36</v>
      </c>
      <c r="H30" s="27"/>
      <c r="I30" s="19"/>
    </row>
    <row r="31" spans="1:9" x14ac:dyDescent="0.25">
      <c r="A31" s="275"/>
      <c r="B31" s="122"/>
      <c r="C31" s="62" t="s">
        <v>16</v>
      </c>
      <c r="D31" s="52" t="str">
        <f>D29</f>
        <v>BENELEC</v>
      </c>
      <c r="E31" s="24">
        <v>39</v>
      </c>
      <c r="F31" s="29"/>
      <c r="G31" s="30" t="s">
        <v>36</v>
      </c>
      <c r="H31" s="27"/>
      <c r="I31" s="19"/>
    </row>
    <row r="32" spans="1:9" x14ac:dyDescent="0.25">
      <c r="A32" s="282"/>
      <c r="B32" s="129">
        <f>A32</f>
        <v>0</v>
      </c>
      <c r="C32" s="80" t="s">
        <v>17</v>
      </c>
      <c r="D32" s="53" t="s">
        <v>126</v>
      </c>
      <c r="E32" s="24">
        <v>41</v>
      </c>
      <c r="F32" s="29"/>
      <c r="G32" s="30" t="s">
        <v>36</v>
      </c>
      <c r="H32" s="27"/>
      <c r="I32" s="19"/>
    </row>
    <row r="33" spans="1:9" x14ac:dyDescent="0.25">
      <c r="A33" s="282"/>
      <c r="B33" s="129"/>
      <c r="C33" s="62" t="s">
        <v>137</v>
      </c>
      <c r="D33" s="52" t="s">
        <v>126</v>
      </c>
      <c r="E33" s="24">
        <v>41</v>
      </c>
      <c r="F33" s="29"/>
      <c r="G33" s="30" t="s">
        <v>36</v>
      </c>
      <c r="H33" s="27"/>
      <c r="I33" s="19"/>
    </row>
    <row r="34" spans="1:9" x14ac:dyDescent="0.25">
      <c r="A34" s="282"/>
      <c r="B34" s="129">
        <f>A34</f>
        <v>0</v>
      </c>
      <c r="C34" s="28" t="s">
        <v>138</v>
      </c>
      <c r="D34" s="53" t="s">
        <v>126</v>
      </c>
      <c r="E34" s="24">
        <v>41</v>
      </c>
      <c r="F34" s="29"/>
      <c r="G34" s="30" t="s">
        <v>36</v>
      </c>
      <c r="H34" s="27"/>
      <c r="I34" s="19"/>
    </row>
    <row r="35" spans="1:9" x14ac:dyDescent="0.25">
      <c r="A35" s="28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82"/>
      <c r="B36" s="129">
        <f>A36</f>
        <v>0</v>
      </c>
      <c r="C36" s="28" t="s">
        <v>19</v>
      </c>
      <c r="D36" s="53" t="s">
        <v>52</v>
      </c>
      <c r="E36" s="24">
        <f>IF(E34="","",MOD(E34+1,52))</f>
        <v>42</v>
      </c>
      <c r="F36" s="29"/>
      <c r="G36" s="30"/>
      <c r="H36" s="27"/>
      <c r="I36" s="19"/>
    </row>
    <row r="37" spans="1:9" x14ac:dyDescent="0.25">
      <c r="A37" s="281"/>
      <c r="B37" s="12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281"/>
      <c r="B38" s="122"/>
      <c r="C38" s="28" t="s">
        <v>21</v>
      </c>
      <c r="D38" s="53" t="str">
        <f>D29</f>
        <v>BENELEC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281"/>
      <c r="B39" s="12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281"/>
      <c r="B40" s="12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281"/>
      <c r="B41" s="12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281"/>
      <c r="B42" s="122"/>
      <c r="C42" s="28" t="s">
        <v>25</v>
      </c>
      <c r="D42" s="53" t="str">
        <f>D34</f>
        <v>MEYER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282"/>
      <c r="B43" s="129">
        <f>A43</f>
        <v>0</v>
      </c>
      <c r="C43" s="81" t="s">
        <v>144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282"/>
      <c r="B44" s="129">
        <f>A44</f>
        <v>0</v>
      </c>
      <c r="C44" s="81" t="s">
        <v>136</v>
      </c>
      <c r="D44" s="170" t="s">
        <v>54</v>
      </c>
      <c r="E44" s="82">
        <f>IF(E40="","",MOD(E40+2,52))</f>
        <v>48</v>
      </c>
      <c r="F44" s="83"/>
      <c r="G44" s="72"/>
      <c r="H44" s="171"/>
      <c r="I44" s="19"/>
    </row>
    <row r="45" spans="1:9" x14ac:dyDescent="0.25">
      <c r="A45" s="28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83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8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82"/>
      <c r="B48" s="129">
        <f>A48</f>
        <v>0</v>
      </c>
      <c r="C48" s="88" t="s">
        <v>26</v>
      </c>
      <c r="D48" s="52" t="s">
        <v>65</v>
      </c>
      <c r="E48" s="89">
        <f>E32+1</f>
        <v>42</v>
      </c>
      <c r="F48" s="25"/>
      <c r="G48" s="26"/>
      <c r="H48" s="27"/>
      <c r="I48" s="19"/>
    </row>
    <row r="49" spans="1:9" x14ac:dyDescent="0.25">
      <c r="A49" s="280"/>
      <c r="B49" s="15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280"/>
      <c r="B50" s="15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280">
        <f>SUM(A8:A50)</f>
        <v>17543.200000000004</v>
      </c>
      <c r="B51" s="280">
        <f>SUM(B8:B50)</f>
        <v>0</v>
      </c>
      <c r="C51" s="91" t="s">
        <v>27</v>
      </c>
      <c r="D51" s="52" t="s">
        <v>64</v>
      </c>
      <c r="E51" s="90">
        <f>E48+3</f>
        <v>45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42985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43068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244">
        <v>43237</v>
      </c>
      <c r="E57" s="46"/>
      <c r="F57" s="2" t="s">
        <v>107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909" priority="70">
      <formula>$F52="réalisé"</formula>
    </cfRule>
  </conditionalFormatting>
  <conditionalFormatting sqref="C48:C51 E48:H51 E29:H45 C8:H26">
    <cfRule type="expression" dxfId="908" priority="67">
      <formula>$G8="réalisé"</formula>
    </cfRule>
    <cfRule type="expression" dxfId="907" priority="68">
      <formula>$G8="en cours"</formula>
    </cfRule>
    <cfRule type="expression" dxfId="906" priority="69">
      <formula>$G8="non compris"</formula>
    </cfRule>
  </conditionalFormatting>
  <conditionalFormatting sqref="C29:C45">
    <cfRule type="expression" dxfId="905" priority="64">
      <formula>$G29="réalisé"</formula>
    </cfRule>
    <cfRule type="expression" dxfId="904" priority="65">
      <formula>$G29="en cours"</formula>
    </cfRule>
    <cfRule type="expression" dxfId="903" priority="66">
      <formula>$G29="non compris"</formula>
    </cfRule>
  </conditionalFormatting>
  <conditionalFormatting sqref="C55:F58">
    <cfRule type="expression" dxfId="902" priority="63">
      <formula>$F55="réalisé"</formula>
    </cfRule>
  </conditionalFormatting>
  <conditionalFormatting sqref="G9">
    <cfRule type="expression" dxfId="901" priority="62">
      <formula>$G$10="réalisé"</formula>
    </cfRule>
  </conditionalFormatting>
  <conditionalFormatting sqref="G10:G14">
    <cfRule type="expression" dxfId="900" priority="61">
      <formula>$G$15="réalisé"</formula>
    </cfRule>
  </conditionalFormatting>
  <conditionalFormatting sqref="G20:G21">
    <cfRule type="expression" dxfId="899" priority="60">
      <formula>$G$22="réalisé"</formula>
    </cfRule>
  </conditionalFormatting>
  <conditionalFormatting sqref="G30">
    <cfRule type="expression" dxfId="898" priority="59">
      <formula>$G$31="réalisé"</formula>
    </cfRule>
  </conditionalFormatting>
  <conditionalFormatting sqref="D29">
    <cfRule type="expression" dxfId="897" priority="56">
      <formula>$G29="réalisé"</formula>
    </cfRule>
    <cfRule type="expression" dxfId="896" priority="57">
      <formula>$G29="en cours"</formula>
    </cfRule>
    <cfRule type="expression" dxfId="895" priority="58">
      <formula>$G29="non compris"</formula>
    </cfRule>
  </conditionalFormatting>
  <conditionalFormatting sqref="D31">
    <cfRule type="expression" dxfId="894" priority="53">
      <formula>$G31="réalisé"</formula>
    </cfRule>
    <cfRule type="expression" dxfId="893" priority="54">
      <formula>$G31="en cours"</formula>
    </cfRule>
    <cfRule type="expression" dxfId="892" priority="55">
      <formula>$G31="non compris"</formula>
    </cfRule>
  </conditionalFormatting>
  <conditionalFormatting sqref="D33">
    <cfRule type="expression" dxfId="891" priority="50">
      <formula>$G33="réalisé"</formula>
    </cfRule>
    <cfRule type="expression" dxfId="890" priority="51">
      <formula>$G33="en cours"</formula>
    </cfRule>
    <cfRule type="expression" dxfId="889" priority="52">
      <formula>$G33="non compris"</formula>
    </cfRule>
  </conditionalFormatting>
  <conditionalFormatting sqref="D35">
    <cfRule type="expression" dxfId="888" priority="47">
      <formula>$G35="réalisé"</formula>
    </cfRule>
    <cfRule type="expression" dxfId="887" priority="48">
      <formula>$G35="en cours"</formula>
    </cfRule>
    <cfRule type="expression" dxfId="886" priority="49">
      <formula>$G35="non compris"</formula>
    </cfRule>
  </conditionalFormatting>
  <conditionalFormatting sqref="D37">
    <cfRule type="expression" dxfId="885" priority="44">
      <formula>$G37="réalisé"</formula>
    </cfRule>
    <cfRule type="expression" dxfId="884" priority="45">
      <formula>$G37="en cours"</formula>
    </cfRule>
    <cfRule type="expression" dxfId="883" priority="46">
      <formula>$G37="non compris"</formula>
    </cfRule>
  </conditionalFormatting>
  <conditionalFormatting sqref="D39">
    <cfRule type="expression" dxfId="882" priority="41">
      <formula>$G39="réalisé"</formula>
    </cfRule>
    <cfRule type="expression" dxfId="881" priority="42">
      <formula>$G39="en cours"</formula>
    </cfRule>
    <cfRule type="expression" dxfId="880" priority="43">
      <formula>$G39="non compris"</formula>
    </cfRule>
  </conditionalFormatting>
  <conditionalFormatting sqref="D41">
    <cfRule type="expression" dxfId="879" priority="38">
      <formula>$G41="réalisé"</formula>
    </cfRule>
    <cfRule type="expression" dxfId="878" priority="39">
      <formula>$G41="en cours"</formula>
    </cfRule>
    <cfRule type="expression" dxfId="877" priority="40">
      <formula>$G41="non compris"</formula>
    </cfRule>
  </conditionalFormatting>
  <conditionalFormatting sqref="D44:D45">
    <cfRule type="expression" dxfId="876" priority="35">
      <formula>$G44="réalisé"</formula>
    </cfRule>
    <cfRule type="expression" dxfId="875" priority="36">
      <formula>$G44="en cours"</formula>
    </cfRule>
    <cfRule type="expression" dxfId="874" priority="37">
      <formula>$G44="non compris"</formula>
    </cfRule>
  </conditionalFormatting>
  <conditionalFormatting sqref="D30">
    <cfRule type="expression" dxfId="873" priority="32">
      <formula>$G30="réalisé"</formula>
    </cfRule>
    <cfRule type="expression" dxfId="872" priority="33">
      <formula>$G30="en cours"</formula>
    </cfRule>
    <cfRule type="expression" dxfId="871" priority="34">
      <formula>$G30="non compris"</formula>
    </cfRule>
  </conditionalFormatting>
  <conditionalFormatting sqref="D32">
    <cfRule type="expression" dxfId="870" priority="29">
      <formula>$G32="réalisé"</formula>
    </cfRule>
    <cfRule type="expression" dxfId="869" priority="30">
      <formula>$G32="en cours"</formula>
    </cfRule>
    <cfRule type="expression" dxfId="868" priority="31">
      <formula>$G32="non compris"</formula>
    </cfRule>
  </conditionalFormatting>
  <conditionalFormatting sqref="D34">
    <cfRule type="expression" dxfId="867" priority="26">
      <formula>$G34="réalisé"</formula>
    </cfRule>
    <cfRule type="expression" dxfId="866" priority="27">
      <formula>$G34="en cours"</formula>
    </cfRule>
    <cfRule type="expression" dxfId="865" priority="28">
      <formula>$G34="non compris"</formula>
    </cfRule>
  </conditionalFormatting>
  <conditionalFormatting sqref="D36">
    <cfRule type="expression" dxfId="864" priority="23">
      <formula>$G36="réalisé"</formula>
    </cfRule>
    <cfRule type="expression" dxfId="863" priority="24">
      <formula>$G36="en cours"</formula>
    </cfRule>
    <cfRule type="expression" dxfId="862" priority="25">
      <formula>$G36="non compris"</formula>
    </cfRule>
  </conditionalFormatting>
  <conditionalFormatting sqref="D38">
    <cfRule type="expression" dxfId="861" priority="20">
      <formula>$G38="réalisé"</formula>
    </cfRule>
    <cfRule type="expression" dxfId="860" priority="21">
      <formula>$G38="en cours"</formula>
    </cfRule>
    <cfRule type="expression" dxfId="859" priority="22">
      <formula>$G38="non compris"</formula>
    </cfRule>
  </conditionalFormatting>
  <conditionalFormatting sqref="D40">
    <cfRule type="expression" dxfId="858" priority="17">
      <formula>$G40="réalisé"</formula>
    </cfRule>
    <cfRule type="expression" dxfId="857" priority="18">
      <formula>$G40="en cours"</formula>
    </cfRule>
    <cfRule type="expression" dxfId="856" priority="19">
      <formula>$G40="non compris"</formula>
    </cfRule>
  </conditionalFormatting>
  <conditionalFormatting sqref="D42:D43">
    <cfRule type="expression" dxfId="855" priority="14">
      <formula>$G42="réalisé"</formula>
    </cfRule>
    <cfRule type="expression" dxfId="854" priority="15">
      <formula>$G42="en cours"</formula>
    </cfRule>
    <cfRule type="expression" dxfId="853" priority="16">
      <formula>$G42="non compris"</formula>
    </cfRule>
  </conditionalFormatting>
  <conditionalFormatting sqref="D50">
    <cfRule type="expression" dxfId="852" priority="11">
      <formula>$G50="réalisé"</formula>
    </cfRule>
    <cfRule type="expression" dxfId="851" priority="12">
      <formula>$G50="en cours"</formula>
    </cfRule>
    <cfRule type="expression" dxfId="850" priority="13">
      <formula>$G50="non compris"</formula>
    </cfRule>
  </conditionalFormatting>
  <conditionalFormatting sqref="D49">
    <cfRule type="expression" dxfId="849" priority="8">
      <formula>$G49="réalisé"</formula>
    </cfRule>
    <cfRule type="expression" dxfId="848" priority="9">
      <formula>$G49="en cours"</formula>
    </cfRule>
    <cfRule type="expression" dxfId="847" priority="10">
      <formula>$G49="non compris"</formula>
    </cfRule>
  </conditionalFormatting>
  <conditionalFormatting sqref="D48">
    <cfRule type="expression" dxfId="846" priority="5">
      <formula>$G48="réalisé"</formula>
    </cfRule>
    <cfRule type="expression" dxfId="845" priority="6">
      <formula>$G48="en cours"</formula>
    </cfRule>
    <cfRule type="expression" dxfId="844" priority="7">
      <formula>$G48="non compris"</formula>
    </cfRule>
  </conditionalFormatting>
  <conditionalFormatting sqref="D51">
    <cfRule type="expression" dxfId="843" priority="2">
      <formula>$G51="réalisé"</formula>
    </cfRule>
    <cfRule type="expression" dxfId="842" priority="3">
      <formula>$G51="en cours"</formula>
    </cfRule>
    <cfRule type="expression" dxfId="841" priority="4">
      <formula>$G51="non compris"</formula>
    </cfRule>
  </conditionalFormatting>
  <conditionalFormatting sqref="D8:D26">
    <cfRule type="expression" dxfId="84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I74"/>
  <sheetViews>
    <sheetView topLeftCell="A2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PECHEUR - RIPOL</v>
      </c>
      <c r="D2" s="4" t="s">
        <v>72</v>
      </c>
      <c r="E2" s="363">
        <v>42955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123</v>
      </c>
      <c r="D3" s="7" t="s">
        <v>3</v>
      </c>
      <c r="E3" s="366">
        <v>43007</v>
      </c>
      <c r="F3" s="367"/>
      <c r="G3" s="8"/>
      <c r="H3" s="368" t="str">
        <f ca="1">DATEDIF(E3,TODAY(),"m")&amp;"mois"&amp;-DATEDIF(E3,TODAY(),"md")&amp;"jours"</f>
        <v>12mois-18jours</v>
      </c>
      <c r="I3" s="369"/>
    </row>
    <row r="4" spans="1:9" ht="18.75" x14ac:dyDescent="0.25">
      <c r="A4" s="69" t="s">
        <v>115</v>
      </c>
      <c r="B4" s="119"/>
      <c r="C4" s="9" t="s">
        <v>117</v>
      </c>
      <c r="D4" s="10" t="s">
        <v>4</v>
      </c>
      <c r="E4" s="370">
        <f>E3+70</f>
        <v>43077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f ca="1">I1</f>
        <v>42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v>40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40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41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12462.61</v>
      </c>
      <c r="B12" s="129">
        <f>A12-10385.51-1038.55-1038.55</f>
        <v>0</v>
      </c>
      <c r="C12" s="28" t="s">
        <v>131</v>
      </c>
      <c r="D12" s="54" t="str">
        <f t="shared" ref="D12:D14" si="0">D9</f>
        <v>TEMA</v>
      </c>
      <c r="E12" s="157">
        <f>E11+2</f>
        <v>43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44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v>6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41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f>E16+1</f>
        <v>42</v>
      </c>
      <c r="F17" s="29"/>
      <c r="G17" s="30" t="s">
        <v>36</v>
      </c>
      <c r="H17" s="27"/>
      <c r="I17" s="19"/>
    </row>
    <row r="18" spans="1:9" x14ac:dyDescent="0.25">
      <c r="A18" s="130">
        <v>847.18</v>
      </c>
      <c r="B18" s="129">
        <f>A18-847.18</f>
        <v>0</v>
      </c>
      <c r="C18" s="28" t="s">
        <v>12</v>
      </c>
      <c r="D18" s="52" t="s">
        <v>41</v>
      </c>
      <c r="E18" s="157">
        <f>IF(E13="","",MOD(E17+1,52))</f>
        <v>43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44</v>
      </c>
      <c r="F19" s="29"/>
      <c r="G19" s="30" t="s">
        <v>36</v>
      </c>
      <c r="H19" s="27"/>
      <c r="I19" s="19"/>
    </row>
    <row r="20" spans="1:9" x14ac:dyDescent="0.25">
      <c r="A20" s="130">
        <v>980.41</v>
      </c>
      <c r="B20" s="129">
        <f>A20-980.41</f>
        <v>0</v>
      </c>
      <c r="C20" s="28" t="s">
        <v>59</v>
      </c>
      <c r="D20" s="52" t="s">
        <v>41</v>
      </c>
      <c r="E20" s="24">
        <f>IF(E19="","",MOD(E19+1,52))</f>
        <v>45</v>
      </c>
      <c r="F20" s="29"/>
      <c r="G20" s="30" t="s">
        <v>36</v>
      </c>
      <c r="H20" s="27"/>
      <c r="I20" s="19"/>
    </row>
    <row r="21" spans="1:9" x14ac:dyDescent="0.25">
      <c r="A21" s="130">
        <v>791.93</v>
      </c>
      <c r="B21" s="129">
        <f>A21-791.93</f>
        <v>0</v>
      </c>
      <c r="C21" s="28" t="s">
        <v>60</v>
      </c>
      <c r="D21" s="54" t="s">
        <v>44</v>
      </c>
      <c r="E21" s="24">
        <f>E20</f>
        <v>45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45</v>
      </c>
      <c r="F22" s="150"/>
      <c r="G22" s="151" t="s">
        <v>36</v>
      </c>
      <c r="H22" s="152"/>
      <c r="I22" s="19"/>
    </row>
    <row r="23" spans="1:9" x14ac:dyDescent="0.25">
      <c r="A23" s="130">
        <v>2170.06</v>
      </c>
      <c r="B23" s="129">
        <f>A23-2170.06</f>
        <v>0</v>
      </c>
      <c r="C23" s="32" t="s">
        <v>135</v>
      </c>
      <c r="D23" s="52" t="s">
        <v>45</v>
      </c>
      <c r="E23" s="24">
        <v>50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47</v>
      </c>
      <c r="F24" s="29"/>
      <c r="G24" s="30" t="s">
        <v>36</v>
      </c>
      <c r="H24" s="27"/>
      <c r="I24" s="19"/>
    </row>
    <row r="25" spans="1:9" x14ac:dyDescent="0.25">
      <c r="A25" s="231">
        <v>0</v>
      </c>
      <c r="B25" s="129">
        <f>A25</f>
        <v>0</v>
      </c>
      <c r="C25" s="160" t="s">
        <v>134</v>
      </c>
      <c r="D25" s="53" t="s">
        <v>56</v>
      </c>
      <c r="E25" s="24">
        <v>50</v>
      </c>
      <c r="F25" s="29"/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1010.46</v>
      </c>
      <c r="B29" s="129">
        <f>A29-1010.46</f>
        <v>0</v>
      </c>
      <c r="C29" s="78" t="s">
        <v>66</v>
      </c>
      <c r="D29" s="52" t="s">
        <v>88</v>
      </c>
      <c r="E29" s="79">
        <v>2</v>
      </c>
      <c r="F29" s="25"/>
      <c r="G29" s="26" t="s">
        <v>36</v>
      </c>
      <c r="H29" s="27"/>
      <c r="I29" s="19"/>
    </row>
    <row r="30" spans="1:9" x14ac:dyDescent="0.25">
      <c r="A30" s="130">
        <v>1969.4</v>
      </c>
      <c r="B30" s="129">
        <f>A30-1969.4</f>
        <v>0</v>
      </c>
      <c r="C30" s="28" t="s">
        <v>67</v>
      </c>
      <c r="D30" s="53" t="s">
        <v>47</v>
      </c>
      <c r="E30" s="24">
        <v>3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v>4</v>
      </c>
      <c r="F31" s="29"/>
      <c r="G31" s="30" t="s">
        <v>36</v>
      </c>
      <c r="H31" s="27"/>
      <c r="I31" s="19"/>
    </row>
    <row r="32" spans="1:9" x14ac:dyDescent="0.25">
      <c r="A32" s="130">
        <v>653.79999999999995</v>
      </c>
      <c r="B32" s="129">
        <f>A32-653.8</f>
        <v>0</v>
      </c>
      <c r="C32" s="80" t="s">
        <v>17</v>
      </c>
      <c r="D32" s="53" t="s">
        <v>50</v>
      </c>
      <c r="E32" s="24">
        <v>5</v>
      </c>
      <c r="F32" s="29"/>
      <c r="G32" s="30" t="s">
        <v>36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50</v>
      </c>
      <c r="E33" s="24">
        <f>IF(E32="","",MOD(E32+1,52))</f>
        <v>6</v>
      </c>
      <c r="F33" s="29"/>
      <c r="G33" s="30" t="s">
        <v>36</v>
      </c>
      <c r="H33" s="27"/>
      <c r="I33" s="19"/>
    </row>
    <row r="34" spans="1:9" x14ac:dyDescent="0.25">
      <c r="A34" s="130">
        <v>920.99</v>
      </c>
      <c r="B34" s="129">
        <f>A34-920.99</f>
        <v>0</v>
      </c>
      <c r="C34" s="28" t="s">
        <v>138</v>
      </c>
      <c r="D34" s="53" t="s">
        <v>50</v>
      </c>
      <c r="E34" s="24">
        <f>IF(E32="","",MOD(E32+1,52))</f>
        <v>6</v>
      </c>
      <c r="F34" s="29"/>
      <c r="G34" s="30" t="s">
        <v>36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>
        <v>0</v>
      </c>
      <c r="B36" s="129">
        <f>A36</f>
        <v>0</v>
      </c>
      <c r="C36" s="28" t="s">
        <v>19</v>
      </c>
      <c r="D36" s="53" t="s">
        <v>53</v>
      </c>
      <c r="E36" s="24">
        <v>8</v>
      </c>
      <c r="F36" s="29"/>
      <c r="G36" s="30" t="s">
        <v>36</v>
      </c>
      <c r="H36" s="27"/>
      <c r="I36" s="19"/>
    </row>
    <row r="37" spans="1:9" x14ac:dyDescent="0.25">
      <c r="A37" s="240"/>
      <c r="B37" s="122"/>
      <c r="C37" s="28" t="s">
        <v>20</v>
      </c>
      <c r="D37" s="52" t="str">
        <f>D30</f>
        <v>SOARES</v>
      </c>
      <c r="E37" s="24">
        <v>11</v>
      </c>
      <c r="F37" s="29"/>
      <c r="G37" s="30" t="s">
        <v>36</v>
      </c>
      <c r="H37" s="27"/>
      <c r="I37" s="19"/>
    </row>
    <row r="38" spans="1:9" x14ac:dyDescent="0.25">
      <c r="A38" s="240"/>
      <c r="B38" s="122"/>
      <c r="C38" s="28" t="s">
        <v>21</v>
      </c>
      <c r="D38" s="53" t="str">
        <f>D29</f>
        <v>ELECTRO HECKER</v>
      </c>
      <c r="E38" s="24">
        <f>IF(E37="","",MOD(E37+1,52))</f>
        <v>12</v>
      </c>
      <c r="F38" s="29"/>
      <c r="G38" s="30" t="s">
        <v>36</v>
      </c>
      <c r="H38" s="27"/>
      <c r="I38" s="19"/>
    </row>
    <row r="39" spans="1:9" x14ac:dyDescent="0.25">
      <c r="A39" s="240"/>
      <c r="B39" s="122"/>
      <c r="C39" s="28" t="s">
        <v>22</v>
      </c>
      <c r="D39" s="52" t="str">
        <f>D32</f>
        <v>HERTFELDER</v>
      </c>
      <c r="E39" s="24">
        <f>IF(E37="","",MOD(E37+1,52))</f>
        <v>12</v>
      </c>
      <c r="F39" s="29"/>
      <c r="G39" s="30" t="s">
        <v>36</v>
      </c>
      <c r="H39" s="27"/>
      <c r="I39" s="19"/>
    </row>
    <row r="40" spans="1:9" x14ac:dyDescent="0.25">
      <c r="A40" s="231">
        <v>0</v>
      </c>
      <c r="B40" s="129">
        <f>A40</f>
        <v>0</v>
      </c>
      <c r="C40" s="28" t="s">
        <v>23</v>
      </c>
      <c r="D40" s="53" t="s">
        <v>53</v>
      </c>
      <c r="E40" s="24">
        <v>16</v>
      </c>
      <c r="F40" s="29"/>
      <c r="G40" s="30" t="s">
        <v>35</v>
      </c>
      <c r="H40" s="27"/>
      <c r="I40" s="19"/>
    </row>
    <row r="41" spans="1:9" x14ac:dyDescent="0.25">
      <c r="A41" s="240"/>
      <c r="B41" s="122"/>
      <c r="C41" s="28" t="s">
        <v>24</v>
      </c>
      <c r="D41" s="52" t="s">
        <v>64</v>
      </c>
      <c r="E41" s="24">
        <f>E39+1</f>
        <v>13</v>
      </c>
      <c r="F41" s="29"/>
      <c r="G41" s="30" t="s">
        <v>70</v>
      </c>
      <c r="H41" s="27"/>
      <c r="I41" s="19"/>
    </row>
    <row r="42" spans="1:9" x14ac:dyDescent="0.25">
      <c r="A42" s="240"/>
      <c r="B42" s="122"/>
      <c r="C42" s="28" t="s">
        <v>25</v>
      </c>
      <c r="D42" s="53" t="str">
        <f>D34</f>
        <v>HERTFELDER</v>
      </c>
      <c r="E42" s="24">
        <f>IF(E40="","",MOD(E40+2,52))</f>
        <v>18</v>
      </c>
      <c r="F42" s="29"/>
      <c r="G42" s="30" t="s">
        <v>36</v>
      </c>
      <c r="H42" s="27"/>
      <c r="I42" s="19"/>
    </row>
    <row r="43" spans="1:9" x14ac:dyDescent="0.25">
      <c r="A43" s="231">
        <v>0</v>
      </c>
      <c r="B43" s="129">
        <f>A43</f>
        <v>0</v>
      </c>
      <c r="C43" s="81" t="s">
        <v>144</v>
      </c>
      <c r="D43" s="52" t="s">
        <v>64</v>
      </c>
      <c r="E43" s="82">
        <f>E44</f>
        <v>18</v>
      </c>
      <c r="F43" s="83"/>
      <c r="G43" s="72" t="s">
        <v>70</v>
      </c>
      <c r="H43" s="27"/>
      <c r="I43" s="19"/>
    </row>
    <row r="44" spans="1:9" x14ac:dyDescent="0.25">
      <c r="A44" s="231">
        <v>0</v>
      </c>
      <c r="B44" s="129">
        <f>A44</f>
        <v>0</v>
      </c>
      <c r="C44" s="81" t="s">
        <v>136</v>
      </c>
      <c r="D44" s="170" t="s">
        <v>54</v>
      </c>
      <c r="E44" s="82">
        <f>IF(E40="","",MOD(E40+2,52))</f>
        <v>18</v>
      </c>
      <c r="F44" s="83"/>
      <c r="G44" s="72" t="s">
        <v>36</v>
      </c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>
        <v>0</v>
      </c>
      <c r="B48" s="129">
        <f>A48</f>
        <v>0</v>
      </c>
      <c r="C48" s="88" t="s">
        <v>26</v>
      </c>
      <c r="D48" s="52" t="s">
        <v>64</v>
      </c>
      <c r="E48" s="89">
        <f>E32+1</f>
        <v>6</v>
      </c>
      <c r="F48" s="25"/>
      <c r="G48" s="26" t="s">
        <v>70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6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7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21806.840000000004</v>
      </c>
      <c r="B51" s="123">
        <f>SUM(B8:B50)</f>
        <v>0</v>
      </c>
      <c r="C51" s="91" t="s">
        <v>27</v>
      </c>
      <c r="D51" s="52" t="str">
        <f>D48</f>
        <v>A CHARGE CLIENT</v>
      </c>
      <c r="E51" s="90">
        <f>E48+3</f>
        <v>9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42992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43006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49">
        <v>43080</v>
      </c>
      <c r="E57" s="46"/>
      <c r="F57" s="2" t="s">
        <v>107</v>
      </c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42795</v>
      </c>
      <c r="E58" s="14"/>
      <c r="F58" s="15" t="s">
        <v>145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839" priority="70">
      <formula>$F52="réalisé"</formula>
    </cfRule>
  </conditionalFormatting>
  <conditionalFormatting sqref="C48:C51 E48:H51 E29:H45 C8:H26">
    <cfRule type="expression" dxfId="838" priority="67">
      <formula>$G8="réalisé"</formula>
    </cfRule>
    <cfRule type="expression" dxfId="837" priority="68">
      <formula>$G8="en cours"</formula>
    </cfRule>
    <cfRule type="expression" dxfId="836" priority="69">
      <formula>$G8="non compris"</formula>
    </cfRule>
  </conditionalFormatting>
  <conditionalFormatting sqref="C29:C45">
    <cfRule type="expression" dxfId="835" priority="64">
      <formula>$G29="réalisé"</formula>
    </cfRule>
    <cfRule type="expression" dxfId="834" priority="65">
      <formula>$G29="en cours"</formula>
    </cfRule>
    <cfRule type="expression" dxfId="833" priority="66">
      <formula>$G29="non compris"</formula>
    </cfRule>
  </conditionalFormatting>
  <conditionalFormatting sqref="C55:F58">
    <cfRule type="expression" dxfId="832" priority="63">
      <formula>$F55="réalisé"</formula>
    </cfRule>
  </conditionalFormatting>
  <conditionalFormatting sqref="G9">
    <cfRule type="expression" dxfId="831" priority="62">
      <formula>$G$10="réalisé"</formula>
    </cfRule>
  </conditionalFormatting>
  <conditionalFormatting sqref="G10:G14">
    <cfRule type="expression" dxfId="830" priority="61">
      <formula>$G$15="réalisé"</formula>
    </cfRule>
  </conditionalFormatting>
  <conditionalFormatting sqref="G20:G21">
    <cfRule type="expression" dxfId="829" priority="60">
      <formula>$G$22="réalisé"</formula>
    </cfRule>
  </conditionalFormatting>
  <conditionalFormatting sqref="G30">
    <cfRule type="expression" dxfId="828" priority="59">
      <formula>$G$31="réalisé"</formula>
    </cfRule>
  </conditionalFormatting>
  <conditionalFormatting sqref="D29">
    <cfRule type="expression" dxfId="827" priority="56">
      <formula>$G29="réalisé"</formula>
    </cfRule>
    <cfRule type="expression" dxfId="826" priority="57">
      <formula>$G29="en cours"</formula>
    </cfRule>
    <cfRule type="expression" dxfId="825" priority="58">
      <formula>$G29="non compris"</formula>
    </cfRule>
  </conditionalFormatting>
  <conditionalFormatting sqref="D31">
    <cfRule type="expression" dxfId="824" priority="53">
      <formula>$G31="réalisé"</formula>
    </cfRule>
    <cfRule type="expression" dxfId="823" priority="54">
      <formula>$G31="en cours"</formula>
    </cfRule>
    <cfRule type="expression" dxfId="822" priority="55">
      <formula>$G31="non compris"</formula>
    </cfRule>
  </conditionalFormatting>
  <conditionalFormatting sqref="D33">
    <cfRule type="expression" dxfId="821" priority="50">
      <formula>$G33="réalisé"</formula>
    </cfRule>
    <cfRule type="expression" dxfId="820" priority="51">
      <formula>$G33="en cours"</formula>
    </cfRule>
    <cfRule type="expression" dxfId="819" priority="52">
      <formula>$G33="non compris"</formula>
    </cfRule>
  </conditionalFormatting>
  <conditionalFormatting sqref="D35">
    <cfRule type="expression" dxfId="818" priority="47">
      <formula>$G35="réalisé"</formula>
    </cfRule>
    <cfRule type="expression" dxfId="817" priority="48">
      <formula>$G35="en cours"</formula>
    </cfRule>
    <cfRule type="expression" dxfId="816" priority="49">
      <formula>$G35="non compris"</formula>
    </cfRule>
  </conditionalFormatting>
  <conditionalFormatting sqref="D37">
    <cfRule type="expression" dxfId="815" priority="44">
      <formula>$G37="réalisé"</formula>
    </cfRule>
    <cfRule type="expression" dxfId="814" priority="45">
      <formula>$G37="en cours"</formula>
    </cfRule>
    <cfRule type="expression" dxfId="813" priority="46">
      <formula>$G37="non compris"</formula>
    </cfRule>
  </conditionalFormatting>
  <conditionalFormatting sqref="D39">
    <cfRule type="expression" dxfId="812" priority="41">
      <formula>$G39="réalisé"</formula>
    </cfRule>
    <cfRule type="expression" dxfId="811" priority="42">
      <formula>$G39="en cours"</formula>
    </cfRule>
    <cfRule type="expression" dxfId="810" priority="43">
      <formula>$G39="non compris"</formula>
    </cfRule>
  </conditionalFormatting>
  <conditionalFormatting sqref="D41">
    <cfRule type="expression" dxfId="809" priority="38">
      <formula>$G41="réalisé"</formula>
    </cfRule>
    <cfRule type="expression" dxfId="808" priority="39">
      <formula>$G41="en cours"</formula>
    </cfRule>
    <cfRule type="expression" dxfId="807" priority="40">
      <formula>$G41="non compris"</formula>
    </cfRule>
  </conditionalFormatting>
  <conditionalFormatting sqref="D44:D45">
    <cfRule type="expression" dxfId="806" priority="35">
      <formula>$G44="réalisé"</formula>
    </cfRule>
    <cfRule type="expression" dxfId="805" priority="36">
      <formula>$G44="en cours"</formula>
    </cfRule>
    <cfRule type="expression" dxfId="804" priority="37">
      <formula>$G44="non compris"</formula>
    </cfRule>
  </conditionalFormatting>
  <conditionalFormatting sqref="D30">
    <cfRule type="expression" dxfId="803" priority="32">
      <formula>$G30="réalisé"</formula>
    </cfRule>
    <cfRule type="expression" dxfId="802" priority="33">
      <formula>$G30="en cours"</formula>
    </cfRule>
    <cfRule type="expression" dxfId="801" priority="34">
      <formula>$G30="non compris"</formula>
    </cfRule>
  </conditionalFormatting>
  <conditionalFormatting sqref="D32">
    <cfRule type="expression" dxfId="800" priority="29">
      <formula>$G32="réalisé"</formula>
    </cfRule>
    <cfRule type="expression" dxfId="799" priority="30">
      <formula>$G32="en cours"</formula>
    </cfRule>
    <cfRule type="expression" dxfId="798" priority="31">
      <formula>$G32="non compris"</formula>
    </cfRule>
  </conditionalFormatting>
  <conditionalFormatting sqref="D34">
    <cfRule type="expression" dxfId="797" priority="26">
      <formula>$G34="réalisé"</formula>
    </cfRule>
    <cfRule type="expression" dxfId="796" priority="27">
      <formula>$G34="en cours"</formula>
    </cfRule>
    <cfRule type="expression" dxfId="795" priority="28">
      <formula>$G34="non compris"</formula>
    </cfRule>
  </conditionalFormatting>
  <conditionalFormatting sqref="D36">
    <cfRule type="expression" dxfId="794" priority="23">
      <formula>$G36="réalisé"</formula>
    </cfRule>
    <cfRule type="expression" dxfId="793" priority="24">
      <formula>$G36="en cours"</formula>
    </cfRule>
    <cfRule type="expression" dxfId="792" priority="25">
      <formula>$G36="non compris"</formula>
    </cfRule>
  </conditionalFormatting>
  <conditionalFormatting sqref="D38">
    <cfRule type="expression" dxfId="791" priority="20">
      <formula>$G38="réalisé"</formula>
    </cfRule>
    <cfRule type="expression" dxfId="790" priority="21">
      <formula>$G38="en cours"</formula>
    </cfRule>
    <cfRule type="expression" dxfId="789" priority="22">
      <formula>$G38="non compris"</formula>
    </cfRule>
  </conditionalFormatting>
  <conditionalFormatting sqref="D40">
    <cfRule type="expression" dxfId="788" priority="17">
      <formula>$G40="réalisé"</formula>
    </cfRule>
    <cfRule type="expression" dxfId="787" priority="18">
      <formula>$G40="en cours"</formula>
    </cfRule>
    <cfRule type="expression" dxfId="786" priority="19">
      <formula>$G40="non compris"</formula>
    </cfRule>
  </conditionalFormatting>
  <conditionalFormatting sqref="D42:D43">
    <cfRule type="expression" dxfId="785" priority="14">
      <formula>$G42="réalisé"</formula>
    </cfRule>
    <cfRule type="expression" dxfId="784" priority="15">
      <formula>$G42="en cours"</formula>
    </cfRule>
    <cfRule type="expression" dxfId="783" priority="16">
      <formula>$G42="non compris"</formula>
    </cfRule>
  </conditionalFormatting>
  <conditionalFormatting sqref="D50">
    <cfRule type="expression" dxfId="782" priority="11">
      <formula>$G50="réalisé"</formula>
    </cfRule>
    <cfRule type="expression" dxfId="781" priority="12">
      <formula>$G50="en cours"</formula>
    </cfRule>
    <cfRule type="expression" dxfId="780" priority="13">
      <formula>$G50="non compris"</formula>
    </cfRule>
  </conditionalFormatting>
  <conditionalFormatting sqref="D49">
    <cfRule type="expression" dxfId="779" priority="8">
      <formula>$G49="réalisé"</formula>
    </cfRule>
    <cfRule type="expression" dxfId="778" priority="9">
      <formula>$G49="en cours"</formula>
    </cfRule>
    <cfRule type="expression" dxfId="777" priority="10">
      <formula>$G49="non compris"</formula>
    </cfRule>
  </conditionalFormatting>
  <conditionalFormatting sqref="D48">
    <cfRule type="expression" dxfId="776" priority="5">
      <formula>$G48="réalisé"</formula>
    </cfRule>
    <cfRule type="expression" dxfId="775" priority="6">
      <formula>$G48="en cours"</formula>
    </cfRule>
    <cfRule type="expression" dxfId="774" priority="7">
      <formula>$G48="non compris"</formula>
    </cfRule>
  </conditionalFormatting>
  <conditionalFormatting sqref="D51">
    <cfRule type="expression" dxfId="773" priority="2">
      <formula>$G51="réalisé"</formula>
    </cfRule>
    <cfRule type="expression" dxfId="772" priority="3">
      <formula>$G51="en cours"</formula>
    </cfRule>
    <cfRule type="expression" dxfId="771" priority="4">
      <formula>$G51="non compris"</formula>
    </cfRule>
  </conditionalFormatting>
  <conditionalFormatting sqref="D8:D26">
    <cfRule type="expression" dxfId="77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I74"/>
  <sheetViews>
    <sheetView topLeftCell="A4" zoomScaleNormal="100" workbookViewId="0">
      <selection activeCell="B13" sqref="B13"/>
    </sheetView>
  </sheetViews>
  <sheetFormatPr baseColWidth="10" defaultRowHeight="15" x14ac:dyDescent="0.25"/>
  <cols>
    <col min="1" max="1" width="9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REPPERT</v>
      </c>
      <c r="D2" s="4" t="s">
        <v>72</v>
      </c>
      <c r="E2" s="363">
        <v>43161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209</v>
      </c>
      <c r="D3" s="7" t="s">
        <v>3</v>
      </c>
      <c r="E3" s="366">
        <v>43256</v>
      </c>
      <c r="F3" s="367"/>
      <c r="G3" s="8"/>
      <c r="H3" s="368" t="str">
        <f ca="1">DATEDIF(E3,TODAY(),"m")&amp;"mois"&amp;-DATEDIF(E3,TODAY(),"md")&amp;"jours"</f>
        <v>4mois-12jours</v>
      </c>
      <c r="I3" s="369"/>
    </row>
    <row r="4" spans="1:9" ht="18.75" x14ac:dyDescent="0.25">
      <c r="A4" s="69" t="s">
        <v>115</v>
      </c>
      <c r="B4" s="119"/>
      <c r="C4" s="9" t="s">
        <v>229</v>
      </c>
      <c r="D4" s="10" t="s">
        <v>4</v>
      </c>
      <c r="E4" s="370">
        <f>E3+60</f>
        <v>43316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201</v>
      </c>
      <c r="E8" s="157">
        <v>23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SA3 BÂTIMENT</v>
      </c>
      <c r="E9" s="158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SA3 BÂTIMENT</v>
      </c>
      <c r="E10" s="157">
        <v>27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SA3 BÂTIMENT</v>
      </c>
      <c r="E11" s="157">
        <v>31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18583.37</v>
      </c>
      <c r="B12" s="129">
        <f>A12-6120-6120-4200-2143.37</f>
        <v>0</v>
      </c>
      <c r="C12" s="55" t="s">
        <v>131</v>
      </c>
      <c r="D12" s="179" t="s">
        <v>68</v>
      </c>
      <c r="E12" s="178">
        <f>E11+2</f>
        <v>33</v>
      </c>
      <c r="F12" s="180"/>
      <c r="G12" s="58" t="s">
        <v>9</v>
      </c>
      <c r="H12" s="59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ref="D13" si="0">D10</f>
        <v>SA3 BÂTIMENT</v>
      </c>
      <c r="E13" s="157">
        <f>E12+1</f>
        <v>34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55" t="s">
        <v>133</v>
      </c>
      <c r="D14" s="179" t="s">
        <v>68</v>
      </c>
      <c r="E14" s="178">
        <f>E13</f>
        <v>34</v>
      </c>
      <c r="F14" s="180"/>
      <c r="G14" s="58" t="s">
        <v>9</v>
      </c>
      <c r="H14" s="59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31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28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173</v>
      </c>
      <c r="E17" s="24">
        <v>34</v>
      </c>
      <c r="F17" s="29"/>
      <c r="G17" s="30" t="s">
        <v>36</v>
      </c>
      <c r="H17" s="27"/>
      <c r="I17" s="19"/>
    </row>
    <row r="18" spans="1:9" x14ac:dyDescent="0.25">
      <c r="A18" s="130">
        <v>1802.04</v>
      </c>
      <c r="B18" s="129">
        <f>A18-1802.04</f>
        <v>0</v>
      </c>
      <c r="C18" s="28" t="s">
        <v>12</v>
      </c>
      <c r="D18" s="52" t="s">
        <v>41</v>
      </c>
      <c r="E18" s="157">
        <v>36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SA3 BÂTIMENT</v>
      </c>
      <c r="E19" s="24">
        <f>IF(E18="","",MOD(E18+1,52))</f>
        <v>37</v>
      </c>
      <c r="F19" s="29"/>
      <c r="G19" s="30" t="s">
        <v>36</v>
      </c>
      <c r="H19" s="27"/>
      <c r="I19" s="19"/>
    </row>
    <row r="20" spans="1:9" x14ac:dyDescent="0.25">
      <c r="A20" s="133">
        <v>1065.05</v>
      </c>
      <c r="B20" s="129">
        <f>A20-1065.05</f>
        <v>0</v>
      </c>
      <c r="C20" s="28" t="s">
        <v>59</v>
      </c>
      <c r="D20" s="52" t="s">
        <v>41</v>
      </c>
      <c r="E20" s="24">
        <f>IF(E19="","",MOD(E19+1,52))</f>
        <v>38</v>
      </c>
      <c r="F20" s="29"/>
      <c r="G20" s="30" t="s">
        <v>36</v>
      </c>
      <c r="H20" s="27"/>
      <c r="I20" s="19"/>
    </row>
    <row r="21" spans="1:9" x14ac:dyDescent="0.25">
      <c r="A21" s="133">
        <v>1450.3</v>
      </c>
      <c r="B21" s="129">
        <f>A21-1450.3</f>
        <v>0</v>
      </c>
      <c r="C21" s="28" t="s">
        <v>60</v>
      </c>
      <c r="D21" s="54" t="s">
        <v>44</v>
      </c>
      <c r="E21" s="24">
        <f>E20</f>
        <v>38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68</v>
      </c>
      <c r="E22" s="149">
        <f>E20</f>
        <v>38</v>
      </c>
      <c r="F22" s="150"/>
      <c r="G22" s="151" t="s">
        <v>70</v>
      </c>
      <c r="H22" s="152"/>
      <c r="I22" s="19"/>
    </row>
    <row r="23" spans="1:9" x14ac:dyDescent="0.25">
      <c r="A23" s="130">
        <v>3103.13</v>
      </c>
      <c r="B23" s="129">
        <f>A23-3103.13</f>
        <v>0</v>
      </c>
      <c r="C23" s="32" t="s">
        <v>135</v>
      </c>
      <c r="D23" s="52" t="s">
        <v>45</v>
      </c>
      <c r="E23" s="24">
        <f>IF(E20="","",MOD(E20+2,52))</f>
        <v>40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INDUSTRIE SERVICE</v>
      </c>
      <c r="E24" s="24">
        <f>IF(E20="","",MOD(E20+2,52))</f>
        <v>40</v>
      </c>
      <c r="F24" s="29"/>
      <c r="G24" s="30" t="s">
        <v>36</v>
      </c>
      <c r="H24" s="27"/>
      <c r="I24" s="19"/>
    </row>
    <row r="25" spans="1:9" x14ac:dyDescent="0.25">
      <c r="A25" s="231"/>
      <c r="B25" s="129">
        <f>A25</f>
        <v>0</v>
      </c>
      <c r="C25" s="160" t="s">
        <v>134</v>
      </c>
      <c r="D25" s="53" t="s">
        <v>55</v>
      </c>
      <c r="E25" s="24">
        <v>42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934.86</v>
      </c>
      <c r="B29" s="129">
        <f>A29</f>
        <v>934.86</v>
      </c>
      <c r="C29" s="78" t="s">
        <v>66</v>
      </c>
      <c r="D29" s="52" t="s">
        <v>49</v>
      </c>
      <c r="E29" s="79">
        <f>IF(E24="","",MOD(E24+1,52))</f>
        <v>41</v>
      </c>
      <c r="F29" s="25"/>
      <c r="G29" s="26" t="s">
        <v>36</v>
      </c>
      <c r="H29" s="27"/>
      <c r="I29" s="19"/>
    </row>
    <row r="30" spans="1:9" x14ac:dyDescent="0.25">
      <c r="A30" s="130">
        <v>1875.17</v>
      </c>
      <c r="B30" s="129">
        <f>A30</f>
        <v>1875.17</v>
      </c>
      <c r="C30" s="28" t="s">
        <v>67</v>
      </c>
      <c r="D30" s="53" t="s">
        <v>47</v>
      </c>
      <c r="E30" s="24">
        <f>IF(E29="","",MOD(E29+1,52))</f>
        <v>42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30">
        <v>461.87</v>
      </c>
      <c r="B32" s="129">
        <f>A32</f>
        <v>461.87</v>
      </c>
      <c r="C32" s="80" t="s">
        <v>17</v>
      </c>
      <c r="D32" s="53" t="s">
        <v>126</v>
      </c>
      <c r="E32" s="24">
        <f>IF(E30="","",MOD(E30+2,52))</f>
        <v>44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126</v>
      </c>
      <c r="E33" s="24">
        <f>IF(E32="","",MOD(E32+1,52))</f>
        <v>45</v>
      </c>
      <c r="F33" s="29"/>
      <c r="G33" s="30"/>
      <c r="H33" s="27"/>
      <c r="I33" s="19"/>
    </row>
    <row r="34" spans="1:9" x14ac:dyDescent="0.25">
      <c r="A34" s="130">
        <v>2100.6</v>
      </c>
      <c r="B34" s="129">
        <f>A34</f>
        <v>2100.6</v>
      </c>
      <c r="C34" s="28" t="s">
        <v>138</v>
      </c>
      <c r="D34" s="53" t="s">
        <v>126</v>
      </c>
      <c r="E34" s="24">
        <f>IF(E32="","",MOD(E32+1,52))</f>
        <v>45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231"/>
      <c r="B40" s="129"/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MEYER</v>
      </c>
      <c r="E42" s="24">
        <f>IF(E40="","",MOD(E40+2,52))</f>
        <v>0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tr">
        <f>D44</f>
        <v>BECHTEL</v>
      </c>
      <c r="E43" s="82">
        <f>E44</f>
        <v>0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54</v>
      </c>
      <c r="E44" s="82">
        <f>IF(E40="","",MOD(E40+2,52))</f>
        <v>0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45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31376.389999999996</v>
      </c>
      <c r="B51" s="123">
        <f>SUM(B12:B50)</f>
        <v>5372.5</v>
      </c>
      <c r="C51" s="91" t="s">
        <v>27</v>
      </c>
      <c r="D51" s="52" t="str">
        <f>D48</f>
        <v>_</v>
      </c>
      <c r="E51" s="90">
        <f>E48+3</f>
        <v>48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43181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43224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769" priority="70">
      <formula>$F52="réalisé"</formula>
    </cfRule>
  </conditionalFormatting>
  <conditionalFormatting sqref="C48:C51 E48:H51 E29:H45 C8:H26">
    <cfRule type="expression" dxfId="768" priority="67">
      <formula>$G8="réalisé"</formula>
    </cfRule>
    <cfRule type="expression" dxfId="767" priority="68">
      <formula>$G8="en cours"</formula>
    </cfRule>
    <cfRule type="expression" dxfId="766" priority="69">
      <formula>$G8="non compris"</formula>
    </cfRule>
  </conditionalFormatting>
  <conditionalFormatting sqref="C29:C45">
    <cfRule type="expression" dxfId="765" priority="64">
      <formula>$G29="réalisé"</formula>
    </cfRule>
    <cfRule type="expression" dxfId="764" priority="65">
      <formula>$G29="en cours"</formula>
    </cfRule>
    <cfRule type="expression" dxfId="763" priority="66">
      <formula>$G29="non compris"</formula>
    </cfRule>
  </conditionalFormatting>
  <conditionalFormatting sqref="C55:F58">
    <cfRule type="expression" dxfId="762" priority="63">
      <formula>$F55="réalisé"</formula>
    </cfRule>
  </conditionalFormatting>
  <conditionalFormatting sqref="G9">
    <cfRule type="expression" dxfId="761" priority="62">
      <formula>$G$10="réalisé"</formula>
    </cfRule>
  </conditionalFormatting>
  <conditionalFormatting sqref="G10:G14">
    <cfRule type="expression" dxfId="760" priority="61">
      <formula>$G$15="réalisé"</formula>
    </cfRule>
  </conditionalFormatting>
  <conditionalFormatting sqref="G20:G21">
    <cfRule type="expression" dxfId="759" priority="60">
      <formula>$G$22="réalisé"</formula>
    </cfRule>
  </conditionalFormatting>
  <conditionalFormatting sqref="G30">
    <cfRule type="expression" dxfId="758" priority="59">
      <formula>$G$31="réalisé"</formula>
    </cfRule>
  </conditionalFormatting>
  <conditionalFormatting sqref="D29">
    <cfRule type="expression" dxfId="757" priority="56">
      <formula>$G29="réalisé"</formula>
    </cfRule>
    <cfRule type="expression" dxfId="756" priority="57">
      <formula>$G29="en cours"</formula>
    </cfRule>
    <cfRule type="expression" dxfId="755" priority="58">
      <formula>$G29="non compris"</formula>
    </cfRule>
  </conditionalFormatting>
  <conditionalFormatting sqref="D31">
    <cfRule type="expression" dxfId="754" priority="53">
      <formula>$G31="réalisé"</formula>
    </cfRule>
    <cfRule type="expression" dxfId="753" priority="54">
      <formula>$G31="en cours"</formula>
    </cfRule>
    <cfRule type="expression" dxfId="752" priority="55">
      <formula>$G31="non compris"</formula>
    </cfRule>
  </conditionalFormatting>
  <conditionalFormatting sqref="D33">
    <cfRule type="expression" dxfId="751" priority="50">
      <formula>$G33="réalisé"</formula>
    </cfRule>
    <cfRule type="expression" dxfId="750" priority="51">
      <formula>$G33="en cours"</formula>
    </cfRule>
    <cfRule type="expression" dxfId="749" priority="52">
      <formula>$G33="non compris"</formula>
    </cfRule>
  </conditionalFormatting>
  <conditionalFormatting sqref="D35">
    <cfRule type="expression" dxfId="748" priority="47">
      <formula>$G35="réalisé"</formula>
    </cfRule>
    <cfRule type="expression" dxfId="747" priority="48">
      <formula>$G35="en cours"</formula>
    </cfRule>
    <cfRule type="expression" dxfId="746" priority="49">
      <formula>$G35="non compris"</formula>
    </cfRule>
  </conditionalFormatting>
  <conditionalFormatting sqref="D37">
    <cfRule type="expression" dxfId="745" priority="44">
      <formula>$G37="réalisé"</formula>
    </cfRule>
    <cfRule type="expression" dxfId="744" priority="45">
      <formula>$G37="en cours"</formula>
    </cfRule>
    <cfRule type="expression" dxfId="743" priority="46">
      <formula>$G37="non compris"</formula>
    </cfRule>
  </conditionalFormatting>
  <conditionalFormatting sqref="D39">
    <cfRule type="expression" dxfId="742" priority="41">
      <formula>$G39="réalisé"</formula>
    </cfRule>
    <cfRule type="expression" dxfId="741" priority="42">
      <formula>$G39="en cours"</formula>
    </cfRule>
    <cfRule type="expression" dxfId="740" priority="43">
      <formula>$G39="non compris"</formula>
    </cfRule>
  </conditionalFormatting>
  <conditionalFormatting sqref="D41">
    <cfRule type="expression" dxfId="739" priority="38">
      <formula>$G41="réalisé"</formula>
    </cfRule>
    <cfRule type="expression" dxfId="738" priority="39">
      <formula>$G41="en cours"</formula>
    </cfRule>
    <cfRule type="expression" dxfId="737" priority="40">
      <formula>$G41="non compris"</formula>
    </cfRule>
  </conditionalFormatting>
  <conditionalFormatting sqref="D44:D45">
    <cfRule type="expression" dxfId="736" priority="35">
      <formula>$G44="réalisé"</formula>
    </cfRule>
    <cfRule type="expression" dxfId="735" priority="36">
      <formula>$G44="en cours"</formula>
    </cfRule>
    <cfRule type="expression" dxfId="734" priority="37">
      <formula>$G44="non compris"</formula>
    </cfRule>
  </conditionalFormatting>
  <conditionalFormatting sqref="D30">
    <cfRule type="expression" dxfId="733" priority="32">
      <formula>$G30="réalisé"</formula>
    </cfRule>
    <cfRule type="expression" dxfId="732" priority="33">
      <formula>$G30="en cours"</formula>
    </cfRule>
    <cfRule type="expression" dxfId="731" priority="34">
      <formula>$G30="non compris"</formula>
    </cfRule>
  </conditionalFormatting>
  <conditionalFormatting sqref="D32">
    <cfRule type="expression" dxfId="730" priority="29">
      <formula>$G32="réalisé"</formula>
    </cfRule>
    <cfRule type="expression" dxfId="729" priority="30">
      <formula>$G32="en cours"</formula>
    </cfRule>
    <cfRule type="expression" dxfId="728" priority="31">
      <formula>$G32="non compris"</formula>
    </cfRule>
  </conditionalFormatting>
  <conditionalFormatting sqref="D34">
    <cfRule type="expression" dxfId="727" priority="26">
      <formula>$G34="réalisé"</formula>
    </cfRule>
    <cfRule type="expression" dxfId="726" priority="27">
      <formula>$G34="en cours"</formula>
    </cfRule>
    <cfRule type="expression" dxfId="725" priority="28">
      <formula>$G34="non compris"</formula>
    </cfRule>
  </conditionalFormatting>
  <conditionalFormatting sqref="D36">
    <cfRule type="expression" dxfId="724" priority="23">
      <formula>$G36="réalisé"</formula>
    </cfRule>
    <cfRule type="expression" dxfId="723" priority="24">
      <formula>$G36="en cours"</formula>
    </cfRule>
    <cfRule type="expression" dxfId="722" priority="25">
      <formula>$G36="non compris"</formula>
    </cfRule>
  </conditionalFormatting>
  <conditionalFormatting sqref="D38">
    <cfRule type="expression" dxfId="721" priority="20">
      <formula>$G38="réalisé"</formula>
    </cfRule>
    <cfRule type="expression" dxfId="720" priority="21">
      <formula>$G38="en cours"</formula>
    </cfRule>
    <cfRule type="expression" dxfId="719" priority="22">
      <formula>$G38="non compris"</formula>
    </cfRule>
  </conditionalFormatting>
  <conditionalFormatting sqref="D40">
    <cfRule type="expression" dxfId="718" priority="17">
      <formula>$G40="réalisé"</formula>
    </cfRule>
    <cfRule type="expression" dxfId="717" priority="18">
      <formula>$G40="en cours"</formula>
    </cfRule>
    <cfRule type="expression" dxfId="716" priority="19">
      <formula>$G40="non compris"</formula>
    </cfRule>
  </conditionalFormatting>
  <conditionalFormatting sqref="D42:D43">
    <cfRule type="expression" dxfId="715" priority="14">
      <formula>$G42="réalisé"</formula>
    </cfRule>
    <cfRule type="expression" dxfId="714" priority="15">
      <formula>$G42="en cours"</formula>
    </cfRule>
    <cfRule type="expression" dxfId="713" priority="16">
      <formula>$G42="non compris"</formula>
    </cfRule>
  </conditionalFormatting>
  <conditionalFormatting sqref="D50">
    <cfRule type="expression" dxfId="712" priority="11">
      <formula>$G50="réalisé"</formula>
    </cfRule>
    <cfRule type="expression" dxfId="711" priority="12">
      <formula>$G50="en cours"</formula>
    </cfRule>
    <cfRule type="expression" dxfId="710" priority="13">
      <formula>$G50="non compris"</formula>
    </cfRule>
  </conditionalFormatting>
  <conditionalFormatting sqref="D49">
    <cfRule type="expression" dxfId="709" priority="8">
      <formula>$G49="réalisé"</formula>
    </cfRule>
    <cfRule type="expression" dxfId="708" priority="9">
      <formula>$G49="en cours"</formula>
    </cfRule>
    <cfRule type="expression" dxfId="707" priority="10">
      <formula>$G49="non compris"</formula>
    </cfRule>
  </conditionalFormatting>
  <conditionalFormatting sqref="D48">
    <cfRule type="expression" dxfId="706" priority="5">
      <formula>$G48="réalisé"</formula>
    </cfRule>
    <cfRule type="expression" dxfId="705" priority="6">
      <formula>$G48="en cours"</formula>
    </cfRule>
    <cfRule type="expression" dxfId="704" priority="7">
      <formula>$G48="non compris"</formula>
    </cfRule>
  </conditionalFormatting>
  <conditionalFormatting sqref="D51">
    <cfRule type="expression" dxfId="703" priority="2">
      <formula>$G51="réalisé"</formula>
    </cfRule>
    <cfRule type="expression" dxfId="702" priority="3">
      <formula>$G51="en cours"</formula>
    </cfRule>
    <cfRule type="expression" dxfId="701" priority="4">
      <formula>$G51="non compris"</formula>
    </cfRule>
  </conditionalFormatting>
  <conditionalFormatting sqref="D8:D26">
    <cfRule type="expression" dxfId="70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  <pageSetUpPr fitToPage="1"/>
  </sheetPr>
  <dimension ref="A1:I74"/>
  <sheetViews>
    <sheetView topLeftCell="A19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ROMILLY</v>
      </c>
      <c r="D2" s="4" t="s">
        <v>72</v>
      </c>
      <c r="E2" s="363">
        <v>42985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148</v>
      </c>
      <c r="D3" s="7" t="s">
        <v>3</v>
      </c>
      <c r="E3" s="366">
        <v>43154</v>
      </c>
      <c r="F3" s="367"/>
      <c r="G3" s="8"/>
      <c r="H3" s="368" t="str">
        <f ca="1">DATEDIF(E3,TODAY(),"m")&amp;"mois"&amp;-DATEDIF(E3,TODAY(),"md")&amp;"jours"</f>
        <v>7mois-24jours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43214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9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10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v>11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12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16439.900000000001</v>
      </c>
      <c r="B12" s="129">
        <f>A12-9863.94-6575.96</f>
        <v>0</v>
      </c>
      <c r="C12" s="28" t="s">
        <v>131</v>
      </c>
      <c r="D12" s="54" t="str">
        <f t="shared" ref="D12:D14" si="0">D9</f>
        <v>TEMA</v>
      </c>
      <c r="E12" s="157">
        <f>E11+2</f>
        <v>14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v>21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/>
      <c r="D14" s="54" t="str">
        <f t="shared" si="0"/>
        <v>TEMA</v>
      </c>
      <c r="E14" s="157">
        <v>29</v>
      </c>
      <c r="F14" s="31"/>
      <c r="G14" s="30" t="s">
        <v>36</v>
      </c>
      <c r="H14" s="27" t="s">
        <v>240</v>
      </c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15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12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30">
        <v>957.8</v>
      </c>
      <c r="B18" s="129">
        <f>A18-957.8</f>
        <v>0</v>
      </c>
      <c r="C18" s="28" t="s">
        <v>12</v>
      </c>
      <c r="D18" s="52" t="s">
        <v>41</v>
      </c>
      <c r="E18" s="157">
        <f>IF(E13="","",MOD(E17+1,52))</f>
        <v>23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24</v>
      </c>
      <c r="F19" s="29"/>
      <c r="G19" s="30" t="s">
        <v>36</v>
      </c>
      <c r="H19" s="27"/>
      <c r="I19" s="19"/>
    </row>
    <row r="20" spans="1:9" x14ac:dyDescent="0.25">
      <c r="A20" s="133">
        <v>864.78</v>
      </c>
      <c r="B20" s="129">
        <f>A20-864.78</f>
        <v>0</v>
      </c>
      <c r="C20" s="28" t="s">
        <v>59</v>
      </c>
      <c r="D20" s="52" t="s">
        <v>41</v>
      </c>
      <c r="E20" s="24">
        <f>IF(E19="","",MOD(E19+1,52))</f>
        <v>25</v>
      </c>
      <c r="F20" s="29"/>
      <c r="G20" s="30" t="s">
        <v>36</v>
      </c>
      <c r="H20" s="27"/>
      <c r="I20" s="19"/>
    </row>
    <row r="21" spans="1:9" x14ac:dyDescent="0.25">
      <c r="A21" s="133">
        <v>297.7</v>
      </c>
      <c r="B21" s="129">
        <f>A21-297.7</f>
        <v>0</v>
      </c>
      <c r="C21" s="28" t="s">
        <v>60</v>
      </c>
      <c r="D21" s="54" t="s">
        <v>44</v>
      </c>
      <c r="E21" s="24">
        <f>E20</f>
        <v>25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62" t="s">
        <v>13</v>
      </c>
      <c r="D22" s="163" t="s">
        <v>68</v>
      </c>
      <c r="E22" s="164">
        <f>E20</f>
        <v>25</v>
      </c>
      <c r="F22" s="165"/>
      <c r="G22" s="166" t="s">
        <v>9</v>
      </c>
      <c r="H22" s="167"/>
      <c r="I22" s="19"/>
    </row>
    <row r="23" spans="1:9" x14ac:dyDescent="0.25">
      <c r="A23" s="231"/>
      <c r="B23" s="129">
        <f>A23</f>
        <v>0</v>
      </c>
      <c r="C23" s="32" t="s">
        <v>135</v>
      </c>
      <c r="D23" s="52" t="s">
        <v>45</v>
      </c>
      <c r="E23" s="24">
        <v>28</v>
      </c>
      <c r="F23" s="29"/>
      <c r="G23" s="30" t="s">
        <v>36</v>
      </c>
      <c r="H23" s="27" t="s">
        <v>239</v>
      </c>
      <c r="I23" s="19"/>
    </row>
    <row r="24" spans="1:9" x14ac:dyDescent="0.25">
      <c r="A24" s="240"/>
      <c r="B24" s="122"/>
      <c r="C24" s="28" t="s">
        <v>14</v>
      </c>
      <c r="D24" s="53" t="str">
        <f>D17</f>
        <v>TEMA</v>
      </c>
      <c r="E24" s="24">
        <f>IF(E20="","",MOD(E20+2,52))</f>
        <v>27</v>
      </c>
      <c r="F24" s="29"/>
      <c r="G24" s="30" t="s">
        <v>36</v>
      </c>
      <c r="H24" s="27"/>
      <c r="I24" s="19"/>
    </row>
    <row r="25" spans="1:9" x14ac:dyDescent="0.25">
      <c r="A25" s="231"/>
      <c r="B25" s="129">
        <f>A25</f>
        <v>0</v>
      </c>
      <c r="C25" s="160" t="s">
        <v>134</v>
      </c>
      <c r="D25" s="53" t="s">
        <v>56</v>
      </c>
      <c r="E25" s="24">
        <f>E23</f>
        <v>28</v>
      </c>
      <c r="F25" s="29"/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64</v>
      </c>
      <c r="E29" s="79">
        <v>29</v>
      </c>
      <c r="F29" s="25"/>
      <c r="G29" s="26" t="s">
        <v>70</v>
      </c>
      <c r="H29" s="27"/>
      <c r="I29" s="19"/>
    </row>
    <row r="30" spans="1:9" x14ac:dyDescent="0.25">
      <c r="A30" s="130">
        <v>1949.14</v>
      </c>
      <c r="B30" s="129">
        <f>A30-1949.14</f>
        <v>0</v>
      </c>
      <c r="C30" s="28" t="s">
        <v>67</v>
      </c>
      <c r="D30" s="53" t="s">
        <v>47</v>
      </c>
      <c r="E30" s="24">
        <v>29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A CHARGE CLIENT</v>
      </c>
      <c r="E31" s="24">
        <f>IF(E30="","",MOD(E30+2,52))</f>
        <v>31</v>
      </c>
      <c r="F31" s="29"/>
      <c r="G31" s="30" t="s">
        <v>70</v>
      </c>
      <c r="H31" s="27"/>
      <c r="I31" s="19"/>
    </row>
    <row r="32" spans="1:9" x14ac:dyDescent="0.25">
      <c r="A32" s="231"/>
      <c r="B32" s="129">
        <f>A32</f>
        <v>0</v>
      </c>
      <c r="C32" s="80" t="s">
        <v>17</v>
      </c>
      <c r="D32" s="53" t="s">
        <v>126</v>
      </c>
      <c r="E32" s="24">
        <v>36</v>
      </c>
      <c r="F32" s="29"/>
      <c r="G32" s="30" t="s">
        <v>36</v>
      </c>
      <c r="H32" s="27"/>
      <c r="I32" s="19"/>
    </row>
    <row r="33" spans="1:9" x14ac:dyDescent="0.25">
      <c r="A33" s="231"/>
      <c r="B33" s="129"/>
      <c r="C33" s="62" t="s">
        <v>137</v>
      </c>
      <c r="D33" s="52" t="s">
        <v>64</v>
      </c>
      <c r="E33" s="24">
        <f>IF(E32="","",MOD(E32+1,52))</f>
        <v>37</v>
      </c>
      <c r="F33" s="29"/>
      <c r="G33" s="30" t="s">
        <v>70</v>
      </c>
      <c r="H33" s="27"/>
      <c r="I33" s="19"/>
    </row>
    <row r="34" spans="1:9" x14ac:dyDescent="0.25">
      <c r="A34" s="231"/>
      <c r="B34" s="129">
        <f>A34</f>
        <v>0</v>
      </c>
      <c r="C34" s="28" t="s">
        <v>138</v>
      </c>
      <c r="D34" s="53" t="s">
        <v>64</v>
      </c>
      <c r="E34" s="24">
        <f>IF(E32="","",MOD(E32+1,52))</f>
        <v>37</v>
      </c>
      <c r="F34" s="29"/>
      <c r="G34" s="30" t="s">
        <v>70</v>
      </c>
      <c r="H34" s="27"/>
      <c r="I34" s="19"/>
    </row>
    <row r="35" spans="1:9" x14ac:dyDescent="0.25">
      <c r="A35" s="240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53</v>
      </c>
      <c r="E36" s="24">
        <v>42</v>
      </c>
      <c r="F36" s="29"/>
      <c r="G36" s="30"/>
      <c r="H36" s="27"/>
      <c r="I36" s="19"/>
    </row>
    <row r="37" spans="1:9" x14ac:dyDescent="0.25">
      <c r="A37" s="240"/>
      <c r="B37" s="12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240"/>
      <c r="B38" s="12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240"/>
      <c r="B39" s="12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240"/>
      <c r="B40" s="122"/>
      <c r="C40" s="28" t="s">
        <v>23</v>
      </c>
      <c r="D40" s="53" t="s">
        <v>53</v>
      </c>
      <c r="E40" s="24">
        <f>E36+4</f>
        <v>46</v>
      </c>
      <c r="F40" s="29"/>
      <c r="G40" s="30" t="s">
        <v>9</v>
      </c>
      <c r="H40" s="27"/>
      <c r="I40" s="19"/>
    </row>
    <row r="41" spans="1:9" x14ac:dyDescent="0.25">
      <c r="A41" s="240"/>
      <c r="B41" s="12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240"/>
      <c r="B42" s="122"/>
      <c r="C42" s="28" t="s">
        <v>25</v>
      </c>
      <c r="D42" s="53" t="str">
        <f>D34</f>
        <v>A CHARGE CLIENT</v>
      </c>
      <c r="E42" s="24">
        <f>IF(E40="","",MOD(E40+2,52))</f>
        <v>48</v>
      </c>
      <c r="F42" s="29"/>
      <c r="G42" s="30" t="s">
        <v>70</v>
      </c>
      <c r="H42" s="27"/>
      <c r="I42" s="19"/>
    </row>
    <row r="43" spans="1:9" x14ac:dyDescent="0.25">
      <c r="A43" s="231"/>
      <c r="B43" s="129">
        <f>A43</f>
        <v>0</v>
      </c>
      <c r="C43" s="81" t="s">
        <v>144</v>
      </c>
      <c r="D43" s="52" t="str">
        <f>D44</f>
        <v>BECHTEL</v>
      </c>
      <c r="E43" s="82">
        <f>E44</f>
        <v>48</v>
      </c>
      <c r="F43" s="83"/>
      <c r="G43" s="72"/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f>IF(E40="","",MOD(E40+2,52))</f>
        <v>48</v>
      </c>
      <c r="F44" s="83"/>
      <c r="G44" s="72"/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f>E32+1</f>
        <v>37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37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38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20509.32</v>
      </c>
      <c r="B51" s="123">
        <f>SUM(B8:B50)</f>
        <v>0</v>
      </c>
      <c r="C51" s="91" t="s">
        <v>27</v>
      </c>
      <c r="D51" s="52" t="s">
        <v>64</v>
      </c>
      <c r="E51" s="90">
        <f>E48+3</f>
        <v>40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42991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43144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699" priority="70">
      <formula>$F52="réalisé"</formula>
    </cfRule>
  </conditionalFormatting>
  <conditionalFormatting sqref="C48:C51 E48:H51 E29:H45 C8:H26">
    <cfRule type="expression" dxfId="698" priority="67">
      <formula>$G8="réalisé"</formula>
    </cfRule>
    <cfRule type="expression" dxfId="697" priority="68">
      <formula>$G8="en cours"</formula>
    </cfRule>
    <cfRule type="expression" dxfId="696" priority="69">
      <formula>$G8="non compris"</formula>
    </cfRule>
  </conditionalFormatting>
  <conditionalFormatting sqref="C29:C45">
    <cfRule type="expression" dxfId="695" priority="64">
      <formula>$G29="réalisé"</formula>
    </cfRule>
    <cfRule type="expression" dxfId="694" priority="65">
      <formula>$G29="en cours"</formula>
    </cfRule>
    <cfRule type="expression" dxfId="693" priority="66">
      <formula>$G29="non compris"</formula>
    </cfRule>
  </conditionalFormatting>
  <conditionalFormatting sqref="C55:F58">
    <cfRule type="expression" dxfId="692" priority="63">
      <formula>$F55="réalisé"</formula>
    </cfRule>
  </conditionalFormatting>
  <conditionalFormatting sqref="G9">
    <cfRule type="expression" dxfId="691" priority="62">
      <formula>$G$10="réalisé"</formula>
    </cfRule>
  </conditionalFormatting>
  <conditionalFormatting sqref="G10:G14">
    <cfRule type="expression" dxfId="690" priority="61">
      <formula>$G$15="réalisé"</formula>
    </cfRule>
  </conditionalFormatting>
  <conditionalFormatting sqref="G20:G21">
    <cfRule type="expression" dxfId="689" priority="60">
      <formula>$G$22="réalisé"</formula>
    </cfRule>
  </conditionalFormatting>
  <conditionalFormatting sqref="G30">
    <cfRule type="expression" dxfId="688" priority="59">
      <formula>$G$31="réalisé"</formula>
    </cfRule>
  </conditionalFormatting>
  <conditionalFormatting sqref="D29">
    <cfRule type="expression" dxfId="687" priority="56">
      <formula>$G29="réalisé"</formula>
    </cfRule>
    <cfRule type="expression" dxfId="686" priority="57">
      <formula>$G29="en cours"</formula>
    </cfRule>
    <cfRule type="expression" dxfId="685" priority="58">
      <formula>$G29="non compris"</formula>
    </cfRule>
  </conditionalFormatting>
  <conditionalFormatting sqref="D31">
    <cfRule type="expression" dxfId="684" priority="53">
      <formula>$G31="réalisé"</formula>
    </cfRule>
    <cfRule type="expression" dxfId="683" priority="54">
      <formula>$G31="en cours"</formula>
    </cfRule>
    <cfRule type="expression" dxfId="682" priority="55">
      <formula>$G31="non compris"</formula>
    </cfRule>
  </conditionalFormatting>
  <conditionalFormatting sqref="D33">
    <cfRule type="expression" dxfId="681" priority="50">
      <formula>$G33="réalisé"</formula>
    </cfRule>
    <cfRule type="expression" dxfId="680" priority="51">
      <formula>$G33="en cours"</formula>
    </cfRule>
    <cfRule type="expression" dxfId="679" priority="52">
      <formula>$G33="non compris"</formula>
    </cfRule>
  </conditionalFormatting>
  <conditionalFormatting sqref="D35">
    <cfRule type="expression" dxfId="678" priority="47">
      <formula>$G35="réalisé"</formula>
    </cfRule>
    <cfRule type="expression" dxfId="677" priority="48">
      <formula>$G35="en cours"</formula>
    </cfRule>
    <cfRule type="expression" dxfId="676" priority="49">
      <formula>$G35="non compris"</formula>
    </cfRule>
  </conditionalFormatting>
  <conditionalFormatting sqref="D37">
    <cfRule type="expression" dxfId="675" priority="44">
      <formula>$G37="réalisé"</formula>
    </cfRule>
    <cfRule type="expression" dxfId="674" priority="45">
      <formula>$G37="en cours"</formula>
    </cfRule>
    <cfRule type="expression" dxfId="673" priority="46">
      <formula>$G37="non compris"</formula>
    </cfRule>
  </conditionalFormatting>
  <conditionalFormatting sqref="D39">
    <cfRule type="expression" dxfId="672" priority="41">
      <formula>$G39="réalisé"</formula>
    </cfRule>
    <cfRule type="expression" dxfId="671" priority="42">
      <formula>$G39="en cours"</formula>
    </cfRule>
    <cfRule type="expression" dxfId="670" priority="43">
      <formula>$G39="non compris"</formula>
    </cfRule>
  </conditionalFormatting>
  <conditionalFormatting sqref="D41">
    <cfRule type="expression" dxfId="669" priority="38">
      <formula>$G41="réalisé"</formula>
    </cfRule>
    <cfRule type="expression" dxfId="668" priority="39">
      <formula>$G41="en cours"</formula>
    </cfRule>
    <cfRule type="expression" dxfId="667" priority="40">
      <formula>$G41="non compris"</formula>
    </cfRule>
  </conditionalFormatting>
  <conditionalFormatting sqref="D44:D45">
    <cfRule type="expression" dxfId="666" priority="35">
      <formula>$G44="réalisé"</formula>
    </cfRule>
    <cfRule type="expression" dxfId="665" priority="36">
      <formula>$G44="en cours"</formula>
    </cfRule>
    <cfRule type="expression" dxfId="664" priority="37">
      <formula>$G44="non compris"</formula>
    </cfRule>
  </conditionalFormatting>
  <conditionalFormatting sqref="D30">
    <cfRule type="expression" dxfId="663" priority="32">
      <formula>$G30="réalisé"</formula>
    </cfRule>
    <cfRule type="expression" dxfId="662" priority="33">
      <formula>$G30="en cours"</formula>
    </cfRule>
    <cfRule type="expression" dxfId="661" priority="34">
      <formula>$G30="non compris"</formula>
    </cfRule>
  </conditionalFormatting>
  <conditionalFormatting sqref="D32">
    <cfRule type="expression" dxfId="660" priority="29">
      <formula>$G32="réalisé"</formula>
    </cfRule>
    <cfRule type="expression" dxfId="659" priority="30">
      <formula>$G32="en cours"</formula>
    </cfRule>
    <cfRule type="expression" dxfId="658" priority="31">
      <formula>$G32="non compris"</formula>
    </cfRule>
  </conditionalFormatting>
  <conditionalFormatting sqref="D34">
    <cfRule type="expression" dxfId="657" priority="26">
      <formula>$G34="réalisé"</formula>
    </cfRule>
    <cfRule type="expression" dxfId="656" priority="27">
      <formula>$G34="en cours"</formula>
    </cfRule>
    <cfRule type="expression" dxfId="655" priority="28">
      <formula>$G34="non compris"</formula>
    </cfRule>
  </conditionalFormatting>
  <conditionalFormatting sqref="D36">
    <cfRule type="expression" dxfId="654" priority="23">
      <formula>$G36="réalisé"</formula>
    </cfRule>
    <cfRule type="expression" dxfId="653" priority="24">
      <formula>$G36="en cours"</formula>
    </cfRule>
    <cfRule type="expression" dxfId="652" priority="25">
      <formula>$G36="non compris"</formula>
    </cfRule>
  </conditionalFormatting>
  <conditionalFormatting sqref="D38">
    <cfRule type="expression" dxfId="651" priority="20">
      <formula>$G38="réalisé"</formula>
    </cfRule>
    <cfRule type="expression" dxfId="650" priority="21">
      <formula>$G38="en cours"</formula>
    </cfRule>
    <cfRule type="expression" dxfId="649" priority="22">
      <formula>$G38="non compris"</formula>
    </cfRule>
  </conditionalFormatting>
  <conditionalFormatting sqref="D40">
    <cfRule type="expression" dxfId="648" priority="17">
      <formula>$G40="réalisé"</formula>
    </cfRule>
    <cfRule type="expression" dxfId="647" priority="18">
      <formula>$G40="en cours"</formula>
    </cfRule>
    <cfRule type="expression" dxfId="646" priority="19">
      <formula>$G40="non compris"</formula>
    </cfRule>
  </conditionalFormatting>
  <conditionalFormatting sqref="D42:D43">
    <cfRule type="expression" dxfId="645" priority="14">
      <formula>$G42="réalisé"</formula>
    </cfRule>
    <cfRule type="expression" dxfId="644" priority="15">
      <formula>$G42="en cours"</formula>
    </cfRule>
    <cfRule type="expression" dxfId="643" priority="16">
      <formula>$G42="non compris"</formula>
    </cfRule>
  </conditionalFormatting>
  <conditionalFormatting sqref="D50">
    <cfRule type="expression" dxfId="642" priority="11">
      <formula>$G50="réalisé"</formula>
    </cfRule>
    <cfRule type="expression" dxfId="641" priority="12">
      <formula>$G50="en cours"</formula>
    </cfRule>
    <cfRule type="expression" dxfId="640" priority="13">
      <formula>$G50="non compris"</formula>
    </cfRule>
  </conditionalFormatting>
  <conditionalFormatting sqref="D49">
    <cfRule type="expression" dxfId="639" priority="8">
      <formula>$G49="réalisé"</formula>
    </cfRule>
    <cfRule type="expression" dxfId="638" priority="9">
      <formula>$G49="en cours"</formula>
    </cfRule>
    <cfRule type="expression" dxfId="637" priority="10">
      <formula>$G49="non compris"</formula>
    </cfRule>
  </conditionalFormatting>
  <conditionalFormatting sqref="D48">
    <cfRule type="expression" dxfId="636" priority="5">
      <formula>$G48="réalisé"</formula>
    </cfRule>
    <cfRule type="expression" dxfId="635" priority="6">
      <formula>$G48="en cours"</formula>
    </cfRule>
    <cfRule type="expression" dxfId="634" priority="7">
      <formula>$G48="non compris"</formula>
    </cfRule>
  </conditionalFormatting>
  <conditionalFormatting sqref="D51">
    <cfRule type="expression" dxfId="633" priority="2">
      <formula>$G51="réalisé"</formula>
    </cfRule>
    <cfRule type="expression" dxfId="632" priority="3">
      <formula>$G51="en cours"</formula>
    </cfRule>
    <cfRule type="expression" dxfId="631" priority="4">
      <formula>$G51="non compris"</formula>
    </cfRule>
  </conditionalFormatting>
  <conditionalFormatting sqref="D8:D26">
    <cfRule type="expression" dxfId="63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I74"/>
  <sheetViews>
    <sheetView zoomScaleNormal="100" workbookViewId="0">
      <selection activeCell="B21" sqref="B21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ROSKIC</v>
      </c>
      <c r="D2" s="4" t="s">
        <v>72</v>
      </c>
      <c r="E2" s="363">
        <v>43195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208</v>
      </c>
      <c r="D3" s="7" t="s">
        <v>3</v>
      </c>
      <c r="E3" s="366">
        <v>43271</v>
      </c>
      <c r="F3" s="367"/>
      <c r="G3" s="8"/>
      <c r="H3" s="368" t="str">
        <f ca="1">DATEDIF(E3,TODAY(),"m")&amp;"mois"&amp;-DATEDIF(E3,TODAY(),"md")&amp;"jours"</f>
        <v>3mois-27jours</v>
      </c>
      <c r="I3" s="369"/>
    </row>
    <row r="4" spans="1:9" ht="18.75" x14ac:dyDescent="0.25">
      <c r="A4" s="69" t="s">
        <v>115</v>
      </c>
      <c r="B4" s="119"/>
      <c r="C4" s="9" t="s">
        <v>119</v>
      </c>
      <c r="D4" s="10" t="s">
        <v>4</v>
      </c>
      <c r="E4" s="370">
        <f>E3+60</f>
        <v>43331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f ca="1">I1</f>
        <v>42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 ca="1">E8+1</f>
        <v>43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 ca="1">E9</f>
        <v>43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 ca="1">E10+1</f>
        <v>44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14457.65</v>
      </c>
      <c r="B12" s="129">
        <f>A12-12048.04-1689.6</f>
        <v>720.00999999999885</v>
      </c>
      <c r="C12" s="28" t="s">
        <v>131</v>
      </c>
      <c r="D12" s="54" t="str">
        <f t="shared" ref="D12:D14" si="0">D9</f>
        <v>TEMA</v>
      </c>
      <c r="E12" s="157">
        <f ca="1">E11+2</f>
        <v>46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 ca="1">E12+1</f>
        <v>47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f ca="1">E13</f>
        <v>47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 ca="1">E10+4</f>
        <v>47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 ca="1">E10+1</f>
        <v>44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36</v>
      </c>
      <c r="F17" s="29"/>
      <c r="G17" s="30" t="s">
        <v>36</v>
      </c>
      <c r="H17" s="27"/>
      <c r="I17" s="19"/>
    </row>
    <row r="18" spans="1:9" x14ac:dyDescent="0.25">
      <c r="A18" s="130">
        <v>709.2</v>
      </c>
      <c r="B18" s="129">
        <f>A18-709.2</f>
        <v>0</v>
      </c>
      <c r="C18" s="28" t="s">
        <v>12</v>
      </c>
      <c r="D18" s="52" t="s">
        <v>41</v>
      </c>
      <c r="E18" s="157">
        <v>36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9" x14ac:dyDescent="0.25">
      <c r="A20" s="130">
        <v>542.66</v>
      </c>
      <c r="B20" s="129">
        <f>A20-542.66</f>
        <v>0</v>
      </c>
      <c r="C20" s="28" t="s">
        <v>59</v>
      </c>
      <c r="D20" s="52" t="s">
        <v>41</v>
      </c>
      <c r="E20" s="24">
        <v>40</v>
      </c>
      <c r="F20" s="29"/>
      <c r="G20" s="30" t="s">
        <v>36</v>
      </c>
      <c r="H20" s="27"/>
      <c r="I20" s="19"/>
    </row>
    <row r="21" spans="1:9" x14ac:dyDescent="0.25">
      <c r="A21" s="130">
        <v>1058.28</v>
      </c>
      <c r="B21" s="129">
        <f>A21</f>
        <v>1058.28</v>
      </c>
      <c r="C21" s="28" t="s">
        <v>60</v>
      </c>
      <c r="D21" s="54" t="s">
        <v>44</v>
      </c>
      <c r="E21" s="24">
        <f>E20</f>
        <v>40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40</v>
      </c>
      <c r="F22" s="150"/>
      <c r="G22" s="151" t="s">
        <v>36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64</v>
      </c>
      <c r="E23" s="24">
        <v>45</v>
      </c>
      <c r="F23" s="29"/>
      <c r="G23" s="30" t="s">
        <v>70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f>IF(E20="","",MOD(E20+2,52))</f>
        <v>42</v>
      </c>
      <c r="F24" s="29"/>
      <c r="G24" s="30" t="s">
        <v>36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64</v>
      </c>
      <c r="E25" s="24">
        <f>E23</f>
        <v>45</v>
      </c>
      <c r="F25" s="29"/>
      <c r="G25" s="72" t="s">
        <v>70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/>
      <c r="B29" s="129">
        <f>A29</f>
        <v>0</v>
      </c>
      <c r="C29" s="78" t="s">
        <v>66</v>
      </c>
      <c r="D29" s="52" t="s">
        <v>49</v>
      </c>
      <c r="E29" s="79">
        <v>46</v>
      </c>
      <c r="F29" s="25"/>
      <c r="G29" s="26" t="s">
        <v>9</v>
      </c>
      <c r="H29" s="27"/>
      <c r="I29" s="19"/>
    </row>
    <row r="30" spans="1:9" x14ac:dyDescent="0.25">
      <c r="A30" s="130">
        <v>810.34</v>
      </c>
      <c r="B30" s="129">
        <f>A30</f>
        <v>810.34</v>
      </c>
      <c r="C30" s="28" t="s">
        <v>67</v>
      </c>
      <c r="D30" s="53" t="s">
        <v>47</v>
      </c>
      <c r="E30" s="24">
        <f>IF(E29="","",MOD(E29+1,52))</f>
        <v>47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BENELEC</v>
      </c>
      <c r="E31" s="24">
        <f>IF(E30="","",MOD(E30+2,52))</f>
        <v>49</v>
      </c>
      <c r="F31" s="29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126</v>
      </c>
      <c r="E32" s="24">
        <f>IF(E30="","",MOD(E30+2,52))</f>
        <v>49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164</v>
      </c>
      <c r="E33" s="24">
        <f>IF(E32="","",MOD(E32+1,52))</f>
        <v>50</v>
      </c>
      <c r="F33" s="29"/>
      <c r="G33" s="30"/>
      <c r="H33" s="27"/>
      <c r="I33" s="19"/>
    </row>
    <row r="34" spans="1:9" x14ac:dyDescent="0.25">
      <c r="A34" s="130"/>
      <c r="B34" s="129">
        <f>A34</f>
        <v>0</v>
      </c>
      <c r="C34" s="28" t="s">
        <v>138</v>
      </c>
      <c r="D34" s="53" t="s">
        <v>164</v>
      </c>
      <c r="E34" s="24">
        <f>IF(E32="","",MOD(E32+1,52))</f>
        <v>50</v>
      </c>
      <c r="F34" s="29"/>
      <c r="G34" s="30"/>
      <c r="H34" s="27"/>
      <c r="I34" s="19"/>
    </row>
    <row r="35" spans="1:9" x14ac:dyDescent="0.25">
      <c r="A35" s="240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52</v>
      </c>
      <c r="E36" s="24">
        <f>IF(E34="","",MOD(E34+1,52))</f>
        <v>51</v>
      </c>
      <c r="F36" s="29"/>
      <c r="G36" s="30"/>
      <c r="H36" s="27"/>
      <c r="I36" s="19"/>
    </row>
    <row r="37" spans="1:9" x14ac:dyDescent="0.25">
      <c r="A37" s="240"/>
      <c r="B37" s="122"/>
      <c r="C37" s="28" t="s">
        <v>20</v>
      </c>
      <c r="D37" s="52" t="str">
        <f>D30</f>
        <v>SOARES</v>
      </c>
      <c r="E37" s="24">
        <f>IF(E36="","",MOD(E36+1,52))</f>
        <v>0</v>
      </c>
      <c r="F37" s="29"/>
      <c r="G37" s="30"/>
      <c r="H37" s="27"/>
      <c r="I37" s="19"/>
    </row>
    <row r="38" spans="1:9" x14ac:dyDescent="0.25">
      <c r="A38" s="240"/>
      <c r="B38" s="122"/>
      <c r="C38" s="28" t="s">
        <v>21</v>
      </c>
      <c r="D38" s="53" t="str">
        <f>D29</f>
        <v>BENELEC</v>
      </c>
      <c r="E38" s="24">
        <f>IF(E37="","",MOD(E37+1,52))</f>
        <v>1</v>
      </c>
      <c r="F38" s="29"/>
      <c r="G38" s="30" t="s">
        <v>9</v>
      </c>
      <c r="H38" s="27"/>
      <c r="I38" s="19"/>
    </row>
    <row r="39" spans="1:9" x14ac:dyDescent="0.25">
      <c r="A39" s="240"/>
      <c r="B39" s="122"/>
      <c r="C39" s="28" t="s">
        <v>22</v>
      </c>
      <c r="D39" s="52" t="str">
        <f>D32</f>
        <v>MEYER</v>
      </c>
      <c r="E39" s="24">
        <f>IF(E37="","",MOD(E37+1,52))</f>
        <v>1</v>
      </c>
      <c r="F39" s="29"/>
      <c r="G39" s="30"/>
      <c r="H39" s="27"/>
      <c r="I39" s="19"/>
    </row>
    <row r="40" spans="1:9" x14ac:dyDescent="0.25">
      <c r="A40" s="240"/>
      <c r="B40" s="122"/>
      <c r="C40" s="28" t="s">
        <v>23</v>
      </c>
      <c r="D40" s="53" t="s">
        <v>64</v>
      </c>
      <c r="E40" s="24">
        <f>E36+4</f>
        <v>55</v>
      </c>
      <c r="F40" s="29"/>
      <c r="G40" s="30" t="s">
        <v>70</v>
      </c>
      <c r="H40" s="27"/>
      <c r="I40" s="19"/>
    </row>
    <row r="41" spans="1:9" x14ac:dyDescent="0.25">
      <c r="A41" s="240"/>
      <c r="B41" s="122"/>
      <c r="C41" s="28" t="s">
        <v>24</v>
      </c>
      <c r="D41" s="52" t="s">
        <v>64</v>
      </c>
      <c r="E41" s="24">
        <f>E39+1</f>
        <v>2</v>
      </c>
      <c r="F41" s="29"/>
      <c r="G41" s="30" t="s">
        <v>70</v>
      </c>
      <c r="H41" s="27"/>
      <c r="I41" s="19"/>
    </row>
    <row r="42" spans="1:9" x14ac:dyDescent="0.25">
      <c r="A42" s="240"/>
      <c r="B42" s="122"/>
      <c r="C42" s="28" t="s">
        <v>25</v>
      </c>
      <c r="D42" s="53" t="str">
        <f>D34</f>
        <v>OTEC</v>
      </c>
      <c r="E42" s="24">
        <f>IF(E40="","",MOD(E40+2,52))</f>
        <v>5</v>
      </c>
      <c r="F42" s="29"/>
      <c r="G42" s="30"/>
      <c r="H42" s="27"/>
      <c r="I42" s="19"/>
    </row>
    <row r="43" spans="1:9" x14ac:dyDescent="0.25">
      <c r="A43" s="231"/>
      <c r="B43" s="129">
        <f>A43</f>
        <v>0</v>
      </c>
      <c r="C43" s="81" t="s">
        <v>144</v>
      </c>
      <c r="D43" s="52" t="str">
        <f>D44</f>
        <v>BECHTEL</v>
      </c>
      <c r="E43" s="82">
        <f>E44</f>
        <v>5</v>
      </c>
      <c r="F43" s="83"/>
      <c r="G43" s="72"/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f>IF(E40="","",MOD(E40+2,52))</f>
        <v>5</v>
      </c>
      <c r="F44" s="83"/>
      <c r="G44" s="72"/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f>E32+1</f>
        <v>50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50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51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17578.13</v>
      </c>
      <c r="B51" s="123">
        <f>SUM(B12:B50)</f>
        <v>2588.6299999999987</v>
      </c>
      <c r="C51" s="91" t="s">
        <v>27</v>
      </c>
      <c r="D51" s="52" t="s">
        <v>64</v>
      </c>
      <c r="E51" s="90">
        <f>E48+3</f>
        <v>53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43206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43265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629" priority="70">
      <formula>$F52="réalisé"</formula>
    </cfRule>
  </conditionalFormatting>
  <conditionalFormatting sqref="C48:C51 E48:H51 E29:H45 C8:H26">
    <cfRule type="expression" dxfId="628" priority="67">
      <formula>$G8="réalisé"</formula>
    </cfRule>
    <cfRule type="expression" dxfId="627" priority="68">
      <formula>$G8="en cours"</formula>
    </cfRule>
    <cfRule type="expression" dxfId="626" priority="69">
      <formula>$G8="non compris"</formula>
    </cfRule>
  </conditionalFormatting>
  <conditionalFormatting sqref="C29:C45">
    <cfRule type="expression" dxfId="625" priority="64">
      <formula>$G29="réalisé"</formula>
    </cfRule>
    <cfRule type="expression" dxfId="624" priority="65">
      <formula>$G29="en cours"</formula>
    </cfRule>
    <cfRule type="expression" dxfId="623" priority="66">
      <formula>$G29="non compris"</formula>
    </cfRule>
  </conditionalFormatting>
  <conditionalFormatting sqref="C55:F58">
    <cfRule type="expression" dxfId="622" priority="63">
      <formula>$F55="réalisé"</formula>
    </cfRule>
  </conditionalFormatting>
  <conditionalFormatting sqref="G9">
    <cfRule type="expression" dxfId="621" priority="62">
      <formula>$G$10="réalisé"</formula>
    </cfRule>
  </conditionalFormatting>
  <conditionalFormatting sqref="G10:G14">
    <cfRule type="expression" dxfId="620" priority="61">
      <formula>$G$15="réalisé"</formula>
    </cfRule>
  </conditionalFormatting>
  <conditionalFormatting sqref="G20:G21">
    <cfRule type="expression" dxfId="619" priority="60">
      <formula>$G$22="réalisé"</formula>
    </cfRule>
  </conditionalFormatting>
  <conditionalFormatting sqref="G30">
    <cfRule type="expression" dxfId="618" priority="59">
      <formula>$G$31="réalisé"</formula>
    </cfRule>
  </conditionalFormatting>
  <conditionalFormatting sqref="D29">
    <cfRule type="expression" dxfId="617" priority="56">
      <formula>$G29="réalisé"</formula>
    </cfRule>
    <cfRule type="expression" dxfId="616" priority="57">
      <formula>$G29="en cours"</formula>
    </cfRule>
    <cfRule type="expression" dxfId="615" priority="58">
      <formula>$G29="non compris"</formula>
    </cfRule>
  </conditionalFormatting>
  <conditionalFormatting sqref="D31">
    <cfRule type="expression" dxfId="614" priority="53">
      <formula>$G31="réalisé"</formula>
    </cfRule>
    <cfRule type="expression" dxfId="613" priority="54">
      <formula>$G31="en cours"</formula>
    </cfRule>
    <cfRule type="expression" dxfId="612" priority="55">
      <formula>$G31="non compris"</formula>
    </cfRule>
  </conditionalFormatting>
  <conditionalFormatting sqref="D33">
    <cfRule type="expression" dxfId="611" priority="50">
      <formula>$G33="réalisé"</formula>
    </cfRule>
    <cfRule type="expression" dxfId="610" priority="51">
      <formula>$G33="en cours"</formula>
    </cfRule>
    <cfRule type="expression" dxfId="609" priority="52">
      <formula>$G33="non compris"</formula>
    </cfRule>
  </conditionalFormatting>
  <conditionalFormatting sqref="D35">
    <cfRule type="expression" dxfId="608" priority="47">
      <formula>$G35="réalisé"</formula>
    </cfRule>
    <cfRule type="expression" dxfId="607" priority="48">
      <formula>$G35="en cours"</formula>
    </cfRule>
    <cfRule type="expression" dxfId="606" priority="49">
      <formula>$G35="non compris"</formula>
    </cfRule>
  </conditionalFormatting>
  <conditionalFormatting sqref="D37">
    <cfRule type="expression" dxfId="605" priority="44">
      <formula>$G37="réalisé"</formula>
    </cfRule>
    <cfRule type="expression" dxfId="604" priority="45">
      <formula>$G37="en cours"</formula>
    </cfRule>
    <cfRule type="expression" dxfId="603" priority="46">
      <formula>$G37="non compris"</formula>
    </cfRule>
  </conditionalFormatting>
  <conditionalFormatting sqref="D39">
    <cfRule type="expression" dxfId="602" priority="41">
      <formula>$G39="réalisé"</formula>
    </cfRule>
    <cfRule type="expression" dxfId="601" priority="42">
      <formula>$G39="en cours"</formula>
    </cfRule>
    <cfRule type="expression" dxfId="600" priority="43">
      <formula>$G39="non compris"</formula>
    </cfRule>
  </conditionalFormatting>
  <conditionalFormatting sqref="D41">
    <cfRule type="expression" dxfId="599" priority="38">
      <formula>$G41="réalisé"</formula>
    </cfRule>
    <cfRule type="expression" dxfId="598" priority="39">
      <formula>$G41="en cours"</formula>
    </cfRule>
    <cfRule type="expression" dxfId="597" priority="40">
      <formula>$G41="non compris"</formula>
    </cfRule>
  </conditionalFormatting>
  <conditionalFormatting sqref="D44:D45">
    <cfRule type="expression" dxfId="596" priority="35">
      <formula>$G44="réalisé"</formula>
    </cfRule>
    <cfRule type="expression" dxfId="595" priority="36">
      <formula>$G44="en cours"</formula>
    </cfRule>
    <cfRule type="expression" dxfId="594" priority="37">
      <formula>$G44="non compris"</formula>
    </cfRule>
  </conditionalFormatting>
  <conditionalFormatting sqref="D30">
    <cfRule type="expression" dxfId="593" priority="32">
      <formula>$G30="réalisé"</formula>
    </cfRule>
    <cfRule type="expression" dxfId="592" priority="33">
      <formula>$G30="en cours"</formula>
    </cfRule>
    <cfRule type="expression" dxfId="591" priority="34">
      <formula>$G30="non compris"</formula>
    </cfRule>
  </conditionalFormatting>
  <conditionalFormatting sqref="D32">
    <cfRule type="expression" dxfId="590" priority="29">
      <formula>$G32="réalisé"</formula>
    </cfRule>
    <cfRule type="expression" dxfId="589" priority="30">
      <formula>$G32="en cours"</formula>
    </cfRule>
    <cfRule type="expression" dxfId="588" priority="31">
      <formula>$G32="non compris"</formula>
    </cfRule>
  </conditionalFormatting>
  <conditionalFormatting sqref="D34">
    <cfRule type="expression" dxfId="587" priority="26">
      <formula>$G34="réalisé"</formula>
    </cfRule>
    <cfRule type="expression" dxfId="586" priority="27">
      <formula>$G34="en cours"</formula>
    </cfRule>
    <cfRule type="expression" dxfId="585" priority="28">
      <formula>$G34="non compris"</formula>
    </cfRule>
  </conditionalFormatting>
  <conditionalFormatting sqref="D36">
    <cfRule type="expression" dxfId="584" priority="23">
      <formula>$G36="réalisé"</formula>
    </cfRule>
    <cfRule type="expression" dxfId="583" priority="24">
      <formula>$G36="en cours"</formula>
    </cfRule>
    <cfRule type="expression" dxfId="582" priority="25">
      <formula>$G36="non compris"</formula>
    </cfRule>
  </conditionalFormatting>
  <conditionalFormatting sqref="D38">
    <cfRule type="expression" dxfId="581" priority="20">
      <formula>$G38="réalisé"</formula>
    </cfRule>
    <cfRule type="expression" dxfId="580" priority="21">
      <formula>$G38="en cours"</formula>
    </cfRule>
    <cfRule type="expression" dxfId="579" priority="22">
      <formula>$G38="non compris"</formula>
    </cfRule>
  </conditionalFormatting>
  <conditionalFormatting sqref="D40">
    <cfRule type="expression" dxfId="578" priority="17">
      <formula>$G40="réalisé"</formula>
    </cfRule>
    <cfRule type="expression" dxfId="577" priority="18">
      <formula>$G40="en cours"</formula>
    </cfRule>
    <cfRule type="expression" dxfId="576" priority="19">
      <formula>$G40="non compris"</formula>
    </cfRule>
  </conditionalFormatting>
  <conditionalFormatting sqref="D42:D43">
    <cfRule type="expression" dxfId="575" priority="14">
      <formula>$G42="réalisé"</formula>
    </cfRule>
    <cfRule type="expression" dxfId="574" priority="15">
      <formula>$G42="en cours"</formula>
    </cfRule>
    <cfRule type="expression" dxfId="573" priority="16">
      <formula>$G42="non compris"</formula>
    </cfRule>
  </conditionalFormatting>
  <conditionalFormatting sqref="D50">
    <cfRule type="expression" dxfId="572" priority="11">
      <formula>$G50="réalisé"</formula>
    </cfRule>
    <cfRule type="expression" dxfId="571" priority="12">
      <formula>$G50="en cours"</formula>
    </cfRule>
    <cfRule type="expression" dxfId="570" priority="13">
      <formula>$G50="non compris"</formula>
    </cfRule>
  </conditionalFormatting>
  <conditionalFormatting sqref="D49">
    <cfRule type="expression" dxfId="569" priority="8">
      <formula>$G49="réalisé"</formula>
    </cfRule>
    <cfRule type="expression" dxfId="568" priority="9">
      <formula>$G49="en cours"</formula>
    </cfRule>
    <cfRule type="expression" dxfId="567" priority="10">
      <formula>$G49="non compris"</formula>
    </cfRule>
  </conditionalFormatting>
  <conditionalFormatting sqref="D48">
    <cfRule type="expression" dxfId="566" priority="5">
      <formula>$G48="réalisé"</formula>
    </cfRule>
    <cfRule type="expression" dxfId="565" priority="6">
      <formula>$G48="en cours"</formula>
    </cfRule>
    <cfRule type="expression" dxfId="564" priority="7">
      <formula>$G48="non compris"</formula>
    </cfRule>
  </conditionalFormatting>
  <conditionalFormatting sqref="D51">
    <cfRule type="expression" dxfId="563" priority="2">
      <formula>$G51="réalisé"</formula>
    </cfRule>
    <cfRule type="expression" dxfId="562" priority="3">
      <formula>$G51="en cours"</formula>
    </cfRule>
    <cfRule type="expression" dxfId="561" priority="4">
      <formula>$G51="non compris"</formula>
    </cfRule>
  </conditionalFormatting>
  <conditionalFormatting sqref="D8:D26">
    <cfRule type="expression" dxfId="56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RUI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559" priority="70">
      <formula>$F52="réalisé"</formula>
    </cfRule>
  </conditionalFormatting>
  <conditionalFormatting sqref="C48:C51 E48:H51 E29:H45 C8:H26">
    <cfRule type="expression" dxfId="558" priority="67">
      <formula>$G8="réalisé"</formula>
    </cfRule>
    <cfRule type="expression" dxfId="557" priority="68">
      <formula>$G8="en cours"</formula>
    </cfRule>
    <cfRule type="expression" dxfId="556" priority="69">
      <formula>$G8="non compris"</formula>
    </cfRule>
  </conditionalFormatting>
  <conditionalFormatting sqref="C29:C45">
    <cfRule type="expression" dxfId="555" priority="64">
      <formula>$G29="réalisé"</formula>
    </cfRule>
    <cfRule type="expression" dxfId="554" priority="65">
      <formula>$G29="en cours"</formula>
    </cfRule>
    <cfRule type="expression" dxfId="553" priority="66">
      <formula>$G29="non compris"</formula>
    </cfRule>
  </conditionalFormatting>
  <conditionalFormatting sqref="C55:F58">
    <cfRule type="expression" dxfId="552" priority="63">
      <formula>$F55="réalisé"</formula>
    </cfRule>
  </conditionalFormatting>
  <conditionalFormatting sqref="G9">
    <cfRule type="expression" dxfId="551" priority="62">
      <formula>$G$10="réalisé"</formula>
    </cfRule>
  </conditionalFormatting>
  <conditionalFormatting sqref="G10:G14">
    <cfRule type="expression" dxfId="550" priority="61">
      <formula>$G$15="réalisé"</formula>
    </cfRule>
  </conditionalFormatting>
  <conditionalFormatting sqref="G20:G21">
    <cfRule type="expression" dxfId="549" priority="60">
      <formula>$G$22="réalisé"</formula>
    </cfRule>
  </conditionalFormatting>
  <conditionalFormatting sqref="G30">
    <cfRule type="expression" dxfId="548" priority="59">
      <formula>$G$31="réalisé"</formula>
    </cfRule>
  </conditionalFormatting>
  <conditionalFormatting sqref="D29">
    <cfRule type="expression" dxfId="547" priority="56">
      <formula>$G29="réalisé"</formula>
    </cfRule>
    <cfRule type="expression" dxfId="546" priority="57">
      <formula>$G29="en cours"</formula>
    </cfRule>
    <cfRule type="expression" dxfId="545" priority="58">
      <formula>$G29="non compris"</formula>
    </cfRule>
  </conditionalFormatting>
  <conditionalFormatting sqref="D31">
    <cfRule type="expression" dxfId="544" priority="53">
      <formula>$G31="réalisé"</formula>
    </cfRule>
    <cfRule type="expression" dxfId="543" priority="54">
      <formula>$G31="en cours"</formula>
    </cfRule>
    <cfRule type="expression" dxfId="542" priority="55">
      <formula>$G31="non compris"</formula>
    </cfRule>
  </conditionalFormatting>
  <conditionalFormatting sqref="D33">
    <cfRule type="expression" dxfId="541" priority="50">
      <formula>$G33="réalisé"</formula>
    </cfRule>
    <cfRule type="expression" dxfId="540" priority="51">
      <formula>$G33="en cours"</formula>
    </cfRule>
    <cfRule type="expression" dxfId="539" priority="52">
      <formula>$G33="non compris"</formula>
    </cfRule>
  </conditionalFormatting>
  <conditionalFormatting sqref="D35">
    <cfRule type="expression" dxfId="538" priority="47">
      <formula>$G35="réalisé"</formula>
    </cfRule>
    <cfRule type="expression" dxfId="537" priority="48">
      <formula>$G35="en cours"</formula>
    </cfRule>
    <cfRule type="expression" dxfId="536" priority="49">
      <formula>$G35="non compris"</formula>
    </cfRule>
  </conditionalFormatting>
  <conditionalFormatting sqref="D37">
    <cfRule type="expression" dxfId="535" priority="44">
      <formula>$G37="réalisé"</formula>
    </cfRule>
    <cfRule type="expression" dxfId="534" priority="45">
      <formula>$G37="en cours"</formula>
    </cfRule>
    <cfRule type="expression" dxfId="533" priority="46">
      <formula>$G37="non compris"</formula>
    </cfRule>
  </conditionalFormatting>
  <conditionalFormatting sqref="D39">
    <cfRule type="expression" dxfId="532" priority="41">
      <formula>$G39="réalisé"</formula>
    </cfRule>
    <cfRule type="expression" dxfId="531" priority="42">
      <formula>$G39="en cours"</formula>
    </cfRule>
    <cfRule type="expression" dxfId="530" priority="43">
      <formula>$G39="non compris"</formula>
    </cfRule>
  </conditionalFormatting>
  <conditionalFormatting sqref="D41">
    <cfRule type="expression" dxfId="529" priority="38">
      <formula>$G41="réalisé"</formula>
    </cfRule>
    <cfRule type="expression" dxfId="528" priority="39">
      <formula>$G41="en cours"</formula>
    </cfRule>
    <cfRule type="expression" dxfId="527" priority="40">
      <formula>$G41="non compris"</formula>
    </cfRule>
  </conditionalFormatting>
  <conditionalFormatting sqref="D44:D45">
    <cfRule type="expression" dxfId="526" priority="35">
      <formula>$G44="réalisé"</formula>
    </cfRule>
    <cfRule type="expression" dxfId="525" priority="36">
      <formula>$G44="en cours"</formula>
    </cfRule>
    <cfRule type="expression" dxfId="524" priority="37">
      <formula>$G44="non compris"</formula>
    </cfRule>
  </conditionalFormatting>
  <conditionalFormatting sqref="D30">
    <cfRule type="expression" dxfId="523" priority="32">
      <formula>$G30="réalisé"</formula>
    </cfRule>
    <cfRule type="expression" dxfId="522" priority="33">
      <formula>$G30="en cours"</formula>
    </cfRule>
    <cfRule type="expression" dxfId="521" priority="34">
      <formula>$G30="non compris"</formula>
    </cfRule>
  </conditionalFormatting>
  <conditionalFormatting sqref="D32">
    <cfRule type="expression" dxfId="520" priority="29">
      <formula>$G32="réalisé"</formula>
    </cfRule>
    <cfRule type="expression" dxfId="519" priority="30">
      <formula>$G32="en cours"</formula>
    </cfRule>
    <cfRule type="expression" dxfId="518" priority="31">
      <formula>$G32="non compris"</formula>
    </cfRule>
  </conditionalFormatting>
  <conditionalFormatting sqref="D34">
    <cfRule type="expression" dxfId="517" priority="26">
      <formula>$G34="réalisé"</formula>
    </cfRule>
    <cfRule type="expression" dxfId="516" priority="27">
      <formula>$G34="en cours"</formula>
    </cfRule>
    <cfRule type="expression" dxfId="515" priority="28">
      <formula>$G34="non compris"</formula>
    </cfRule>
  </conditionalFormatting>
  <conditionalFormatting sqref="D36">
    <cfRule type="expression" dxfId="514" priority="23">
      <formula>$G36="réalisé"</formula>
    </cfRule>
    <cfRule type="expression" dxfId="513" priority="24">
      <formula>$G36="en cours"</formula>
    </cfRule>
    <cfRule type="expression" dxfId="512" priority="25">
      <formula>$G36="non compris"</formula>
    </cfRule>
  </conditionalFormatting>
  <conditionalFormatting sqref="D38">
    <cfRule type="expression" dxfId="511" priority="20">
      <formula>$G38="réalisé"</formula>
    </cfRule>
    <cfRule type="expression" dxfId="510" priority="21">
      <formula>$G38="en cours"</formula>
    </cfRule>
    <cfRule type="expression" dxfId="509" priority="22">
      <formula>$G38="non compris"</formula>
    </cfRule>
  </conditionalFormatting>
  <conditionalFormatting sqref="D40">
    <cfRule type="expression" dxfId="508" priority="17">
      <formula>$G40="réalisé"</formula>
    </cfRule>
    <cfRule type="expression" dxfId="507" priority="18">
      <formula>$G40="en cours"</formula>
    </cfRule>
    <cfRule type="expression" dxfId="506" priority="19">
      <formula>$G40="non compris"</formula>
    </cfRule>
  </conditionalFormatting>
  <conditionalFormatting sqref="D42:D43">
    <cfRule type="expression" dxfId="505" priority="14">
      <formula>$G42="réalisé"</formula>
    </cfRule>
    <cfRule type="expression" dxfId="504" priority="15">
      <formula>$G42="en cours"</formula>
    </cfRule>
    <cfRule type="expression" dxfId="503" priority="16">
      <formula>$G42="non compris"</formula>
    </cfRule>
  </conditionalFormatting>
  <conditionalFormatting sqref="D50">
    <cfRule type="expression" dxfId="502" priority="11">
      <formula>$G50="réalisé"</formula>
    </cfRule>
    <cfRule type="expression" dxfId="501" priority="12">
      <formula>$G50="en cours"</formula>
    </cfRule>
    <cfRule type="expression" dxfId="500" priority="13">
      <formula>$G50="non compris"</formula>
    </cfRule>
  </conditionalFormatting>
  <conditionalFormatting sqref="D49">
    <cfRule type="expression" dxfId="499" priority="8">
      <formula>$G49="réalisé"</formula>
    </cfRule>
    <cfRule type="expression" dxfId="498" priority="9">
      <formula>$G49="en cours"</formula>
    </cfRule>
    <cfRule type="expression" dxfId="497" priority="10">
      <formula>$G49="non compris"</formula>
    </cfRule>
  </conditionalFormatting>
  <conditionalFormatting sqref="D48">
    <cfRule type="expression" dxfId="496" priority="5">
      <formula>$G48="réalisé"</formula>
    </cfRule>
    <cfRule type="expression" dxfId="495" priority="6">
      <formula>$G48="en cours"</formula>
    </cfRule>
    <cfRule type="expression" dxfId="494" priority="7">
      <formula>$G48="non compris"</formula>
    </cfRule>
  </conditionalFormatting>
  <conditionalFormatting sqref="D51">
    <cfRule type="expression" dxfId="493" priority="2">
      <formula>$G51="réalisé"</formula>
    </cfRule>
    <cfRule type="expression" dxfId="492" priority="3">
      <formula>$G51="en cours"</formula>
    </cfRule>
    <cfRule type="expression" dxfId="491" priority="4">
      <formula>$G51="non compris"</formula>
    </cfRule>
  </conditionalFormatting>
  <conditionalFormatting sqref="D8:D26">
    <cfRule type="expression" dxfId="49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fitToPage="1"/>
  </sheetPr>
  <dimension ref="A1:I74"/>
  <sheetViews>
    <sheetView topLeftCell="A4" zoomScaleNormal="100" workbookViewId="0">
      <selection activeCell="A15" sqref="A1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style="311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SCHMITT</v>
      </c>
      <c r="D2" s="4" t="s">
        <v>72</v>
      </c>
      <c r="E2" s="363">
        <v>43143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192</v>
      </c>
      <c r="D3" s="7" t="s">
        <v>3</v>
      </c>
      <c r="E3" s="366">
        <v>43271</v>
      </c>
      <c r="F3" s="367"/>
      <c r="G3" s="8"/>
      <c r="H3" s="368" t="str">
        <f ca="1">DATEDIF(E3,TODAY(),"m")&amp;"mois"&amp;-DATEDIF(E3,TODAY(),"md")&amp;"jours"</f>
        <v>3mois-27jours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43331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292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93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201</v>
      </c>
      <c r="E8" s="157">
        <f ca="1">I1</f>
        <v>42</v>
      </c>
      <c r="F8" s="294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SA3 BÂTIMENT</v>
      </c>
      <c r="E9" s="158">
        <f ca="1">E8+1</f>
        <v>43</v>
      </c>
      <c r="F9" s="295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SA3 BÂTIMENT</v>
      </c>
      <c r="E10" s="157">
        <f ca="1">E9</f>
        <v>43</v>
      </c>
      <c r="F10" s="295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SA3 BÂTIMENT</v>
      </c>
      <c r="E11" s="157">
        <f ca="1">E10+1</f>
        <v>44</v>
      </c>
      <c r="F11" s="295"/>
      <c r="G11" s="30" t="s">
        <v>36</v>
      </c>
      <c r="H11" s="27"/>
      <c r="I11" s="19"/>
    </row>
    <row r="12" spans="1:9" ht="15" customHeight="1" x14ac:dyDescent="0.25">
      <c r="A12" s="130">
        <v>15414.83</v>
      </c>
      <c r="B12" s="129">
        <f>A12-3880-3880-2800-2854.65</f>
        <v>2000.1799999999998</v>
      </c>
      <c r="C12" s="28" t="s">
        <v>131</v>
      </c>
      <c r="D12" s="54" t="str">
        <f t="shared" ref="D12:D14" si="0">D9</f>
        <v>SA3 BÂTIMENT</v>
      </c>
      <c r="E12" s="157">
        <v>36</v>
      </c>
      <c r="F12" s="295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SA3 BÂTIMENT</v>
      </c>
      <c r="E13" s="157">
        <f>E12+1</f>
        <v>37</v>
      </c>
      <c r="F13" s="295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SA3 BÂTIMENT</v>
      </c>
      <c r="E14" s="157">
        <f>E13</f>
        <v>37</v>
      </c>
      <c r="F14" s="295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 ca="1">E10+4</f>
        <v>47</v>
      </c>
      <c r="F15" s="295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 ca="1">E10+1</f>
        <v>44</v>
      </c>
      <c r="F16" s="295"/>
      <c r="G16" s="30" t="s">
        <v>70</v>
      </c>
      <c r="H16" s="27"/>
      <c r="I16" s="19"/>
    </row>
    <row r="17" spans="1:9" x14ac:dyDescent="0.25">
      <c r="A17" s="240"/>
      <c r="B17" s="122"/>
      <c r="C17" s="28" t="s">
        <v>11</v>
      </c>
      <c r="D17" s="53" t="s">
        <v>186</v>
      </c>
      <c r="E17" s="24">
        <v>40</v>
      </c>
      <c r="F17" s="295"/>
      <c r="G17" s="30" t="s">
        <v>36</v>
      </c>
      <c r="H17" s="27"/>
      <c r="I17" s="19"/>
    </row>
    <row r="18" spans="1:9" x14ac:dyDescent="0.25">
      <c r="A18" s="130">
        <v>983.63</v>
      </c>
      <c r="B18" s="129">
        <f>A18</f>
        <v>983.63</v>
      </c>
      <c r="C18" s="28" t="s">
        <v>12</v>
      </c>
      <c r="D18" s="52" t="s">
        <v>40</v>
      </c>
      <c r="E18" s="157">
        <v>41</v>
      </c>
      <c r="F18" s="295">
        <v>43353</v>
      </c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SA3 BÂTIMENT</v>
      </c>
      <c r="E19" s="24">
        <v>41</v>
      </c>
      <c r="F19" s="295">
        <v>43354</v>
      </c>
      <c r="G19" s="30" t="s">
        <v>36</v>
      </c>
      <c r="H19" s="27"/>
      <c r="I19" s="19"/>
    </row>
    <row r="20" spans="1:9" x14ac:dyDescent="0.25">
      <c r="A20" s="133">
        <v>1120.1300000000001</v>
      </c>
      <c r="B20" s="129">
        <f>A20</f>
        <v>1120.1300000000001</v>
      </c>
      <c r="C20" s="28" t="s">
        <v>59</v>
      </c>
      <c r="D20" s="52" t="s">
        <v>42</v>
      </c>
      <c r="E20" s="24">
        <f>IF(E19="","",MOD(E19+1,52))</f>
        <v>42</v>
      </c>
      <c r="F20" s="295"/>
      <c r="G20" s="30" t="s">
        <v>9</v>
      </c>
      <c r="H20" s="27"/>
      <c r="I20" s="19"/>
    </row>
    <row r="21" spans="1:9" x14ac:dyDescent="0.25">
      <c r="A21" s="133">
        <v>1064.08</v>
      </c>
      <c r="B21" s="129">
        <f>A21</f>
        <v>1064.08</v>
      </c>
      <c r="C21" s="28" t="s">
        <v>60</v>
      </c>
      <c r="D21" s="54" t="s">
        <v>42</v>
      </c>
      <c r="E21" s="24">
        <f>E20</f>
        <v>42</v>
      </c>
      <c r="F21" s="295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68</v>
      </c>
      <c r="E22" s="149">
        <f>E20</f>
        <v>42</v>
      </c>
      <c r="F22" s="296"/>
      <c r="G22" s="151" t="s">
        <v>9</v>
      </c>
      <c r="H22" s="152"/>
      <c r="I22" s="19"/>
    </row>
    <row r="23" spans="1:9" x14ac:dyDescent="0.25">
      <c r="A23" s="130">
        <v>1769.06</v>
      </c>
      <c r="B23" s="129">
        <f>A23-1769.06</f>
        <v>0</v>
      </c>
      <c r="C23" s="32" t="s">
        <v>135</v>
      </c>
      <c r="D23" s="52" t="s">
        <v>45</v>
      </c>
      <c r="E23" s="24">
        <f>IF(E20="","",MOD(E20+2,52))</f>
        <v>44</v>
      </c>
      <c r="F23" s="295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EURO ECHAFAUDAGE</v>
      </c>
      <c r="E24" s="24">
        <f>IF(E20="","",MOD(E20+2,52))</f>
        <v>44</v>
      </c>
      <c r="F24" s="295"/>
      <c r="G24" s="30" t="s">
        <v>9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56</v>
      </c>
      <c r="E25" s="24">
        <f>E23</f>
        <v>44</v>
      </c>
      <c r="F25" s="295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297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298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833.75</v>
      </c>
      <c r="B29" s="129">
        <f>A29</f>
        <v>833.75</v>
      </c>
      <c r="C29" s="78" t="s">
        <v>66</v>
      </c>
      <c r="D29" s="52" t="s">
        <v>88</v>
      </c>
      <c r="E29" s="79">
        <f>IF(E24="","",MOD(E24+1,52))</f>
        <v>45</v>
      </c>
      <c r="F29" s="294"/>
      <c r="G29" s="26" t="s">
        <v>9</v>
      </c>
      <c r="H29" s="27"/>
      <c r="I29" s="19"/>
    </row>
    <row r="30" spans="1:9" x14ac:dyDescent="0.25">
      <c r="A30" s="130">
        <v>1101.67</v>
      </c>
      <c r="B30" s="129">
        <f>A30</f>
        <v>1101.67</v>
      </c>
      <c r="C30" s="28" t="s">
        <v>67</v>
      </c>
      <c r="D30" s="53" t="s">
        <v>47</v>
      </c>
      <c r="E30" s="24">
        <f>IF(E29="","",MOD(E29+1,52))</f>
        <v>46</v>
      </c>
      <c r="F30" s="295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48</v>
      </c>
      <c r="F31" s="295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50</v>
      </c>
      <c r="E32" s="24">
        <f>IF(E30="","",MOD(E30+2,52))</f>
        <v>48</v>
      </c>
      <c r="F32" s="295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49</v>
      </c>
      <c r="F33" s="295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49</v>
      </c>
      <c r="F34" s="295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299"/>
      <c r="G35" s="96"/>
      <c r="H35" s="97"/>
      <c r="I35" s="19"/>
    </row>
    <row r="36" spans="1:9" x14ac:dyDescent="0.25">
      <c r="A36" s="130"/>
      <c r="B36" s="129">
        <f>A36</f>
        <v>0</v>
      </c>
      <c r="C36" s="28" t="s">
        <v>19</v>
      </c>
      <c r="D36" s="53" t="s">
        <v>203</v>
      </c>
      <c r="E36" s="24">
        <f>IF(E34="","",MOD(E34+1,52))</f>
        <v>50</v>
      </c>
      <c r="F36" s="295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51</v>
      </c>
      <c r="F37" s="295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0</v>
      </c>
      <c r="F38" s="295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HERTFELDER</v>
      </c>
      <c r="E39" s="24">
        <f>IF(E37="","",MOD(E37+1,52))</f>
        <v>0</v>
      </c>
      <c r="F39" s="295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54</v>
      </c>
      <c r="F40" s="295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1</v>
      </c>
      <c r="F41" s="295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4</v>
      </c>
      <c r="F42" s="295"/>
      <c r="G42" s="30"/>
      <c r="H42" s="27"/>
      <c r="I42" s="19"/>
    </row>
    <row r="43" spans="1:9" x14ac:dyDescent="0.25">
      <c r="A43" s="130"/>
      <c r="B43" s="129">
        <f>A43</f>
        <v>0</v>
      </c>
      <c r="C43" s="81" t="s">
        <v>144</v>
      </c>
      <c r="D43" s="52" t="str">
        <f>D44</f>
        <v>BECHTEL</v>
      </c>
      <c r="E43" s="82">
        <f>E44</f>
        <v>4</v>
      </c>
      <c r="F43" s="300"/>
      <c r="G43" s="72"/>
      <c r="H43" s="27"/>
      <c r="I43" s="19"/>
    </row>
    <row r="44" spans="1:9" x14ac:dyDescent="0.25">
      <c r="A44" s="130"/>
      <c r="B44" s="129">
        <f>A44</f>
        <v>0</v>
      </c>
      <c r="C44" s="81" t="s">
        <v>136</v>
      </c>
      <c r="D44" s="170" t="s">
        <v>54</v>
      </c>
      <c r="E44" s="82">
        <f>IF(E40="","",MOD(E40+2,52))</f>
        <v>4</v>
      </c>
      <c r="F44" s="300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301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302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64</v>
      </c>
      <c r="E48" s="89">
        <f>E32+1</f>
        <v>49</v>
      </c>
      <c r="F48" s="294"/>
      <c r="G48" s="26" t="s">
        <v>70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49</v>
      </c>
      <c r="F49" s="303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50</v>
      </c>
      <c r="F50" s="299"/>
      <c r="G50" s="96" t="s">
        <v>9</v>
      </c>
      <c r="H50" s="97"/>
      <c r="I50" s="19"/>
    </row>
    <row r="51" spans="1:9" x14ac:dyDescent="0.25">
      <c r="A51" s="239">
        <f>SUM(A12:A50)</f>
        <v>22287.15</v>
      </c>
      <c r="B51" s="239">
        <f>SUM(B12:B50)</f>
        <v>7103.4400000000005</v>
      </c>
      <c r="C51" s="91" t="s">
        <v>27</v>
      </c>
      <c r="D51" s="52" t="s">
        <v>64</v>
      </c>
      <c r="E51" s="90">
        <f>E48+3</f>
        <v>52</v>
      </c>
      <c r="F51" s="295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304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304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305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43152</v>
      </c>
      <c r="E55" s="44"/>
      <c r="F55" s="306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43244</v>
      </c>
      <c r="E56" s="46"/>
      <c r="F56" s="307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307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292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304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308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09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309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309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09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09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09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09"/>
      <c r="G73" s="36"/>
      <c r="H73" s="36"/>
      <c r="I73" s="36"/>
    </row>
    <row r="74" spans="1:9" s="140" customFormat="1" x14ac:dyDescent="0.25">
      <c r="F74" s="310"/>
    </row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489" priority="70">
      <formula>$F52="réalisé"</formula>
    </cfRule>
  </conditionalFormatting>
  <conditionalFormatting sqref="C48:C51 E48:H51 E29:H45 C8:H26">
    <cfRule type="expression" dxfId="488" priority="67">
      <formula>$G8="réalisé"</formula>
    </cfRule>
    <cfRule type="expression" dxfId="487" priority="68">
      <formula>$G8="en cours"</formula>
    </cfRule>
    <cfRule type="expression" dxfId="486" priority="69">
      <formula>$G8="non compris"</formula>
    </cfRule>
  </conditionalFormatting>
  <conditionalFormatting sqref="C29:C45">
    <cfRule type="expression" dxfId="485" priority="64">
      <formula>$G29="réalisé"</formula>
    </cfRule>
    <cfRule type="expression" dxfId="484" priority="65">
      <formula>$G29="en cours"</formula>
    </cfRule>
    <cfRule type="expression" dxfId="483" priority="66">
      <formula>$G29="non compris"</formula>
    </cfRule>
  </conditionalFormatting>
  <conditionalFormatting sqref="C55:F58">
    <cfRule type="expression" dxfId="482" priority="63">
      <formula>$F55="réalisé"</formula>
    </cfRule>
  </conditionalFormatting>
  <conditionalFormatting sqref="G9">
    <cfRule type="expression" dxfId="481" priority="62">
      <formula>$G$10="réalisé"</formula>
    </cfRule>
  </conditionalFormatting>
  <conditionalFormatting sqref="G10:G14">
    <cfRule type="expression" dxfId="480" priority="61">
      <formula>$G$15="réalisé"</formula>
    </cfRule>
  </conditionalFormatting>
  <conditionalFormatting sqref="G20:G21">
    <cfRule type="expression" dxfId="479" priority="60">
      <formula>$G$22="réalisé"</formula>
    </cfRule>
  </conditionalFormatting>
  <conditionalFormatting sqref="G30">
    <cfRule type="expression" dxfId="478" priority="59">
      <formula>$G$31="réalisé"</formula>
    </cfRule>
  </conditionalFormatting>
  <conditionalFormatting sqref="D29">
    <cfRule type="expression" dxfId="477" priority="56">
      <formula>$G29="réalisé"</formula>
    </cfRule>
    <cfRule type="expression" dxfId="476" priority="57">
      <formula>$G29="en cours"</formula>
    </cfRule>
    <cfRule type="expression" dxfId="475" priority="58">
      <formula>$G29="non compris"</formula>
    </cfRule>
  </conditionalFormatting>
  <conditionalFormatting sqref="D31">
    <cfRule type="expression" dxfId="474" priority="53">
      <formula>$G31="réalisé"</formula>
    </cfRule>
    <cfRule type="expression" dxfId="473" priority="54">
      <formula>$G31="en cours"</formula>
    </cfRule>
    <cfRule type="expression" dxfId="472" priority="55">
      <formula>$G31="non compris"</formula>
    </cfRule>
  </conditionalFormatting>
  <conditionalFormatting sqref="D33">
    <cfRule type="expression" dxfId="471" priority="50">
      <formula>$G33="réalisé"</formula>
    </cfRule>
    <cfRule type="expression" dxfId="470" priority="51">
      <formula>$G33="en cours"</formula>
    </cfRule>
    <cfRule type="expression" dxfId="469" priority="52">
      <formula>$G33="non compris"</formula>
    </cfRule>
  </conditionalFormatting>
  <conditionalFormatting sqref="D35">
    <cfRule type="expression" dxfId="468" priority="47">
      <formula>$G35="réalisé"</formula>
    </cfRule>
    <cfRule type="expression" dxfId="467" priority="48">
      <formula>$G35="en cours"</formula>
    </cfRule>
    <cfRule type="expression" dxfId="466" priority="49">
      <formula>$G35="non compris"</formula>
    </cfRule>
  </conditionalFormatting>
  <conditionalFormatting sqref="D37">
    <cfRule type="expression" dxfId="465" priority="44">
      <formula>$G37="réalisé"</formula>
    </cfRule>
    <cfRule type="expression" dxfId="464" priority="45">
      <formula>$G37="en cours"</formula>
    </cfRule>
    <cfRule type="expression" dxfId="463" priority="46">
      <formula>$G37="non compris"</formula>
    </cfRule>
  </conditionalFormatting>
  <conditionalFormatting sqref="D39">
    <cfRule type="expression" dxfId="462" priority="41">
      <formula>$G39="réalisé"</formula>
    </cfRule>
    <cfRule type="expression" dxfId="461" priority="42">
      <formula>$G39="en cours"</formula>
    </cfRule>
    <cfRule type="expression" dxfId="460" priority="43">
      <formula>$G39="non compris"</formula>
    </cfRule>
  </conditionalFormatting>
  <conditionalFormatting sqref="D41">
    <cfRule type="expression" dxfId="459" priority="38">
      <formula>$G41="réalisé"</formula>
    </cfRule>
    <cfRule type="expression" dxfId="458" priority="39">
      <formula>$G41="en cours"</formula>
    </cfRule>
    <cfRule type="expression" dxfId="457" priority="40">
      <formula>$G41="non compris"</formula>
    </cfRule>
  </conditionalFormatting>
  <conditionalFormatting sqref="D44:D45">
    <cfRule type="expression" dxfId="456" priority="35">
      <formula>$G44="réalisé"</formula>
    </cfRule>
    <cfRule type="expression" dxfId="455" priority="36">
      <formula>$G44="en cours"</formula>
    </cfRule>
    <cfRule type="expression" dxfId="454" priority="37">
      <formula>$G44="non compris"</formula>
    </cfRule>
  </conditionalFormatting>
  <conditionalFormatting sqref="D30">
    <cfRule type="expression" dxfId="453" priority="32">
      <formula>$G30="réalisé"</formula>
    </cfRule>
    <cfRule type="expression" dxfId="452" priority="33">
      <formula>$G30="en cours"</formula>
    </cfRule>
    <cfRule type="expression" dxfId="451" priority="34">
      <formula>$G30="non compris"</formula>
    </cfRule>
  </conditionalFormatting>
  <conditionalFormatting sqref="D32">
    <cfRule type="expression" dxfId="450" priority="29">
      <formula>$G32="réalisé"</formula>
    </cfRule>
    <cfRule type="expression" dxfId="449" priority="30">
      <formula>$G32="en cours"</formula>
    </cfRule>
    <cfRule type="expression" dxfId="448" priority="31">
      <formula>$G32="non compris"</formula>
    </cfRule>
  </conditionalFormatting>
  <conditionalFormatting sqref="D34">
    <cfRule type="expression" dxfId="447" priority="26">
      <formula>$G34="réalisé"</formula>
    </cfRule>
    <cfRule type="expression" dxfId="446" priority="27">
      <formula>$G34="en cours"</formula>
    </cfRule>
    <cfRule type="expression" dxfId="445" priority="28">
      <formula>$G34="non compris"</formula>
    </cfRule>
  </conditionalFormatting>
  <conditionalFormatting sqref="D36">
    <cfRule type="expression" dxfId="444" priority="23">
      <formula>$G36="réalisé"</formula>
    </cfRule>
    <cfRule type="expression" dxfId="443" priority="24">
      <formula>$G36="en cours"</formula>
    </cfRule>
    <cfRule type="expression" dxfId="442" priority="25">
      <formula>$G36="non compris"</formula>
    </cfRule>
  </conditionalFormatting>
  <conditionalFormatting sqref="D38">
    <cfRule type="expression" dxfId="441" priority="20">
      <formula>$G38="réalisé"</formula>
    </cfRule>
    <cfRule type="expression" dxfId="440" priority="21">
      <formula>$G38="en cours"</formula>
    </cfRule>
    <cfRule type="expression" dxfId="439" priority="22">
      <formula>$G38="non compris"</formula>
    </cfRule>
  </conditionalFormatting>
  <conditionalFormatting sqref="D40">
    <cfRule type="expression" dxfId="438" priority="17">
      <formula>$G40="réalisé"</formula>
    </cfRule>
    <cfRule type="expression" dxfId="437" priority="18">
      <formula>$G40="en cours"</formula>
    </cfRule>
    <cfRule type="expression" dxfId="436" priority="19">
      <formula>$G40="non compris"</formula>
    </cfRule>
  </conditionalFormatting>
  <conditionalFormatting sqref="D42:D43">
    <cfRule type="expression" dxfId="435" priority="14">
      <formula>$G42="réalisé"</formula>
    </cfRule>
    <cfRule type="expression" dxfId="434" priority="15">
      <formula>$G42="en cours"</formula>
    </cfRule>
    <cfRule type="expression" dxfId="433" priority="16">
      <formula>$G42="non compris"</formula>
    </cfRule>
  </conditionalFormatting>
  <conditionalFormatting sqref="D50">
    <cfRule type="expression" dxfId="432" priority="11">
      <formula>$G50="réalisé"</formula>
    </cfRule>
    <cfRule type="expression" dxfId="431" priority="12">
      <formula>$G50="en cours"</formula>
    </cfRule>
    <cfRule type="expression" dxfId="430" priority="13">
      <formula>$G50="non compris"</formula>
    </cfRule>
  </conditionalFormatting>
  <conditionalFormatting sqref="D49">
    <cfRule type="expression" dxfId="429" priority="8">
      <formula>$G49="réalisé"</formula>
    </cfRule>
    <cfRule type="expression" dxfId="428" priority="9">
      <formula>$G49="en cours"</formula>
    </cfRule>
    <cfRule type="expression" dxfId="427" priority="10">
      <formula>$G49="non compris"</formula>
    </cfRule>
  </conditionalFormatting>
  <conditionalFormatting sqref="D48">
    <cfRule type="expression" dxfId="426" priority="5">
      <formula>$G48="réalisé"</formula>
    </cfRule>
    <cfRule type="expression" dxfId="425" priority="6">
      <formula>$G48="en cours"</formula>
    </cfRule>
    <cfRule type="expression" dxfId="424" priority="7">
      <formula>$G48="non compris"</formula>
    </cfRule>
  </conditionalFormatting>
  <conditionalFormatting sqref="D51">
    <cfRule type="expression" dxfId="423" priority="2">
      <formula>$G51="réalisé"</formula>
    </cfRule>
    <cfRule type="expression" dxfId="422" priority="3">
      <formula>$G51="en cours"</formula>
    </cfRule>
    <cfRule type="expression" dxfId="421" priority="4">
      <formula>$G51="non compris"</formula>
    </cfRule>
  </conditionalFormatting>
  <conditionalFormatting sqref="D8:D26">
    <cfRule type="expression" dxfId="42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I74"/>
  <sheetViews>
    <sheetView zoomScaleNormal="100" workbookViewId="0">
      <selection activeCell="G9" sqref="G9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SCHNEIDER-GOBERT</v>
      </c>
      <c r="D2" s="4" t="s">
        <v>72</v>
      </c>
      <c r="E2" s="363">
        <v>43316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255</v>
      </c>
      <c r="D3" s="7" t="s">
        <v>3</v>
      </c>
      <c r="E3" s="366">
        <v>43356</v>
      </c>
      <c r="F3" s="367"/>
      <c r="G3" s="8"/>
      <c r="H3" s="368" t="str">
        <f ca="1">DATEDIF(E3,TODAY(),"m")&amp;"mois"&amp;-DATEDIF(E3,TODAY(),"md")&amp;"jours"</f>
        <v>1mois-4jours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43416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205</v>
      </c>
      <c r="E8" s="157">
        <v>41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DANACI</v>
      </c>
      <c r="E9" s="158">
        <f>E8+1</f>
        <v>42</v>
      </c>
      <c r="F9" s="29"/>
      <c r="G9" s="30" t="s">
        <v>35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DANACI</v>
      </c>
      <c r="E10" s="157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DANACI</v>
      </c>
      <c r="E11" s="157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30"/>
      <c r="B12" s="129">
        <f>A12</f>
        <v>0</v>
      </c>
      <c r="C12" s="28" t="s">
        <v>131</v>
      </c>
      <c r="D12" s="54" t="str">
        <f t="shared" ref="D12:D14" si="0">D9</f>
        <v>DANACI</v>
      </c>
      <c r="E12" s="157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DANACI</v>
      </c>
      <c r="E13" s="157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DANACI</v>
      </c>
      <c r="E14" s="157">
        <f>E13</f>
        <v>46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205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30"/>
      <c r="B18" s="129">
        <f>A18</f>
        <v>0</v>
      </c>
      <c r="C18" s="28" t="s">
        <v>12</v>
      </c>
      <c r="D18" s="52" t="s">
        <v>41</v>
      </c>
      <c r="E18" s="157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DANACI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33"/>
      <c r="B20" s="129">
        <f>A20</f>
        <v>0</v>
      </c>
      <c r="C20" s="28" t="s">
        <v>59</v>
      </c>
      <c r="D20" s="52" t="s">
        <v>41</v>
      </c>
      <c r="E20" s="24">
        <f>IF(E19="","",MOD(E19+1,52))</f>
        <v>50</v>
      </c>
      <c r="F20" s="29"/>
      <c r="G20" s="30" t="s">
        <v>9</v>
      </c>
      <c r="H20" s="27"/>
      <c r="I20" s="19"/>
    </row>
    <row r="21" spans="1:9" x14ac:dyDescent="0.25">
      <c r="A21" s="133"/>
      <c r="B21" s="129">
        <f>A21</f>
        <v>0</v>
      </c>
      <c r="C21" s="28" t="s">
        <v>60</v>
      </c>
      <c r="D21" s="54" t="s">
        <v>44</v>
      </c>
      <c r="E21" s="24">
        <f>E20</f>
        <v>50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44</v>
      </c>
      <c r="E22" s="149">
        <f>E20</f>
        <v>50</v>
      </c>
      <c r="F22" s="150"/>
      <c r="G22" s="151" t="s">
        <v>9</v>
      </c>
      <c r="H22" s="152"/>
      <c r="I22" s="19"/>
    </row>
    <row r="23" spans="1:9" x14ac:dyDescent="0.25">
      <c r="A23" s="130"/>
      <c r="B23" s="129">
        <f>A23</f>
        <v>0</v>
      </c>
      <c r="C23" s="32" t="s">
        <v>135</v>
      </c>
      <c r="D23" s="52" t="s">
        <v>45</v>
      </c>
      <c r="E23" s="24">
        <v>2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DANACI</v>
      </c>
      <c r="E24" s="24">
        <v>50</v>
      </c>
      <c r="F24" s="29"/>
      <c r="G24" s="30" t="s">
        <v>9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55</v>
      </c>
      <c r="E25" s="24">
        <f>E23</f>
        <v>2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88</v>
      </c>
      <c r="E29" s="79">
        <v>3</v>
      </c>
      <c r="F29" s="25"/>
      <c r="G29" s="26" t="s">
        <v>9</v>
      </c>
      <c r="H29" s="27"/>
      <c r="I29" s="19"/>
    </row>
    <row r="30" spans="1:9" x14ac:dyDescent="0.25">
      <c r="A30" s="130"/>
      <c r="B30" s="129">
        <f>A30</f>
        <v>0</v>
      </c>
      <c r="C30" s="28" t="s">
        <v>67</v>
      </c>
      <c r="D30" s="53" t="s">
        <v>47</v>
      </c>
      <c r="E30" s="24">
        <f>IF(E29="","",MOD(E29+1,52))</f>
        <v>4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6</v>
      </c>
      <c r="F31" s="29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51</v>
      </c>
      <c r="E32" s="24">
        <f>IF(E30="","",MOD(E30+2,52))</f>
        <v>6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164</v>
      </c>
      <c r="E33" s="24">
        <f>IF(E32="","",MOD(E32+1,52))</f>
        <v>7</v>
      </c>
      <c r="F33" s="29"/>
      <c r="G33" s="30"/>
      <c r="H33" s="27"/>
      <c r="I33" s="19"/>
    </row>
    <row r="34" spans="1:9" x14ac:dyDescent="0.25">
      <c r="A34" s="130"/>
      <c r="B34" s="129">
        <f>A34</f>
        <v>0</v>
      </c>
      <c r="C34" s="28" t="s">
        <v>138</v>
      </c>
      <c r="D34" s="53" t="s">
        <v>164</v>
      </c>
      <c r="E34" s="24">
        <f>IF(E32="","",MOD(E32+1,52))</f>
        <v>7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203</v>
      </c>
      <c r="E36" s="24">
        <f>IF(E34="","",MOD(E34+1,52))</f>
        <v>8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9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10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EKOTHERM</v>
      </c>
      <c r="E39" s="24">
        <f>IF(E37="","",MOD(E37+1,52))</f>
        <v>10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12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11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OTEC</v>
      </c>
      <c r="E42" s="24">
        <f>IF(E40="","",MOD(E40+2,52))</f>
        <v>14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14</v>
      </c>
      <c r="F43" s="83"/>
      <c r="G43" s="72" t="s">
        <v>70</v>
      </c>
      <c r="H43" s="27"/>
      <c r="I43" s="19"/>
    </row>
    <row r="44" spans="1:9" x14ac:dyDescent="0.25">
      <c r="A44" s="130"/>
      <c r="B44" s="129">
        <f>A44</f>
        <v>0</v>
      </c>
      <c r="C44" s="81" t="s">
        <v>136</v>
      </c>
      <c r="D44" s="170" t="s">
        <v>193</v>
      </c>
      <c r="E44" s="82">
        <f>IF(E40="","",MOD(E40+2,52))</f>
        <v>14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30"/>
      <c r="B48" s="129">
        <f>A48</f>
        <v>0</v>
      </c>
      <c r="C48" s="88" t="s">
        <v>26</v>
      </c>
      <c r="D48" s="52" t="s">
        <v>258</v>
      </c>
      <c r="E48" s="89">
        <f>E32+1</f>
        <v>7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7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8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Tasteper</v>
      </c>
      <c r="E51" s="90">
        <f>E48+3</f>
        <v>10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43350</v>
      </c>
      <c r="E56" s="46"/>
      <c r="F56" s="2" t="s">
        <v>107</v>
      </c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419" priority="70">
      <formula>$F52="réalisé"</formula>
    </cfRule>
  </conditionalFormatting>
  <conditionalFormatting sqref="C48:C51 E48:H51 E29:H45 C8:H26">
    <cfRule type="expression" dxfId="418" priority="67">
      <formula>$G8="réalisé"</formula>
    </cfRule>
    <cfRule type="expression" dxfId="417" priority="68">
      <formula>$G8="en cours"</formula>
    </cfRule>
    <cfRule type="expression" dxfId="416" priority="69">
      <formula>$G8="non compris"</formula>
    </cfRule>
  </conditionalFormatting>
  <conditionalFormatting sqref="C29:C45">
    <cfRule type="expression" dxfId="415" priority="64">
      <formula>$G29="réalisé"</formula>
    </cfRule>
    <cfRule type="expression" dxfId="414" priority="65">
      <formula>$G29="en cours"</formula>
    </cfRule>
    <cfRule type="expression" dxfId="413" priority="66">
      <formula>$G29="non compris"</formula>
    </cfRule>
  </conditionalFormatting>
  <conditionalFormatting sqref="C55:F58">
    <cfRule type="expression" dxfId="412" priority="63">
      <formula>$F55="réalisé"</formula>
    </cfRule>
  </conditionalFormatting>
  <conditionalFormatting sqref="G9">
    <cfRule type="expression" dxfId="411" priority="62">
      <formula>$G$10="réalisé"</formula>
    </cfRule>
  </conditionalFormatting>
  <conditionalFormatting sqref="G10:G14">
    <cfRule type="expression" dxfId="410" priority="61">
      <formula>$G$15="réalisé"</formula>
    </cfRule>
  </conditionalFormatting>
  <conditionalFormatting sqref="G20:G21">
    <cfRule type="expression" dxfId="409" priority="60">
      <formula>$G$22="réalisé"</formula>
    </cfRule>
  </conditionalFormatting>
  <conditionalFormatting sqref="G30">
    <cfRule type="expression" dxfId="408" priority="59">
      <formula>$G$31="réalisé"</formula>
    </cfRule>
  </conditionalFormatting>
  <conditionalFormatting sqref="D29">
    <cfRule type="expression" dxfId="407" priority="56">
      <formula>$G29="réalisé"</formula>
    </cfRule>
    <cfRule type="expression" dxfId="406" priority="57">
      <formula>$G29="en cours"</formula>
    </cfRule>
    <cfRule type="expression" dxfId="405" priority="58">
      <formula>$G29="non compris"</formula>
    </cfRule>
  </conditionalFormatting>
  <conditionalFormatting sqref="D31">
    <cfRule type="expression" dxfId="404" priority="53">
      <formula>$G31="réalisé"</formula>
    </cfRule>
    <cfRule type="expression" dxfId="403" priority="54">
      <formula>$G31="en cours"</formula>
    </cfRule>
    <cfRule type="expression" dxfId="402" priority="55">
      <formula>$G31="non compris"</formula>
    </cfRule>
  </conditionalFormatting>
  <conditionalFormatting sqref="D33">
    <cfRule type="expression" dxfId="401" priority="50">
      <formula>$G33="réalisé"</formula>
    </cfRule>
    <cfRule type="expression" dxfId="400" priority="51">
      <formula>$G33="en cours"</formula>
    </cfRule>
    <cfRule type="expression" dxfId="399" priority="52">
      <formula>$G33="non compris"</formula>
    </cfRule>
  </conditionalFormatting>
  <conditionalFormatting sqref="D35">
    <cfRule type="expression" dxfId="398" priority="47">
      <formula>$G35="réalisé"</formula>
    </cfRule>
    <cfRule type="expression" dxfId="397" priority="48">
      <formula>$G35="en cours"</formula>
    </cfRule>
    <cfRule type="expression" dxfId="396" priority="49">
      <formula>$G35="non compris"</formula>
    </cfRule>
  </conditionalFormatting>
  <conditionalFormatting sqref="D37">
    <cfRule type="expression" dxfId="395" priority="44">
      <formula>$G37="réalisé"</formula>
    </cfRule>
    <cfRule type="expression" dxfId="394" priority="45">
      <formula>$G37="en cours"</formula>
    </cfRule>
    <cfRule type="expression" dxfId="393" priority="46">
      <formula>$G37="non compris"</formula>
    </cfRule>
  </conditionalFormatting>
  <conditionalFormatting sqref="D39">
    <cfRule type="expression" dxfId="392" priority="41">
      <formula>$G39="réalisé"</formula>
    </cfRule>
    <cfRule type="expression" dxfId="391" priority="42">
      <formula>$G39="en cours"</formula>
    </cfRule>
    <cfRule type="expression" dxfId="390" priority="43">
      <formula>$G39="non compris"</formula>
    </cfRule>
  </conditionalFormatting>
  <conditionalFormatting sqref="D41">
    <cfRule type="expression" dxfId="389" priority="38">
      <formula>$G41="réalisé"</formula>
    </cfRule>
    <cfRule type="expression" dxfId="388" priority="39">
      <formula>$G41="en cours"</formula>
    </cfRule>
    <cfRule type="expression" dxfId="387" priority="40">
      <formula>$G41="non compris"</formula>
    </cfRule>
  </conditionalFormatting>
  <conditionalFormatting sqref="D44:D45">
    <cfRule type="expression" dxfId="386" priority="35">
      <formula>$G44="réalisé"</formula>
    </cfRule>
    <cfRule type="expression" dxfId="385" priority="36">
      <formula>$G44="en cours"</formula>
    </cfRule>
    <cfRule type="expression" dxfId="384" priority="37">
      <formula>$G44="non compris"</formula>
    </cfRule>
  </conditionalFormatting>
  <conditionalFormatting sqref="D30">
    <cfRule type="expression" dxfId="383" priority="32">
      <formula>$G30="réalisé"</formula>
    </cfRule>
    <cfRule type="expression" dxfId="382" priority="33">
      <formula>$G30="en cours"</formula>
    </cfRule>
    <cfRule type="expression" dxfId="381" priority="34">
      <formula>$G30="non compris"</formula>
    </cfRule>
  </conditionalFormatting>
  <conditionalFormatting sqref="D32">
    <cfRule type="expression" dxfId="380" priority="29">
      <formula>$G32="réalisé"</formula>
    </cfRule>
    <cfRule type="expression" dxfId="379" priority="30">
      <formula>$G32="en cours"</formula>
    </cfRule>
    <cfRule type="expression" dxfId="378" priority="31">
      <formula>$G32="non compris"</formula>
    </cfRule>
  </conditionalFormatting>
  <conditionalFormatting sqref="D34">
    <cfRule type="expression" dxfId="377" priority="26">
      <formula>$G34="réalisé"</formula>
    </cfRule>
    <cfRule type="expression" dxfId="376" priority="27">
      <formula>$G34="en cours"</formula>
    </cfRule>
    <cfRule type="expression" dxfId="375" priority="28">
      <formula>$G34="non compris"</formula>
    </cfRule>
  </conditionalFormatting>
  <conditionalFormatting sqref="D36">
    <cfRule type="expression" dxfId="374" priority="23">
      <formula>$G36="réalisé"</formula>
    </cfRule>
    <cfRule type="expression" dxfId="373" priority="24">
      <formula>$G36="en cours"</formula>
    </cfRule>
    <cfRule type="expression" dxfId="372" priority="25">
      <formula>$G36="non compris"</formula>
    </cfRule>
  </conditionalFormatting>
  <conditionalFormatting sqref="D38">
    <cfRule type="expression" dxfId="371" priority="20">
      <formula>$G38="réalisé"</formula>
    </cfRule>
    <cfRule type="expression" dxfId="370" priority="21">
      <formula>$G38="en cours"</formula>
    </cfRule>
    <cfRule type="expression" dxfId="369" priority="22">
      <formula>$G38="non compris"</formula>
    </cfRule>
  </conditionalFormatting>
  <conditionalFormatting sqref="D40">
    <cfRule type="expression" dxfId="368" priority="17">
      <formula>$G40="réalisé"</formula>
    </cfRule>
    <cfRule type="expression" dxfId="367" priority="18">
      <formula>$G40="en cours"</formula>
    </cfRule>
    <cfRule type="expression" dxfId="366" priority="19">
      <formula>$G40="non compris"</formula>
    </cfRule>
  </conditionalFormatting>
  <conditionalFormatting sqref="D42:D43">
    <cfRule type="expression" dxfId="365" priority="14">
      <formula>$G42="réalisé"</formula>
    </cfRule>
    <cfRule type="expression" dxfId="364" priority="15">
      <formula>$G42="en cours"</formula>
    </cfRule>
    <cfRule type="expression" dxfId="363" priority="16">
      <formula>$G42="non compris"</formula>
    </cfRule>
  </conditionalFormatting>
  <conditionalFormatting sqref="D50">
    <cfRule type="expression" dxfId="362" priority="11">
      <formula>$G50="réalisé"</formula>
    </cfRule>
    <cfRule type="expression" dxfId="361" priority="12">
      <formula>$G50="en cours"</formula>
    </cfRule>
    <cfRule type="expression" dxfId="360" priority="13">
      <formula>$G50="non compris"</formula>
    </cfRule>
  </conditionalFormatting>
  <conditionalFormatting sqref="D49">
    <cfRule type="expression" dxfId="359" priority="8">
      <formula>$G49="réalisé"</formula>
    </cfRule>
    <cfRule type="expression" dxfId="358" priority="9">
      <formula>$G49="en cours"</formula>
    </cfRule>
    <cfRule type="expression" dxfId="357" priority="10">
      <formula>$G49="non compris"</formula>
    </cfRule>
  </conditionalFormatting>
  <conditionalFormatting sqref="D48">
    <cfRule type="expression" dxfId="356" priority="5">
      <formula>$G48="réalisé"</formula>
    </cfRule>
    <cfRule type="expression" dxfId="355" priority="6">
      <formula>$G48="en cours"</formula>
    </cfRule>
    <cfRule type="expression" dxfId="354" priority="7">
      <formula>$G48="non compris"</formula>
    </cfRule>
  </conditionalFormatting>
  <conditionalFormatting sqref="D51">
    <cfRule type="expression" dxfId="353" priority="2">
      <formula>$G51="réalisé"</formula>
    </cfRule>
    <cfRule type="expression" dxfId="352" priority="3">
      <formula>$G51="en cours"</formula>
    </cfRule>
    <cfRule type="expression" dxfId="351" priority="4">
      <formula>$G51="non compris"</formula>
    </cfRule>
  </conditionalFormatting>
  <conditionalFormatting sqref="D8:D26">
    <cfRule type="expression" dxfId="35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fitToPage="1"/>
  </sheetPr>
  <dimension ref="A1:I74"/>
  <sheetViews>
    <sheetView zoomScaleNormal="100" workbookViewId="0">
      <selection activeCell="L16" sqref="L16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TEDONE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49" priority="70">
      <formula>$F52="réalisé"</formula>
    </cfRule>
  </conditionalFormatting>
  <conditionalFormatting sqref="C48:C51 E48:H51 E29:H45 C8:H26">
    <cfRule type="expression" dxfId="348" priority="67">
      <formula>$G8="réalisé"</formula>
    </cfRule>
    <cfRule type="expression" dxfId="347" priority="68">
      <formula>$G8="en cours"</formula>
    </cfRule>
    <cfRule type="expression" dxfId="346" priority="69">
      <formula>$G8="non compris"</formula>
    </cfRule>
  </conditionalFormatting>
  <conditionalFormatting sqref="C29:C45">
    <cfRule type="expression" dxfId="345" priority="64">
      <formula>$G29="réalisé"</formula>
    </cfRule>
    <cfRule type="expression" dxfId="344" priority="65">
      <formula>$G29="en cours"</formula>
    </cfRule>
    <cfRule type="expression" dxfId="343" priority="66">
      <formula>$G29="non compris"</formula>
    </cfRule>
  </conditionalFormatting>
  <conditionalFormatting sqref="C55:F58">
    <cfRule type="expression" dxfId="342" priority="63">
      <formula>$F55="réalisé"</formula>
    </cfRule>
  </conditionalFormatting>
  <conditionalFormatting sqref="G9">
    <cfRule type="expression" dxfId="341" priority="62">
      <formula>$G$10="réalisé"</formula>
    </cfRule>
  </conditionalFormatting>
  <conditionalFormatting sqref="G10:G14">
    <cfRule type="expression" dxfId="340" priority="61">
      <formula>$G$15="réalisé"</formula>
    </cfRule>
  </conditionalFormatting>
  <conditionalFormatting sqref="G20:G21">
    <cfRule type="expression" dxfId="339" priority="60">
      <formula>$G$22="réalisé"</formula>
    </cfRule>
  </conditionalFormatting>
  <conditionalFormatting sqref="G30">
    <cfRule type="expression" dxfId="338" priority="59">
      <formula>$G$31="réalisé"</formula>
    </cfRule>
  </conditionalFormatting>
  <conditionalFormatting sqref="D29">
    <cfRule type="expression" dxfId="337" priority="56">
      <formula>$G29="réalisé"</formula>
    </cfRule>
    <cfRule type="expression" dxfId="336" priority="57">
      <formula>$G29="en cours"</formula>
    </cfRule>
    <cfRule type="expression" dxfId="335" priority="58">
      <formula>$G29="non compris"</formula>
    </cfRule>
  </conditionalFormatting>
  <conditionalFormatting sqref="D31">
    <cfRule type="expression" dxfId="334" priority="53">
      <formula>$G31="réalisé"</formula>
    </cfRule>
    <cfRule type="expression" dxfId="333" priority="54">
      <formula>$G31="en cours"</formula>
    </cfRule>
    <cfRule type="expression" dxfId="332" priority="55">
      <formula>$G31="non compris"</formula>
    </cfRule>
  </conditionalFormatting>
  <conditionalFormatting sqref="D33">
    <cfRule type="expression" dxfId="331" priority="50">
      <formula>$G33="réalisé"</formula>
    </cfRule>
    <cfRule type="expression" dxfId="330" priority="51">
      <formula>$G33="en cours"</formula>
    </cfRule>
    <cfRule type="expression" dxfId="329" priority="52">
      <formula>$G33="non compris"</formula>
    </cfRule>
  </conditionalFormatting>
  <conditionalFormatting sqref="D35">
    <cfRule type="expression" dxfId="328" priority="47">
      <formula>$G35="réalisé"</formula>
    </cfRule>
    <cfRule type="expression" dxfId="327" priority="48">
      <formula>$G35="en cours"</formula>
    </cfRule>
    <cfRule type="expression" dxfId="326" priority="49">
      <formula>$G35="non compris"</formula>
    </cfRule>
  </conditionalFormatting>
  <conditionalFormatting sqref="D37">
    <cfRule type="expression" dxfId="325" priority="44">
      <formula>$G37="réalisé"</formula>
    </cfRule>
    <cfRule type="expression" dxfId="324" priority="45">
      <formula>$G37="en cours"</formula>
    </cfRule>
    <cfRule type="expression" dxfId="323" priority="46">
      <formula>$G37="non compris"</formula>
    </cfRule>
  </conditionalFormatting>
  <conditionalFormatting sqref="D39">
    <cfRule type="expression" dxfId="322" priority="41">
      <formula>$G39="réalisé"</formula>
    </cfRule>
    <cfRule type="expression" dxfId="321" priority="42">
      <formula>$G39="en cours"</formula>
    </cfRule>
    <cfRule type="expression" dxfId="320" priority="43">
      <formula>$G39="non compris"</formula>
    </cfRule>
  </conditionalFormatting>
  <conditionalFormatting sqref="D41">
    <cfRule type="expression" dxfId="319" priority="38">
      <formula>$G41="réalisé"</formula>
    </cfRule>
    <cfRule type="expression" dxfId="318" priority="39">
      <formula>$G41="en cours"</formula>
    </cfRule>
    <cfRule type="expression" dxfId="317" priority="40">
      <formula>$G41="non compris"</formula>
    </cfRule>
  </conditionalFormatting>
  <conditionalFormatting sqref="D44:D45">
    <cfRule type="expression" dxfId="316" priority="35">
      <formula>$G44="réalisé"</formula>
    </cfRule>
    <cfRule type="expression" dxfId="315" priority="36">
      <formula>$G44="en cours"</formula>
    </cfRule>
    <cfRule type="expression" dxfId="314" priority="37">
      <formula>$G44="non compris"</formula>
    </cfRule>
  </conditionalFormatting>
  <conditionalFormatting sqref="D30">
    <cfRule type="expression" dxfId="313" priority="32">
      <formula>$G30="réalisé"</formula>
    </cfRule>
    <cfRule type="expression" dxfId="312" priority="33">
      <formula>$G30="en cours"</formula>
    </cfRule>
    <cfRule type="expression" dxfId="311" priority="34">
      <formula>$G30="non compris"</formula>
    </cfRule>
  </conditionalFormatting>
  <conditionalFormatting sqref="D32">
    <cfRule type="expression" dxfId="310" priority="29">
      <formula>$G32="réalisé"</formula>
    </cfRule>
    <cfRule type="expression" dxfId="309" priority="30">
      <formula>$G32="en cours"</formula>
    </cfRule>
    <cfRule type="expression" dxfId="308" priority="31">
      <formula>$G32="non compris"</formula>
    </cfRule>
  </conditionalFormatting>
  <conditionalFormatting sqref="D34">
    <cfRule type="expression" dxfId="307" priority="26">
      <formula>$G34="réalisé"</formula>
    </cfRule>
    <cfRule type="expression" dxfId="306" priority="27">
      <formula>$G34="en cours"</formula>
    </cfRule>
    <cfRule type="expression" dxfId="305" priority="28">
      <formula>$G34="non compris"</formula>
    </cfRule>
  </conditionalFormatting>
  <conditionalFormatting sqref="D36">
    <cfRule type="expression" dxfId="304" priority="23">
      <formula>$G36="réalisé"</formula>
    </cfRule>
    <cfRule type="expression" dxfId="303" priority="24">
      <formula>$G36="en cours"</formula>
    </cfRule>
    <cfRule type="expression" dxfId="302" priority="25">
      <formula>$G36="non compris"</formula>
    </cfRule>
  </conditionalFormatting>
  <conditionalFormatting sqref="D38">
    <cfRule type="expression" dxfId="301" priority="20">
      <formula>$G38="réalisé"</formula>
    </cfRule>
    <cfRule type="expression" dxfId="300" priority="21">
      <formula>$G38="en cours"</formula>
    </cfRule>
    <cfRule type="expression" dxfId="299" priority="22">
      <formula>$G38="non compris"</formula>
    </cfRule>
  </conditionalFormatting>
  <conditionalFormatting sqref="D40">
    <cfRule type="expression" dxfId="298" priority="17">
      <formula>$G40="réalisé"</formula>
    </cfRule>
    <cfRule type="expression" dxfId="297" priority="18">
      <formula>$G40="en cours"</formula>
    </cfRule>
    <cfRule type="expression" dxfId="296" priority="19">
      <formula>$G40="non compris"</formula>
    </cfRule>
  </conditionalFormatting>
  <conditionalFormatting sqref="D42:D43">
    <cfRule type="expression" dxfId="295" priority="14">
      <formula>$G42="réalisé"</formula>
    </cfRule>
    <cfRule type="expression" dxfId="294" priority="15">
      <formula>$G42="en cours"</formula>
    </cfRule>
    <cfRule type="expression" dxfId="293" priority="16">
      <formula>$G42="non compris"</formula>
    </cfRule>
  </conditionalFormatting>
  <conditionalFormatting sqref="D50">
    <cfRule type="expression" dxfId="292" priority="11">
      <formula>$G50="réalisé"</formula>
    </cfRule>
    <cfRule type="expression" dxfId="291" priority="12">
      <formula>$G50="en cours"</formula>
    </cfRule>
    <cfRule type="expression" dxfId="290" priority="13">
      <formula>$G50="non compris"</formula>
    </cfRule>
  </conditionalFormatting>
  <conditionalFormatting sqref="D49">
    <cfRule type="expression" dxfId="289" priority="8">
      <formula>$G49="réalisé"</formula>
    </cfRule>
    <cfRule type="expression" dxfId="288" priority="9">
      <formula>$G49="en cours"</formula>
    </cfRule>
    <cfRule type="expression" dxfId="287" priority="10">
      <formula>$G49="non compris"</formula>
    </cfRule>
  </conditionalFormatting>
  <conditionalFormatting sqref="D48">
    <cfRule type="expression" dxfId="286" priority="5">
      <formula>$G48="réalisé"</formula>
    </cfRule>
    <cfRule type="expression" dxfId="285" priority="6">
      <formula>$G48="en cours"</formula>
    </cfRule>
    <cfRule type="expression" dxfId="284" priority="7">
      <formula>$G48="non compris"</formula>
    </cfRule>
  </conditionalFormatting>
  <conditionalFormatting sqref="D51">
    <cfRule type="expression" dxfId="283" priority="2">
      <formula>$G51="réalisé"</formula>
    </cfRule>
    <cfRule type="expression" dxfId="282" priority="3">
      <formula>$G51="en cours"</formula>
    </cfRule>
    <cfRule type="expression" dxfId="281" priority="4">
      <formula>$G51="non compris"</formula>
    </cfRule>
  </conditionalFormatting>
  <conditionalFormatting sqref="D8:D26">
    <cfRule type="expression" dxfId="28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TRUNZER</v>
      </c>
      <c r="D2" s="4" t="s">
        <v>72</v>
      </c>
      <c r="E2" s="363"/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/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/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65</v>
      </c>
      <c r="E8" s="157">
        <v>36</v>
      </c>
      <c r="F8" s="25"/>
      <c r="G8" s="26" t="s">
        <v>9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_</v>
      </c>
      <c r="E9" s="158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_</v>
      </c>
      <c r="E10" s="157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_</v>
      </c>
      <c r="E11" s="157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29"/>
      <c r="B12" s="129">
        <f>A12</f>
        <v>0</v>
      </c>
      <c r="C12" s="28" t="s">
        <v>131</v>
      </c>
      <c r="D12" s="54" t="str">
        <f t="shared" ref="D12:D14" si="0">D9</f>
        <v>_</v>
      </c>
      <c r="E12" s="157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_</v>
      </c>
      <c r="E13" s="157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_</v>
      </c>
      <c r="E14" s="157">
        <f>E13</f>
        <v>41</v>
      </c>
      <c r="F14" s="31"/>
      <c r="G14" s="30" t="s">
        <v>9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29"/>
      <c r="B18" s="129">
        <f>A18</f>
        <v>0</v>
      </c>
      <c r="C18" s="28" t="s">
        <v>12</v>
      </c>
      <c r="D18" s="52" t="s">
        <v>65</v>
      </c>
      <c r="E18" s="157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28"/>
      <c r="B20" s="129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28"/>
      <c r="B21" s="129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65</v>
      </c>
      <c r="E22" s="149">
        <f>E20</f>
        <v>45</v>
      </c>
      <c r="F22" s="150"/>
      <c r="G22" s="151" t="s">
        <v>9</v>
      </c>
      <c r="H22" s="152"/>
      <c r="I22" s="19"/>
    </row>
    <row r="23" spans="1:9" x14ac:dyDescent="0.25">
      <c r="A23" s="129"/>
      <c r="B23" s="129">
        <f>A23</f>
        <v>0</v>
      </c>
      <c r="C23" s="32" t="s">
        <v>135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29"/>
      <c r="B25" s="129">
        <f>A25</f>
        <v>0</v>
      </c>
      <c r="C25" s="160" t="s">
        <v>134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29"/>
      <c r="B29" s="129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29"/>
      <c r="B30" s="129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29"/>
      <c r="B36" s="129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65</v>
      </c>
      <c r="E44" s="82">
        <f>IF(E40="","",MOD(E40+2,52))</f>
        <v>7</v>
      </c>
      <c r="F44" s="83"/>
      <c r="G44" s="72"/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23"/>
      <c r="B51" s="15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/>
      <c r="E56" s="46"/>
      <c r="F56" s="2"/>
      <c r="G56" s="18"/>
      <c r="H56" s="383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79" priority="70">
      <formula>$F52="réalisé"</formula>
    </cfRule>
  </conditionalFormatting>
  <conditionalFormatting sqref="C48:C51 E48:H51 E29:H45 C8:H26">
    <cfRule type="expression" dxfId="278" priority="67">
      <formula>$G8="réalisé"</formula>
    </cfRule>
    <cfRule type="expression" dxfId="277" priority="68">
      <formula>$G8="en cours"</formula>
    </cfRule>
    <cfRule type="expression" dxfId="276" priority="69">
      <formula>$G8="non compris"</formula>
    </cfRule>
  </conditionalFormatting>
  <conditionalFormatting sqref="C29:C45">
    <cfRule type="expression" dxfId="275" priority="64">
      <formula>$G29="réalisé"</formula>
    </cfRule>
    <cfRule type="expression" dxfId="274" priority="65">
      <formula>$G29="en cours"</formula>
    </cfRule>
    <cfRule type="expression" dxfId="273" priority="66">
      <formula>$G29="non compris"</formula>
    </cfRule>
  </conditionalFormatting>
  <conditionalFormatting sqref="C55:F58">
    <cfRule type="expression" dxfId="272" priority="63">
      <formula>$F55="réalisé"</formula>
    </cfRule>
  </conditionalFormatting>
  <conditionalFormatting sqref="G9">
    <cfRule type="expression" dxfId="271" priority="62">
      <formula>$G$10="réalisé"</formula>
    </cfRule>
  </conditionalFormatting>
  <conditionalFormatting sqref="G10:G14">
    <cfRule type="expression" dxfId="270" priority="61">
      <formula>$G$15="réalisé"</formula>
    </cfRule>
  </conditionalFormatting>
  <conditionalFormatting sqref="G20:G21">
    <cfRule type="expression" dxfId="269" priority="60">
      <formula>$G$22="réalisé"</formula>
    </cfRule>
  </conditionalFormatting>
  <conditionalFormatting sqref="G30">
    <cfRule type="expression" dxfId="268" priority="59">
      <formula>$G$31="réalisé"</formula>
    </cfRule>
  </conditionalFormatting>
  <conditionalFormatting sqref="D29">
    <cfRule type="expression" dxfId="267" priority="56">
      <formula>$G29="réalisé"</formula>
    </cfRule>
    <cfRule type="expression" dxfId="266" priority="57">
      <formula>$G29="en cours"</formula>
    </cfRule>
    <cfRule type="expression" dxfId="265" priority="58">
      <formula>$G29="non compris"</formula>
    </cfRule>
  </conditionalFormatting>
  <conditionalFormatting sqref="D31">
    <cfRule type="expression" dxfId="264" priority="53">
      <formula>$G31="réalisé"</formula>
    </cfRule>
    <cfRule type="expression" dxfId="263" priority="54">
      <formula>$G31="en cours"</formula>
    </cfRule>
    <cfRule type="expression" dxfId="262" priority="55">
      <formula>$G31="non compris"</formula>
    </cfRule>
  </conditionalFormatting>
  <conditionalFormatting sqref="D33">
    <cfRule type="expression" dxfId="261" priority="50">
      <formula>$G33="réalisé"</formula>
    </cfRule>
    <cfRule type="expression" dxfId="260" priority="51">
      <formula>$G33="en cours"</formula>
    </cfRule>
    <cfRule type="expression" dxfId="259" priority="52">
      <formula>$G33="non compris"</formula>
    </cfRule>
  </conditionalFormatting>
  <conditionalFormatting sqref="D35">
    <cfRule type="expression" dxfId="258" priority="47">
      <formula>$G35="réalisé"</formula>
    </cfRule>
    <cfRule type="expression" dxfId="257" priority="48">
      <formula>$G35="en cours"</formula>
    </cfRule>
    <cfRule type="expression" dxfId="256" priority="49">
      <formula>$G35="non compris"</formula>
    </cfRule>
  </conditionalFormatting>
  <conditionalFormatting sqref="D37">
    <cfRule type="expression" dxfId="255" priority="44">
      <formula>$G37="réalisé"</formula>
    </cfRule>
    <cfRule type="expression" dxfId="254" priority="45">
      <formula>$G37="en cours"</formula>
    </cfRule>
    <cfRule type="expression" dxfId="253" priority="46">
      <formula>$G37="non compris"</formula>
    </cfRule>
  </conditionalFormatting>
  <conditionalFormatting sqref="D39">
    <cfRule type="expression" dxfId="252" priority="41">
      <formula>$G39="réalisé"</formula>
    </cfRule>
    <cfRule type="expression" dxfId="251" priority="42">
      <formula>$G39="en cours"</formula>
    </cfRule>
    <cfRule type="expression" dxfId="250" priority="43">
      <formula>$G39="non compris"</formula>
    </cfRule>
  </conditionalFormatting>
  <conditionalFormatting sqref="D41">
    <cfRule type="expression" dxfId="249" priority="38">
      <formula>$G41="réalisé"</formula>
    </cfRule>
    <cfRule type="expression" dxfId="248" priority="39">
      <formula>$G41="en cours"</formula>
    </cfRule>
    <cfRule type="expression" dxfId="247" priority="40">
      <formula>$G41="non compris"</formula>
    </cfRule>
  </conditionalFormatting>
  <conditionalFormatting sqref="D44:D45">
    <cfRule type="expression" dxfId="246" priority="35">
      <formula>$G44="réalisé"</formula>
    </cfRule>
    <cfRule type="expression" dxfId="245" priority="36">
      <formula>$G44="en cours"</formula>
    </cfRule>
    <cfRule type="expression" dxfId="244" priority="37">
      <formula>$G44="non compris"</formula>
    </cfRule>
  </conditionalFormatting>
  <conditionalFormatting sqref="D30">
    <cfRule type="expression" dxfId="243" priority="32">
      <formula>$G30="réalisé"</formula>
    </cfRule>
    <cfRule type="expression" dxfId="242" priority="33">
      <formula>$G30="en cours"</formula>
    </cfRule>
    <cfRule type="expression" dxfId="241" priority="34">
      <formula>$G30="non compris"</formula>
    </cfRule>
  </conditionalFormatting>
  <conditionalFormatting sqref="D32">
    <cfRule type="expression" dxfId="240" priority="29">
      <formula>$G32="réalisé"</formula>
    </cfRule>
    <cfRule type="expression" dxfId="239" priority="30">
      <formula>$G32="en cours"</formula>
    </cfRule>
    <cfRule type="expression" dxfId="238" priority="31">
      <formula>$G32="non compris"</formula>
    </cfRule>
  </conditionalFormatting>
  <conditionalFormatting sqref="D34">
    <cfRule type="expression" dxfId="237" priority="26">
      <formula>$G34="réalisé"</formula>
    </cfRule>
    <cfRule type="expression" dxfId="236" priority="27">
      <formula>$G34="en cours"</formula>
    </cfRule>
    <cfRule type="expression" dxfId="235" priority="28">
      <formula>$G34="non compris"</formula>
    </cfRule>
  </conditionalFormatting>
  <conditionalFormatting sqref="D36">
    <cfRule type="expression" dxfId="234" priority="23">
      <formula>$G36="réalisé"</formula>
    </cfRule>
    <cfRule type="expression" dxfId="233" priority="24">
      <formula>$G36="en cours"</formula>
    </cfRule>
    <cfRule type="expression" dxfId="232" priority="25">
      <formula>$G36="non compris"</formula>
    </cfRule>
  </conditionalFormatting>
  <conditionalFormatting sqref="D38">
    <cfRule type="expression" dxfId="231" priority="20">
      <formula>$G38="réalisé"</formula>
    </cfRule>
    <cfRule type="expression" dxfId="230" priority="21">
      <formula>$G38="en cours"</formula>
    </cfRule>
    <cfRule type="expression" dxfId="229" priority="22">
      <formula>$G38="non compris"</formula>
    </cfRule>
  </conditionalFormatting>
  <conditionalFormatting sqref="D40">
    <cfRule type="expression" dxfId="228" priority="17">
      <formula>$G40="réalisé"</formula>
    </cfRule>
    <cfRule type="expression" dxfId="227" priority="18">
      <formula>$G40="en cours"</formula>
    </cfRule>
    <cfRule type="expression" dxfId="226" priority="19">
      <formula>$G40="non compris"</formula>
    </cfRule>
  </conditionalFormatting>
  <conditionalFormatting sqref="D42:D43">
    <cfRule type="expression" dxfId="225" priority="14">
      <formula>$G42="réalisé"</formula>
    </cfRule>
    <cfRule type="expression" dxfId="224" priority="15">
      <formula>$G42="en cours"</formula>
    </cfRule>
    <cfRule type="expression" dxfId="223" priority="16">
      <formula>$G42="non compris"</formula>
    </cfRule>
  </conditionalFormatting>
  <conditionalFormatting sqref="D50">
    <cfRule type="expression" dxfId="222" priority="11">
      <formula>$G50="réalisé"</formula>
    </cfRule>
    <cfRule type="expression" dxfId="221" priority="12">
      <formula>$G50="en cours"</formula>
    </cfRule>
    <cfRule type="expression" dxfId="220" priority="13">
      <formula>$G50="non compris"</formula>
    </cfRule>
  </conditionalFormatting>
  <conditionalFormatting sqref="D49">
    <cfRule type="expression" dxfId="219" priority="8">
      <formula>$G49="réalisé"</formula>
    </cfRule>
    <cfRule type="expression" dxfId="218" priority="9">
      <formula>$G49="en cours"</formula>
    </cfRule>
    <cfRule type="expression" dxfId="217" priority="10">
      <formula>$G49="non compris"</formula>
    </cfRule>
  </conditionalFormatting>
  <conditionalFormatting sqref="D48">
    <cfRule type="expression" dxfId="216" priority="5">
      <formula>$G48="réalisé"</formula>
    </cfRule>
    <cfRule type="expression" dxfId="215" priority="6">
      <formula>$G48="en cours"</formula>
    </cfRule>
    <cfRule type="expression" dxfId="214" priority="7">
      <formula>$G48="non compris"</formula>
    </cfRule>
  </conditionalFormatting>
  <conditionalFormatting sqref="D51">
    <cfRule type="expression" dxfId="213" priority="2">
      <formula>$G51="réalisé"</formula>
    </cfRule>
    <cfRule type="expression" dxfId="212" priority="3">
      <formula>$G51="en cours"</formula>
    </cfRule>
    <cfRule type="expression" dxfId="211" priority="4">
      <formula>$G51="non compris"</formula>
    </cfRule>
  </conditionalFormatting>
  <conditionalFormatting sqref="D8:D26">
    <cfRule type="expression" dxfId="21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fitToPage="1"/>
  </sheetPr>
  <dimension ref="A1:K74"/>
  <sheetViews>
    <sheetView topLeftCell="A16" zoomScaleNormal="100" workbookViewId="0">
      <selection activeCell="G36" sqref="G36"/>
    </sheetView>
  </sheetViews>
  <sheetFormatPr baseColWidth="10" defaultRowHeight="15" x14ac:dyDescent="0.25"/>
  <cols>
    <col min="1" max="1" width="11.85546875" customWidth="1"/>
    <col min="2" max="2" width="12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11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11" x14ac:dyDescent="0.25">
      <c r="A2" s="374" t="s">
        <v>2</v>
      </c>
      <c r="B2" s="375"/>
      <c r="C2" s="70" t="str">
        <f ca="1">MID(CELL("nomfichier",A1),FIND("]",CELL("nomfichier",A1),1)+1,30)</f>
        <v>WETZEL</v>
      </c>
      <c r="D2" s="4" t="s">
        <v>72</v>
      </c>
      <c r="E2" s="363">
        <v>43070</v>
      </c>
      <c r="F2" s="363"/>
      <c r="G2" s="5"/>
      <c r="H2" s="364" t="s">
        <v>140</v>
      </c>
      <c r="I2" s="365"/>
    </row>
    <row r="3" spans="1:11" ht="15.75" x14ac:dyDescent="0.25">
      <c r="A3" s="376" t="s">
        <v>104</v>
      </c>
      <c r="B3" s="368"/>
      <c r="C3" s="6" t="s">
        <v>162</v>
      </c>
      <c r="D3" s="7" t="s">
        <v>3</v>
      </c>
      <c r="E3" s="366">
        <v>43115</v>
      </c>
      <c r="F3" s="367"/>
      <c r="G3" s="8"/>
      <c r="H3" s="368" t="str">
        <f ca="1">DATEDIF(E3,TODAY(),"m")&amp;"mois"&amp;-DATEDIF(E3,TODAY(),"md")&amp;"jours"</f>
        <v>9mois-2jours</v>
      </c>
      <c r="I3" s="369"/>
    </row>
    <row r="4" spans="1:11" ht="18.75" x14ac:dyDescent="0.25">
      <c r="A4" s="69" t="s">
        <v>115</v>
      </c>
      <c r="B4" s="119"/>
      <c r="C4" s="9" t="s">
        <v>119</v>
      </c>
      <c r="D4" s="10" t="s">
        <v>4</v>
      </c>
      <c r="E4" s="370">
        <f>E3+60</f>
        <v>43175</v>
      </c>
      <c r="F4" s="370"/>
      <c r="G4" s="11"/>
      <c r="H4" s="12"/>
      <c r="I4" s="13"/>
    </row>
    <row r="5" spans="1:11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11" ht="18.75" x14ac:dyDescent="0.3">
      <c r="A6" s="379" t="s">
        <v>75</v>
      </c>
      <c r="B6" s="390"/>
      <c r="C6" s="371" t="s">
        <v>142</v>
      </c>
      <c r="D6" s="372"/>
      <c r="E6" s="372"/>
      <c r="F6" s="372"/>
      <c r="G6" s="372"/>
      <c r="H6" s="373"/>
      <c r="I6" s="19"/>
    </row>
    <row r="7" spans="1:11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11" x14ac:dyDescent="0.25">
      <c r="A8" s="274"/>
      <c r="B8" s="258"/>
      <c r="C8" s="28" t="s">
        <v>122</v>
      </c>
      <c r="D8" s="98" t="s">
        <v>112</v>
      </c>
      <c r="E8" s="157">
        <v>10</v>
      </c>
      <c r="F8" s="25"/>
      <c r="G8" s="26" t="s">
        <v>36</v>
      </c>
      <c r="H8" s="27"/>
      <c r="I8" s="19"/>
      <c r="K8" t="s">
        <v>9</v>
      </c>
    </row>
    <row r="9" spans="1:11" x14ac:dyDescent="0.25">
      <c r="A9" s="274"/>
      <c r="B9" s="259"/>
      <c r="C9" s="28" t="s">
        <v>128</v>
      </c>
      <c r="D9" s="100" t="str">
        <f>D8</f>
        <v>DEBÈS CONSTRUCTION</v>
      </c>
      <c r="E9" s="158">
        <v>14</v>
      </c>
      <c r="F9" s="29"/>
      <c r="G9" s="30" t="s">
        <v>36</v>
      </c>
      <c r="H9" s="27"/>
      <c r="I9" s="19"/>
    </row>
    <row r="10" spans="1:11" ht="15" customHeight="1" x14ac:dyDescent="0.25">
      <c r="A10" s="275"/>
      <c r="B10" s="260"/>
      <c r="C10" s="28" t="s">
        <v>129</v>
      </c>
      <c r="D10" s="98" t="str">
        <f>D9</f>
        <v>DEBÈS CONSTRUCTION</v>
      </c>
      <c r="E10" s="157">
        <v>17</v>
      </c>
      <c r="F10" s="31"/>
      <c r="G10" s="30" t="s">
        <v>36</v>
      </c>
      <c r="H10" s="27"/>
      <c r="I10" s="19"/>
    </row>
    <row r="11" spans="1:11" ht="15" customHeight="1" x14ac:dyDescent="0.25">
      <c r="A11" s="275"/>
      <c r="B11" s="261"/>
      <c r="C11" s="28" t="s">
        <v>130</v>
      </c>
      <c r="D11" s="138" t="str">
        <f>D8</f>
        <v>DEBÈS CONSTRUCTION</v>
      </c>
      <c r="E11" s="157">
        <f>E10+1</f>
        <v>18</v>
      </c>
      <c r="F11" s="31"/>
      <c r="G11" s="30" t="s">
        <v>36</v>
      </c>
      <c r="H11" s="27"/>
      <c r="I11" s="19"/>
    </row>
    <row r="12" spans="1:11" ht="15" customHeight="1" x14ac:dyDescent="0.25">
      <c r="A12" s="276">
        <v>16284.8</v>
      </c>
      <c r="B12" s="282">
        <f>A12-16284.8</f>
        <v>0</v>
      </c>
      <c r="C12" s="28" t="s">
        <v>131</v>
      </c>
      <c r="D12" s="138" t="str">
        <f t="shared" ref="D12:D14" si="0">D9</f>
        <v>DEBÈS CONSTRUCTION</v>
      </c>
      <c r="E12" s="157">
        <v>21</v>
      </c>
      <c r="F12" s="31"/>
      <c r="G12" s="30" t="s">
        <v>36</v>
      </c>
      <c r="H12" s="27"/>
      <c r="I12" s="19"/>
    </row>
    <row r="13" spans="1:11" ht="15" customHeight="1" x14ac:dyDescent="0.25">
      <c r="A13" s="275"/>
      <c r="B13" s="287"/>
      <c r="C13" s="28" t="s">
        <v>132</v>
      </c>
      <c r="D13" s="138" t="str">
        <f t="shared" si="0"/>
        <v>DEBÈS CONSTRUCTION</v>
      </c>
      <c r="E13" s="157">
        <f>E12+1</f>
        <v>22</v>
      </c>
      <c r="F13" s="31"/>
      <c r="G13" s="30" t="s">
        <v>36</v>
      </c>
      <c r="H13" s="27"/>
      <c r="I13" s="19"/>
    </row>
    <row r="14" spans="1:11" ht="15" customHeight="1" x14ac:dyDescent="0.25">
      <c r="A14" s="275"/>
      <c r="B14" s="287"/>
      <c r="C14" s="28" t="s">
        <v>133</v>
      </c>
      <c r="D14" s="138" t="str">
        <f t="shared" si="0"/>
        <v>DEBÈS CONSTRUCTION</v>
      </c>
      <c r="E14" s="157">
        <f>E13</f>
        <v>22</v>
      </c>
      <c r="F14" s="31"/>
      <c r="G14" s="30" t="s">
        <v>36</v>
      </c>
      <c r="H14" s="27"/>
      <c r="I14" s="19"/>
    </row>
    <row r="15" spans="1:11" x14ac:dyDescent="0.25">
      <c r="A15" s="275"/>
      <c r="B15" s="287"/>
      <c r="C15" s="28" t="s">
        <v>62</v>
      </c>
      <c r="D15" s="100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11" x14ac:dyDescent="0.25">
      <c r="A16" s="275"/>
      <c r="B16" s="287"/>
      <c r="C16" s="28" t="s">
        <v>10</v>
      </c>
      <c r="D16" s="98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275"/>
      <c r="B17" s="287"/>
      <c r="C17" s="28" t="s">
        <v>11</v>
      </c>
      <c r="D17" s="100" t="s">
        <v>112</v>
      </c>
      <c r="E17" s="24">
        <v>23</v>
      </c>
      <c r="F17" s="29"/>
      <c r="G17" s="30" t="s">
        <v>36</v>
      </c>
      <c r="H17" s="27"/>
      <c r="I17" s="19"/>
    </row>
    <row r="18" spans="1:9" x14ac:dyDescent="0.25">
      <c r="A18" s="276">
        <v>1861.73</v>
      </c>
      <c r="B18" s="282">
        <f>A18-1861.73</f>
        <v>0</v>
      </c>
      <c r="C18" s="28" t="s">
        <v>12</v>
      </c>
      <c r="D18" s="98" t="s">
        <v>41</v>
      </c>
      <c r="E18" s="157">
        <v>25</v>
      </c>
      <c r="F18" s="29"/>
      <c r="G18" s="30" t="s">
        <v>36</v>
      </c>
      <c r="H18" s="27"/>
      <c r="I18" s="19"/>
    </row>
    <row r="19" spans="1:9" x14ac:dyDescent="0.25">
      <c r="A19" s="275"/>
      <c r="B19" s="287"/>
      <c r="C19" s="28" t="s">
        <v>73</v>
      </c>
      <c r="D19" s="100" t="str">
        <f>D10</f>
        <v>DEBÈS CONSTRUCTION</v>
      </c>
      <c r="E19" s="24">
        <f>IF(E18="","",MOD(E18+1,52))</f>
        <v>26</v>
      </c>
      <c r="F19" s="29"/>
      <c r="G19" s="30" t="s">
        <v>70</v>
      </c>
      <c r="H19" s="27"/>
      <c r="I19" s="19"/>
    </row>
    <row r="20" spans="1:9" x14ac:dyDescent="0.25">
      <c r="A20" s="272">
        <v>1245.6199999999999</v>
      </c>
      <c r="B20" s="282">
        <f>A20-1245.62</f>
        <v>0</v>
      </c>
      <c r="C20" s="28" t="s">
        <v>59</v>
      </c>
      <c r="D20" s="98" t="s">
        <v>41</v>
      </c>
      <c r="E20" s="24">
        <f>IF(E19="","",MOD(E19+1,52))</f>
        <v>27</v>
      </c>
      <c r="F20" s="29"/>
      <c r="G20" s="30" t="s">
        <v>36</v>
      </c>
      <c r="H20" s="27"/>
      <c r="I20" s="19"/>
    </row>
    <row r="21" spans="1:9" x14ac:dyDescent="0.25">
      <c r="A21" s="272">
        <v>346.39</v>
      </c>
      <c r="B21" s="282">
        <f>A21-346.39</f>
        <v>0</v>
      </c>
      <c r="C21" s="28" t="s">
        <v>60</v>
      </c>
      <c r="D21" s="138" t="s">
        <v>44</v>
      </c>
      <c r="E21" s="24">
        <f>E20</f>
        <v>27</v>
      </c>
      <c r="F21" s="29"/>
      <c r="G21" s="30" t="s">
        <v>36</v>
      </c>
      <c r="H21" s="50"/>
      <c r="I21" s="19"/>
    </row>
    <row r="22" spans="1:9" x14ac:dyDescent="0.25">
      <c r="A22" s="275"/>
      <c r="B22" s="287"/>
      <c r="C22" s="162" t="s">
        <v>13</v>
      </c>
      <c r="D22" s="200" t="s">
        <v>68</v>
      </c>
      <c r="E22" s="164">
        <f>E20</f>
        <v>27</v>
      </c>
      <c r="F22" s="165"/>
      <c r="G22" s="166" t="s">
        <v>9</v>
      </c>
      <c r="H22" s="167"/>
      <c r="I22" s="19"/>
    </row>
    <row r="23" spans="1:9" x14ac:dyDescent="0.25">
      <c r="A23" s="262"/>
      <c r="B23" s="262">
        <f>A23</f>
        <v>0</v>
      </c>
      <c r="C23" s="32" t="s">
        <v>135</v>
      </c>
      <c r="D23" s="98" t="s">
        <v>64</v>
      </c>
      <c r="E23" s="24">
        <f>IF(E20="","",MOD(E20+2,52))</f>
        <v>29</v>
      </c>
      <c r="F23" s="29"/>
      <c r="G23" s="30" t="s">
        <v>70</v>
      </c>
      <c r="H23" s="27"/>
      <c r="I23" s="19"/>
    </row>
    <row r="24" spans="1:9" x14ac:dyDescent="0.25">
      <c r="A24" s="275"/>
      <c r="B24" s="261"/>
      <c r="C24" s="28" t="s">
        <v>14</v>
      </c>
      <c r="D24" s="100" t="str">
        <f>D17</f>
        <v>DEBÈS CONSTRUCTION</v>
      </c>
      <c r="E24" s="24">
        <f>IF(E20="","",MOD(E20+2,52))</f>
        <v>29</v>
      </c>
      <c r="F24" s="29"/>
      <c r="G24" s="30" t="s">
        <v>36</v>
      </c>
      <c r="H24" s="27"/>
      <c r="I24" s="19"/>
    </row>
    <row r="25" spans="1:9" x14ac:dyDescent="0.25">
      <c r="A25" s="262"/>
      <c r="B25" s="262">
        <f>A25</f>
        <v>0</v>
      </c>
      <c r="C25" s="160" t="s">
        <v>134</v>
      </c>
      <c r="D25" s="100" t="s">
        <v>64</v>
      </c>
      <c r="E25" s="24">
        <f>E23</f>
        <v>29</v>
      </c>
      <c r="F25" s="29"/>
      <c r="G25" s="72" t="s">
        <v>70</v>
      </c>
      <c r="H25" s="27"/>
      <c r="I25" s="19"/>
    </row>
    <row r="26" spans="1:9" x14ac:dyDescent="0.25">
      <c r="A26" s="275"/>
      <c r="B26" s="261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279"/>
      <c r="B27" s="263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275"/>
      <c r="B28" s="261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62"/>
      <c r="B29" s="262">
        <f>A29</f>
        <v>0</v>
      </c>
      <c r="C29" s="78" t="s">
        <v>66</v>
      </c>
      <c r="D29" s="52" t="s">
        <v>64</v>
      </c>
      <c r="E29" s="79">
        <f>IF(E24="","",MOD(E24+1,52))</f>
        <v>30</v>
      </c>
      <c r="F29" s="25"/>
      <c r="G29" s="26" t="s">
        <v>70</v>
      </c>
      <c r="H29" s="27"/>
      <c r="I29" s="19"/>
    </row>
    <row r="30" spans="1:9" x14ac:dyDescent="0.25">
      <c r="A30" s="276">
        <v>2122.9299999999998</v>
      </c>
      <c r="B30" s="262">
        <f>A30-2122.93</f>
        <v>0</v>
      </c>
      <c r="C30" s="28" t="s">
        <v>67</v>
      </c>
      <c r="D30" s="53" t="s">
        <v>47</v>
      </c>
      <c r="E30" s="24">
        <v>36</v>
      </c>
      <c r="F30" s="29"/>
      <c r="G30" s="30" t="s">
        <v>36</v>
      </c>
      <c r="H30" s="27"/>
      <c r="I30" s="19"/>
    </row>
    <row r="31" spans="1:9" x14ac:dyDescent="0.25">
      <c r="A31" s="275"/>
      <c r="B31" s="261"/>
      <c r="C31" s="62" t="s">
        <v>16</v>
      </c>
      <c r="D31" s="52" t="str">
        <f>D29</f>
        <v>A CHARGE CLIENT</v>
      </c>
      <c r="E31" s="24">
        <f>IF(E30="","",MOD(E30+2,52))</f>
        <v>38</v>
      </c>
      <c r="F31" s="29"/>
      <c r="G31" s="30" t="s">
        <v>70</v>
      </c>
      <c r="H31" s="27"/>
      <c r="I31" s="19"/>
    </row>
    <row r="32" spans="1:9" x14ac:dyDescent="0.25">
      <c r="A32" s="276">
        <v>1018.28</v>
      </c>
      <c r="B32" s="262">
        <f>A32</f>
        <v>1018.28</v>
      </c>
      <c r="C32" s="80" t="s">
        <v>17</v>
      </c>
      <c r="D32" s="53" t="s">
        <v>126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262"/>
      <c r="B33" s="262"/>
      <c r="C33" s="62" t="s">
        <v>137</v>
      </c>
      <c r="D33" s="52" t="s">
        <v>164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276">
        <v>1800</v>
      </c>
      <c r="B34" s="262">
        <f>A34</f>
        <v>1800</v>
      </c>
      <c r="C34" s="28" t="s">
        <v>138</v>
      </c>
      <c r="D34" s="53" t="s">
        <v>164</v>
      </c>
      <c r="E34" s="24">
        <f>IF(E32="","",MOD(E32+1,52))</f>
        <v>39</v>
      </c>
      <c r="F34" s="29"/>
      <c r="G34" s="30" t="s">
        <v>36</v>
      </c>
      <c r="H34" s="27"/>
      <c r="I34" s="19"/>
    </row>
    <row r="35" spans="1:9" x14ac:dyDescent="0.25">
      <c r="A35" s="275"/>
      <c r="B35" s="261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82"/>
      <c r="B36" s="262">
        <f>A36</f>
        <v>0</v>
      </c>
      <c r="C36" s="28" t="s">
        <v>19</v>
      </c>
      <c r="D36" s="53" t="s">
        <v>53</v>
      </c>
      <c r="E36" s="24">
        <v>41</v>
      </c>
      <c r="F36" s="29"/>
      <c r="G36" s="30" t="s">
        <v>36</v>
      </c>
      <c r="H36" s="27"/>
      <c r="I36" s="19"/>
    </row>
    <row r="37" spans="1:9" x14ac:dyDescent="0.25">
      <c r="A37" s="275"/>
      <c r="B37" s="261"/>
      <c r="C37" s="28" t="s">
        <v>20</v>
      </c>
      <c r="D37" s="52" t="str">
        <f>D30</f>
        <v>SOARES</v>
      </c>
      <c r="E37" s="24">
        <f>IF(E36="","",MOD(E36+1,52))</f>
        <v>42</v>
      </c>
      <c r="F37" s="29"/>
      <c r="G37" s="30"/>
      <c r="H37" s="27"/>
      <c r="I37" s="19"/>
    </row>
    <row r="38" spans="1:9" x14ac:dyDescent="0.25">
      <c r="A38" s="275"/>
      <c r="B38" s="261"/>
      <c r="C38" s="28" t="s">
        <v>21</v>
      </c>
      <c r="D38" s="53" t="str">
        <f>D29</f>
        <v>A CHARGE CLIENT</v>
      </c>
      <c r="E38" s="24">
        <f>IF(E37="","",MOD(E37+1,52))</f>
        <v>43</v>
      </c>
      <c r="F38" s="29"/>
      <c r="G38" s="30" t="s">
        <v>9</v>
      </c>
      <c r="H38" s="27"/>
      <c r="I38" s="19"/>
    </row>
    <row r="39" spans="1:9" x14ac:dyDescent="0.25">
      <c r="A39" s="275"/>
      <c r="B39" s="261"/>
      <c r="C39" s="28" t="s">
        <v>22</v>
      </c>
      <c r="D39" s="52" t="str">
        <f>D32</f>
        <v>MEYER</v>
      </c>
      <c r="E39" s="24">
        <f>IF(E37="","",MOD(E37+1,52))</f>
        <v>43</v>
      </c>
      <c r="F39" s="29"/>
      <c r="G39" s="30"/>
      <c r="H39" s="27"/>
      <c r="I39" s="19"/>
    </row>
    <row r="40" spans="1:9" x14ac:dyDescent="0.25">
      <c r="A40" s="278">
        <v>445.58</v>
      </c>
      <c r="B40" s="261">
        <f>A40</f>
        <v>445.58</v>
      </c>
      <c r="C40" s="28" t="s">
        <v>23</v>
      </c>
      <c r="D40" s="53" t="s">
        <v>53</v>
      </c>
      <c r="E40" s="24">
        <f>E36+4</f>
        <v>45</v>
      </c>
      <c r="F40" s="29"/>
      <c r="G40" s="30" t="s">
        <v>9</v>
      </c>
      <c r="H40" s="27"/>
      <c r="I40" s="19"/>
    </row>
    <row r="41" spans="1:9" x14ac:dyDescent="0.25">
      <c r="A41" s="275"/>
      <c r="B41" s="261"/>
      <c r="C41" s="28" t="s">
        <v>24</v>
      </c>
      <c r="D41" s="52" t="s">
        <v>64</v>
      </c>
      <c r="E41" s="24">
        <f>E39+1</f>
        <v>44</v>
      </c>
      <c r="F41" s="29"/>
      <c r="G41" s="30" t="s">
        <v>70</v>
      </c>
      <c r="H41" s="27"/>
      <c r="I41" s="19"/>
    </row>
    <row r="42" spans="1:9" x14ac:dyDescent="0.25">
      <c r="A42" s="275"/>
      <c r="B42" s="261"/>
      <c r="C42" s="28" t="s">
        <v>25</v>
      </c>
      <c r="D42" s="53" t="str">
        <f>D34</f>
        <v>OTEC</v>
      </c>
      <c r="E42" s="24">
        <f>IF(E40="","",MOD(E40+2,52))</f>
        <v>47</v>
      </c>
      <c r="F42" s="29"/>
      <c r="G42" s="30"/>
      <c r="H42" s="27"/>
      <c r="I42" s="19"/>
    </row>
    <row r="43" spans="1:9" x14ac:dyDescent="0.25">
      <c r="A43" s="262"/>
      <c r="B43" s="262">
        <f>A43</f>
        <v>0</v>
      </c>
      <c r="C43" s="81" t="s">
        <v>144</v>
      </c>
      <c r="D43" s="52" t="s">
        <v>64</v>
      </c>
      <c r="E43" s="82">
        <f>E44</f>
        <v>47</v>
      </c>
      <c r="F43" s="83"/>
      <c r="G43" s="72" t="s">
        <v>70</v>
      </c>
      <c r="H43" s="27"/>
      <c r="I43" s="19"/>
    </row>
    <row r="44" spans="1:9" x14ac:dyDescent="0.25">
      <c r="A44" s="282"/>
      <c r="B44" s="262">
        <f>A44</f>
        <v>0</v>
      </c>
      <c r="C44" s="81" t="s">
        <v>136</v>
      </c>
      <c r="D44" s="170" t="s">
        <v>54</v>
      </c>
      <c r="E44" s="82">
        <f>IF(E40="","",MOD(E40+2,52))</f>
        <v>47</v>
      </c>
      <c r="F44" s="83"/>
      <c r="G44" s="72"/>
      <c r="H44" s="171"/>
      <c r="I44" s="19"/>
    </row>
    <row r="45" spans="1:9" x14ac:dyDescent="0.25">
      <c r="A45" s="275"/>
      <c r="B45" s="261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79"/>
      <c r="B46" s="263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75"/>
      <c r="B47" s="26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62"/>
      <c r="B48" s="262">
        <f>A48</f>
        <v>0</v>
      </c>
      <c r="C48" s="88" t="s">
        <v>26</v>
      </c>
      <c r="D48" s="52" t="s">
        <v>57</v>
      </c>
      <c r="E48" s="89">
        <f>E32+1</f>
        <v>39</v>
      </c>
      <c r="F48" s="25"/>
      <c r="G48" s="26"/>
      <c r="H48" s="27"/>
      <c r="I48" s="19"/>
    </row>
    <row r="49" spans="1:9" x14ac:dyDescent="0.25">
      <c r="A49" s="280"/>
      <c r="B49" s="265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280"/>
      <c r="B50" s="265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280">
        <f>SUM(A8:A50)</f>
        <v>25125.329999999998</v>
      </c>
      <c r="B51" s="280">
        <f>SUM(B8:B50)</f>
        <v>3263.8599999999997</v>
      </c>
      <c r="C51" s="91" t="s">
        <v>27</v>
      </c>
      <c r="D51" s="52" t="s">
        <v>64</v>
      </c>
      <c r="E51" s="90">
        <f>E48+3</f>
        <v>42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43073</v>
      </c>
      <c r="E55" s="44"/>
      <c r="F55" s="45" t="s">
        <v>107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49">
        <v>43111</v>
      </c>
      <c r="E56" s="46"/>
      <c r="F56" s="2" t="s">
        <v>107</v>
      </c>
      <c r="G56" s="18"/>
      <c r="H56" s="383" t="str">
        <f>DATEDIF(E3,D58,"m")&amp;"mois"&amp;DATEDIF(E3,D58,"md")&amp;"jours"</f>
        <v>4mois27jours</v>
      </c>
      <c r="I56" s="19"/>
    </row>
    <row r="57" spans="1:9" ht="15.75" thickBot="1" x14ac:dyDescent="0.3">
      <c r="A57" s="42"/>
      <c r="B57" s="116"/>
      <c r="C57" s="33" t="s">
        <v>31</v>
      </c>
      <c r="D57" s="49">
        <v>43168</v>
      </c>
      <c r="E57" s="46" t="s">
        <v>163</v>
      </c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>
        <v>43262</v>
      </c>
      <c r="E58" s="14" t="s">
        <v>163</v>
      </c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09" priority="70">
      <formula>$F52="réalisé"</formula>
    </cfRule>
  </conditionalFormatting>
  <conditionalFormatting sqref="C48:C51 E48:H51 E29:H45 C8:H26">
    <cfRule type="expression" dxfId="208" priority="67">
      <formula>$G8="réalisé"</formula>
    </cfRule>
    <cfRule type="expression" dxfId="207" priority="68">
      <formula>$G8="en cours"</formula>
    </cfRule>
    <cfRule type="expression" dxfId="206" priority="69">
      <formula>$G8="non compris"</formula>
    </cfRule>
  </conditionalFormatting>
  <conditionalFormatting sqref="C29:C45">
    <cfRule type="expression" dxfId="205" priority="64">
      <formula>$G29="réalisé"</formula>
    </cfRule>
    <cfRule type="expression" dxfId="204" priority="65">
      <formula>$G29="en cours"</formula>
    </cfRule>
    <cfRule type="expression" dxfId="203" priority="66">
      <formula>$G29="non compris"</formula>
    </cfRule>
  </conditionalFormatting>
  <conditionalFormatting sqref="C55:F58">
    <cfRule type="expression" dxfId="202" priority="63">
      <formula>$F55="réalisé"</formula>
    </cfRule>
  </conditionalFormatting>
  <conditionalFormatting sqref="G9">
    <cfRule type="expression" dxfId="201" priority="62">
      <formula>$G$10="réalisé"</formula>
    </cfRule>
  </conditionalFormatting>
  <conditionalFormatting sqref="G10:G14">
    <cfRule type="expression" dxfId="200" priority="61">
      <formula>$G$15="réalisé"</formula>
    </cfRule>
  </conditionalFormatting>
  <conditionalFormatting sqref="G20:G21">
    <cfRule type="expression" dxfId="199" priority="60">
      <formula>$G$22="réalisé"</formula>
    </cfRule>
  </conditionalFormatting>
  <conditionalFormatting sqref="G30">
    <cfRule type="expression" dxfId="198" priority="59">
      <formula>$G$31="réalisé"</formula>
    </cfRule>
  </conditionalFormatting>
  <conditionalFormatting sqref="D29">
    <cfRule type="expression" dxfId="197" priority="56">
      <formula>$G29="réalisé"</formula>
    </cfRule>
    <cfRule type="expression" dxfId="196" priority="57">
      <formula>$G29="en cours"</formula>
    </cfRule>
    <cfRule type="expression" dxfId="195" priority="58">
      <formula>$G29="non compris"</formula>
    </cfRule>
  </conditionalFormatting>
  <conditionalFormatting sqref="D31">
    <cfRule type="expression" dxfId="194" priority="53">
      <formula>$G31="réalisé"</formula>
    </cfRule>
    <cfRule type="expression" dxfId="193" priority="54">
      <formula>$G31="en cours"</formula>
    </cfRule>
    <cfRule type="expression" dxfId="192" priority="55">
      <formula>$G31="non compris"</formula>
    </cfRule>
  </conditionalFormatting>
  <conditionalFormatting sqref="D33">
    <cfRule type="expression" dxfId="191" priority="50">
      <formula>$G33="réalisé"</formula>
    </cfRule>
    <cfRule type="expression" dxfId="190" priority="51">
      <formula>$G33="en cours"</formula>
    </cfRule>
    <cfRule type="expression" dxfId="189" priority="52">
      <formula>$G33="non compris"</formula>
    </cfRule>
  </conditionalFormatting>
  <conditionalFormatting sqref="D35">
    <cfRule type="expression" dxfId="188" priority="47">
      <formula>$G35="réalisé"</formula>
    </cfRule>
    <cfRule type="expression" dxfId="187" priority="48">
      <formula>$G35="en cours"</formula>
    </cfRule>
    <cfRule type="expression" dxfId="186" priority="49">
      <formula>$G35="non compris"</formula>
    </cfRule>
  </conditionalFormatting>
  <conditionalFormatting sqref="D37">
    <cfRule type="expression" dxfId="185" priority="44">
      <formula>$G37="réalisé"</formula>
    </cfRule>
    <cfRule type="expression" dxfId="184" priority="45">
      <formula>$G37="en cours"</formula>
    </cfRule>
    <cfRule type="expression" dxfId="183" priority="46">
      <formula>$G37="non compris"</formula>
    </cfRule>
  </conditionalFormatting>
  <conditionalFormatting sqref="D39">
    <cfRule type="expression" dxfId="182" priority="41">
      <formula>$G39="réalisé"</formula>
    </cfRule>
    <cfRule type="expression" dxfId="181" priority="42">
      <formula>$G39="en cours"</formula>
    </cfRule>
    <cfRule type="expression" dxfId="180" priority="43">
      <formula>$G39="non compris"</formula>
    </cfRule>
  </conditionalFormatting>
  <conditionalFormatting sqref="D41">
    <cfRule type="expression" dxfId="179" priority="38">
      <formula>$G41="réalisé"</formula>
    </cfRule>
    <cfRule type="expression" dxfId="178" priority="39">
      <formula>$G41="en cours"</formula>
    </cfRule>
    <cfRule type="expression" dxfId="177" priority="40">
      <formula>$G41="non compris"</formula>
    </cfRule>
  </conditionalFormatting>
  <conditionalFormatting sqref="D44:D45">
    <cfRule type="expression" dxfId="176" priority="35">
      <formula>$G44="réalisé"</formula>
    </cfRule>
    <cfRule type="expression" dxfId="175" priority="36">
      <formula>$G44="en cours"</formula>
    </cfRule>
    <cfRule type="expression" dxfId="174" priority="37">
      <formula>$G44="non compris"</formula>
    </cfRule>
  </conditionalFormatting>
  <conditionalFormatting sqref="D30">
    <cfRule type="expression" dxfId="173" priority="32">
      <formula>$G30="réalisé"</formula>
    </cfRule>
    <cfRule type="expression" dxfId="172" priority="33">
      <formula>$G30="en cours"</formula>
    </cfRule>
    <cfRule type="expression" dxfId="171" priority="34">
      <formula>$G30="non compris"</formula>
    </cfRule>
  </conditionalFormatting>
  <conditionalFormatting sqref="D32">
    <cfRule type="expression" dxfId="170" priority="29">
      <formula>$G32="réalisé"</formula>
    </cfRule>
    <cfRule type="expression" dxfId="169" priority="30">
      <formula>$G32="en cours"</formula>
    </cfRule>
    <cfRule type="expression" dxfId="168" priority="31">
      <formula>$G32="non compris"</formula>
    </cfRule>
  </conditionalFormatting>
  <conditionalFormatting sqref="D34">
    <cfRule type="expression" dxfId="167" priority="26">
      <formula>$G34="réalisé"</formula>
    </cfRule>
    <cfRule type="expression" dxfId="166" priority="27">
      <formula>$G34="en cours"</formula>
    </cfRule>
    <cfRule type="expression" dxfId="165" priority="28">
      <formula>$G34="non compris"</formula>
    </cfRule>
  </conditionalFormatting>
  <conditionalFormatting sqref="D36">
    <cfRule type="expression" dxfId="164" priority="23">
      <formula>$G36="réalisé"</formula>
    </cfRule>
    <cfRule type="expression" dxfId="163" priority="24">
      <formula>$G36="en cours"</formula>
    </cfRule>
    <cfRule type="expression" dxfId="162" priority="25">
      <formula>$G36="non compris"</formula>
    </cfRule>
  </conditionalFormatting>
  <conditionalFormatting sqref="D38">
    <cfRule type="expression" dxfId="161" priority="20">
      <formula>$G38="réalisé"</formula>
    </cfRule>
    <cfRule type="expression" dxfId="160" priority="21">
      <formula>$G38="en cours"</formula>
    </cfRule>
    <cfRule type="expression" dxfId="159" priority="22">
      <formula>$G38="non compris"</formula>
    </cfRule>
  </conditionalFormatting>
  <conditionalFormatting sqref="D40">
    <cfRule type="expression" dxfId="158" priority="17">
      <formula>$G40="réalisé"</formula>
    </cfRule>
    <cfRule type="expression" dxfId="157" priority="18">
      <formula>$G40="en cours"</formula>
    </cfRule>
    <cfRule type="expression" dxfId="156" priority="19">
      <formula>$G40="non compris"</formula>
    </cfRule>
  </conditionalFormatting>
  <conditionalFormatting sqref="D42:D43">
    <cfRule type="expression" dxfId="155" priority="14">
      <formula>$G42="réalisé"</formula>
    </cfRule>
    <cfRule type="expression" dxfId="154" priority="15">
      <formula>$G42="en cours"</formula>
    </cfRule>
    <cfRule type="expression" dxfId="153" priority="16">
      <formula>$G42="non compris"</formula>
    </cfRule>
  </conditionalFormatting>
  <conditionalFormatting sqref="D50">
    <cfRule type="expression" dxfId="152" priority="11">
      <formula>$G50="réalisé"</formula>
    </cfRule>
    <cfRule type="expression" dxfId="151" priority="12">
      <formula>$G50="en cours"</formula>
    </cfRule>
    <cfRule type="expression" dxfId="150" priority="13">
      <formula>$G50="non compris"</formula>
    </cfRule>
  </conditionalFormatting>
  <conditionalFormatting sqref="D49">
    <cfRule type="expression" dxfId="149" priority="8">
      <formula>$G49="réalisé"</formula>
    </cfRule>
    <cfRule type="expression" dxfId="148" priority="9">
      <formula>$G49="en cours"</formula>
    </cfRule>
    <cfRule type="expression" dxfId="147" priority="10">
      <formula>$G49="non compris"</formula>
    </cfRule>
  </conditionalFormatting>
  <conditionalFormatting sqref="D48">
    <cfRule type="expression" dxfId="146" priority="5">
      <formula>$G48="réalisé"</formula>
    </cfRule>
    <cfRule type="expression" dxfId="145" priority="6">
      <formula>$G48="en cours"</formula>
    </cfRule>
    <cfRule type="expression" dxfId="144" priority="7">
      <formula>$G48="non compris"</formula>
    </cfRule>
  </conditionalFormatting>
  <conditionalFormatting sqref="D51">
    <cfRule type="expression" dxfId="143" priority="2">
      <formula>$G51="réalisé"</formula>
    </cfRule>
    <cfRule type="expression" dxfId="142" priority="3">
      <formula>$G51="en cours"</formula>
    </cfRule>
    <cfRule type="expression" dxfId="141" priority="4">
      <formula>$G51="non compris"</formula>
    </cfRule>
  </conditionalFormatting>
  <conditionalFormatting sqref="D8:D26">
    <cfRule type="expression" dxfId="14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WOOCK-HISLER</v>
      </c>
      <c r="D2" s="4" t="s">
        <v>72</v>
      </c>
      <c r="E2" s="363">
        <v>42971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152</v>
      </c>
      <c r="D3" s="7" t="s">
        <v>3</v>
      </c>
      <c r="E3" s="366">
        <v>43063</v>
      </c>
      <c r="F3" s="367"/>
      <c r="G3" s="8"/>
      <c r="H3" s="368" t="str">
        <f ca="1">DATEDIF(E3,TODAY(),"m")&amp;"mois"&amp;-DATEDIF(E3,TODAY(),"md")&amp;"jours"</f>
        <v>10mois-23jours</v>
      </c>
      <c r="I3" s="369"/>
    </row>
    <row r="4" spans="1:9" ht="18.75" x14ac:dyDescent="0.25">
      <c r="A4" s="69" t="s">
        <v>115</v>
      </c>
      <c r="B4" s="119"/>
      <c r="C4" s="9" t="s">
        <v>119</v>
      </c>
      <c r="D4" s="10" t="s">
        <v>4</v>
      </c>
      <c r="E4" s="370">
        <f>E3+60</f>
        <v>43123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38</v>
      </c>
      <c r="E8" s="157">
        <v>47</v>
      </c>
      <c r="F8" s="25"/>
      <c r="G8" s="26" t="s">
        <v>36</v>
      </c>
      <c r="H8" s="27" t="s">
        <v>151</v>
      </c>
      <c r="I8" s="19"/>
    </row>
    <row r="9" spans="1:9" x14ac:dyDescent="0.25">
      <c r="A9" s="113"/>
      <c r="B9" s="120"/>
      <c r="C9" s="28" t="s">
        <v>128</v>
      </c>
      <c r="D9" s="53" t="str">
        <f>D8</f>
        <v>TEMA</v>
      </c>
      <c r="E9" s="158">
        <f>E8+1</f>
        <v>48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TEMA</v>
      </c>
      <c r="E10" s="157">
        <f>E9</f>
        <v>48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TEMA</v>
      </c>
      <c r="E11" s="157">
        <f>E10+1</f>
        <v>49</v>
      </c>
      <c r="F11" s="31"/>
      <c r="G11" s="30" t="s">
        <v>36</v>
      </c>
      <c r="H11" s="27"/>
      <c r="I11" s="19"/>
    </row>
    <row r="12" spans="1:9" ht="15" customHeight="1" x14ac:dyDescent="0.25">
      <c r="A12" s="130">
        <v>11003.68</v>
      </c>
      <c r="B12" s="129">
        <f>A12-9169.73-1833.95</f>
        <v>0</v>
      </c>
      <c r="C12" s="28" t="s">
        <v>131</v>
      </c>
      <c r="D12" s="54" t="str">
        <f t="shared" ref="D12:D14" si="0">D9</f>
        <v>TEMA</v>
      </c>
      <c r="E12" s="157">
        <f>E11+2</f>
        <v>51</v>
      </c>
      <c r="F12" s="31"/>
      <c r="G12" s="30" t="s">
        <v>36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TEMA</v>
      </c>
      <c r="E13" s="157">
        <f>E12+1</f>
        <v>52</v>
      </c>
      <c r="F13" s="31"/>
      <c r="G13" s="30" t="s">
        <v>36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TEMA</v>
      </c>
      <c r="E14" s="157">
        <v>6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52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E10+1</f>
        <v>49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38</v>
      </c>
      <c r="E17" s="24">
        <v>2</v>
      </c>
      <c r="F17" s="29"/>
      <c r="G17" s="30" t="s">
        <v>36</v>
      </c>
      <c r="H17" s="27"/>
      <c r="I17" s="19"/>
    </row>
    <row r="18" spans="1:9" x14ac:dyDescent="0.25">
      <c r="A18" s="130">
        <v>537.95000000000005</v>
      </c>
      <c r="B18" s="129">
        <f>A18-537.95</f>
        <v>0</v>
      </c>
      <c r="C18" s="28" t="s">
        <v>12</v>
      </c>
      <c r="D18" s="52" t="s">
        <v>40</v>
      </c>
      <c r="E18" s="157">
        <v>2</v>
      </c>
      <c r="F18" s="29"/>
      <c r="G18" s="30" t="s">
        <v>36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TEMA</v>
      </c>
      <c r="E19" s="24">
        <f>IF(E18="","",MOD(E18+1,52))</f>
        <v>3</v>
      </c>
      <c r="F19" s="29"/>
      <c r="G19" s="30" t="s">
        <v>36</v>
      </c>
      <c r="H19" s="27"/>
      <c r="I19" s="19"/>
    </row>
    <row r="20" spans="1:9" x14ac:dyDescent="0.25">
      <c r="A20" s="133">
        <v>937.8</v>
      </c>
      <c r="B20" s="391">
        <f>A20+A21-1180.57</f>
        <v>0</v>
      </c>
      <c r="C20" s="28" t="s">
        <v>59</v>
      </c>
      <c r="D20" s="52" t="s">
        <v>42</v>
      </c>
      <c r="E20" s="24">
        <v>3</v>
      </c>
      <c r="F20" s="29"/>
      <c r="G20" s="30" t="s">
        <v>36</v>
      </c>
      <c r="H20" s="27"/>
      <c r="I20" s="19"/>
    </row>
    <row r="21" spans="1:9" x14ac:dyDescent="0.25">
      <c r="A21" s="133">
        <v>242.77</v>
      </c>
      <c r="B21" s="392"/>
      <c r="C21" s="28" t="s">
        <v>60</v>
      </c>
      <c r="D21" s="54" t="s">
        <v>42</v>
      </c>
      <c r="E21" s="24">
        <f>E20</f>
        <v>3</v>
      </c>
      <c r="F21" s="29"/>
      <c r="G21" s="30" t="s">
        <v>36</v>
      </c>
      <c r="H21" s="50"/>
      <c r="I21" s="19"/>
    </row>
    <row r="22" spans="1:9" x14ac:dyDescent="0.25">
      <c r="A22" s="121"/>
      <c r="B22" s="122"/>
      <c r="C22" s="176" t="s">
        <v>13</v>
      </c>
      <c r="D22" s="177" t="s">
        <v>68</v>
      </c>
      <c r="E22" s="164">
        <f>E20</f>
        <v>3</v>
      </c>
      <c r="F22" s="165"/>
      <c r="G22" s="166" t="s">
        <v>9</v>
      </c>
      <c r="H22" s="167"/>
      <c r="I22" s="19"/>
    </row>
    <row r="23" spans="1:9" x14ac:dyDescent="0.25">
      <c r="A23" s="130">
        <v>1737.22</v>
      </c>
      <c r="B23" s="129">
        <f>A23-1737.22</f>
        <v>0</v>
      </c>
      <c r="C23" s="32" t="s">
        <v>135</v>
      </c>
      <c r="D23" s="52" t="s">
        <v>45</v>
      </c>
      <c r="E23" s="24">
        <v>5</v>
      </c>
      <c r="F23" s="29"/>
      <c r="G23" s="30" t="s">
        <v>36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TEMA</v>
      </c>
      <c r="E24" s="24">
        <v>7</v>
      </c>
      <c r="F24" s="29"/>
      <c r="G24" s="30" t="s">
        <v>36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55</v>
      </c>
      <c r="E25" s="24">
        <v>12</v>
      </c>
      <c r="F25" s="29"/>
      <c r="G25" s="72" t="s">
        <v>36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1366.13</v>
      </c>
      <c r="B29" s="129">
        <f>A29-1366.13</f>
        <v>0</v>
      </c>
      <c r="C29" s="78" t="s">
        <v>66</v>
      </c>
      <c r="D29" s="52" t="s">
        <v>88</v>
      </c>
      <c r="E29" s="79">
        <f>IF(E24="","",MOD(E24+1,52))</f>
        <v>8</v>
      </c>
      <c r="F29" s="25"/>
      <c r="G29" s="26" t="s">
        <v>36</v>
      </c>
      <c r="H29" s="27"/>
      <c r="I29" s="19"/>
    </row>
    <row r="30" spans="1:9" x14ac:dyDescent="0.25">
      <c r="A30" s="130">
        <v>2107.56</v>
      </c>
      <c r="B30" s="129">
        <f>A30-2107.56</f>
        <v>0</v>
      </c>
      <c r="C30" s="28" t="s">
        <v>67</v>
      </c>
      <c r="D30" s="53" t="s">
        <v>47</v>
      </c>
      <c r="E30" s="24">
        <f>IF(E29="","",MOD(E29+1,52))</f>
        <v>9</v>
      </c>
      <c r="F30" s="29"/>
      <c r="G30" s="30" t="s">
        <v>36</v>
      </c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11</v>
      </c>
      <c r="F31" s="29"/>
      <c r="G31" s="30" t="s">
        <v>36</v>
      </c>
      <c r="H31" s="27"/>
      <c r="I31" s="19"/>
    </row>
    <row r="32" spans="1:9" x14ac:dyDescent="0.25">
      <c r="A32" s="129"/>
      <c r="B32" s="129">
        <f>A32</f>
        <v>0</v>
      </c>
      <c r="C32" s="80" t="s">
        <v>17</v>
      </c>
      <c r="D32" s="53" t="s">
        <v>64</v>
      </c>
      <c r="E32" s="24">
        <v>14</v>
      </c>
      <c r="F32" s="29"/>
      <c r="G32" s="30" t="s">
        <v>70</v>
      </c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15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15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203</v>
      </c>
      <c r="E36" s="24">
        <v>23</v>
      </c>
      <c r="F36" s="29"/>
      <c r="G36" s="30" t="s">
        <v>36</v>
      </c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v>25</v>
      </c>
      <c r="F37" s="29"/>
      <c r="G37" s="30" t="s">
        <v>36</v>
      </c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26</v>
      </c>
      <c r="F38" s="29"/>
      <c r="G38" s="30" t="s">
        <v>36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A CHARGE CLIENT</v>
      </c>
      <c r="E39" s="24">
        <f>IF(E37="","",MOD(E37+1,52))</f>
        <v>26</v>
      </c>
      <c r="F39" s="29"/>
      <c r="G39" s="30" t="s">
        <v>70</v>
      </c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27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27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29</v>
      </c>
      <c r="F42" s="29"/>
      <c r="G42" s="30" t="s">
        <v>70</v>
      </c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31"/>
      <c r="B44" s="129">
        <f>A44</f>
        <v>0</v>
      </c>
      <c r="C44" s="81" t="s">
        <v>136</v>
      </c>
      <c r="D44" s="170" t="s">
        <v>54</v>
      </c>
      <c r="E44" s="82">
        <v>41</v>
      </c>
      <c r="F44" s="83"/>
      <c r="G44" s="72" t="s">
        <v>36</v>
      </c>
      <c r="H44" s="171"/>
      <c r="I44" s="19"/>
    </row>
    <row r="45" spans="1:9" x14ac:dyDescent="0.25">
      <c r="A45" s="240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24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240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31"/>
      <c r="B48" s="129">
        <f>A48</f>
        <v>0</v>
      </c>
      <c r="C48" s="88" t="s">
        <v>26</v>
      </c>
      <c r="D48" s="52" t="s">
        <v>57</v>
      </c>
      <c r="E48" s="89">
        <v>28</v>
      </c>
      <c r="F48" s="25"/>
      <c r="G48" s="26" t="s">
        <v>36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28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29</v>
      </c>
      <c r="F50" s="95"/>
      <c r="G50" s="96" t="s">
        <v>9</v>
      </c>
      <c r="H50" s="97"/>
      <c r="I50" s="19"/>
    </row>
    <row r="51" spans="1:9" x14ac:dyDescent="0.25">
      <c r="A51" s="123">
        <f>SUM(A8:A50)</f>
        <v>17933.11</v>
      </c>
      <c r="B51" s="123">
        <f>SUM(B8:B50)</f>
        <v>0</v>
      </c>
      <c r="C51" s="91" t="s">
        <v>27</v>
      </c>
      <c r="D51" s="52" t="str">
        <f>D48</f>
        <v>TASTEPER</v>
      </c>
      <c r="E51" s="90">
        <f>E48+3</f>
        <v>31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55"/>
      <c r="E55" s="44"/>
      <c r="F55" s="45"/>
      <c r="G55" s="18"/>
      <c r="H55" s="382"/>
      <c r="I55" s="19"/>
    </row>
    <row r="56" spans="1:9" x14ac:dyDescent="0.25">
      <c r="A56" s="42"/>
      <c r="B56" s="116"/>
      <c r="C56" s="33" t="s">
        <v>121</v>
      </c>
      <c r="D56" s="156"/>
      <c r="E56" s="46"/>
      <c r="F56" s="2"/>
      <c r="G56" s="18"/>
      <c r="H56" s="383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16"/>
      <c r="C57" s="33" t="s">
        <v>31</v>
      </c>
      <c r="D57" s="156"/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/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7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B20:B21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39" priority="70">
      <formula>$F52="réalisé"</formula>
    </cfRule>
  </conditionalFormatting>
  <conditionalFormatting sqref="C48:C51 E48:H51 E29:H45 C8:H26">
    <cfRule type="expression" dxfId="138" priority="67">
      <formula>$G8="réalisé"</formula>
    </cfRule>
    <cfRule type="expression" dxfId="137" priority="68">
      <formula>$G8="en cours"</formula>
    </cfRule>
    <cfRule type="expression" dxfId="136" priority="69">
      <formula>$G8="non compris"</formula>
    </cfRule>
  </conditionalFormatting>
  <conditionalFormatting sqref="C29:C45">
    <cfRule type="expression" dxfId="135" priority="64">
      <formula>$G29="réalisé"</formula>
    </cfRule>
    <cfRule type="expression" dxfId="134" priority="65">
      <formula>$G29="en cours"</formula>
    </cfRule>
    <cfRule type="expression" dxfId="133" priority="66">
      <formula>$G29="non compris"</formula>
    </cfRule>
  </conditionalFormatting>
  <conditionalFormatting sqref="C55:F58">
    <cfRule type="expression" dxfId="132" priority="63">
      <formula>$F55="réalisé"</formula>
    </cfRule>
  </conditionalFormatting>
  <conditionalFormatting sqref="G9">
    <cfRule type="expression" dxfId="131" priority="62">
      <formula>$G$10="réalisé"</formula>
    </cfRule>
  </conditionalFormatting>
  <conditionalFormatting sqref="G10:G14">
    <cfRule type="expression" dxfId="130" priority="61">
      <formula>$G$15="réalisé"</formula>
    </cfRule>
  </conditionalFormatting>
  <conditionalFormatting sqref="G20:G21">
    <cfRule type="expression" dxfId="129" priority="60">
      <formula>$G$22="réalisé"</formula>
    </cfRule>
  </conditionalFormatting>
  <conditionalFormatting sqref="G30">
    <cfRule type="expression" dxfId="128" priority="59">
      <formula>$G$31="réalisé"</formula>
    </cfRule>
  </conditionalFormatting>
  <conditionalFormatting sqref="D29">
    <cfRule type="expression" dxfId="127" priority="56">
      <formula>$G29="réalisé"</formula>
    </cfRule>
    <cfRule type="expression" dxfId="126" priority="57">
      <formula>$G29="en cours"</formula>
    </cfRule>
    <cfRule type="expression" dxfId="125" priority="58">
      <formula>$G29="non compris"</formula>
    </cfRule>
  </conditionalFormatting>
  <conditionalFormatting sqref="D31">
    <cfRule type="expression" dxfId="124" priority="53">
      <formula>$G31="réalisé"</formula>
    </cfRule>
    <cfRule type="expression" dxfId="123" priority="54">
      <formula>$G31="en cours"</formula>
    </cfRule>
    <cfRule type="expression" dxfId="122" priority="55">
      <formula>$G31="non compris"</formula>
    </cfRule>
  </conditionalFormatting>
  <conditionalFormatting sqref="D33">
    <cfRule type="expression" dxfId="121" priority="50">
      <formula>$G33="réalisé"</formula>
    </cfRule>
    <cfRule type="expression" dxfId="120" priority="51">
      <formula>$G33="en cours"</formula>
    </cfRule>
    <cfRule type="expression" dxfId="119" priority="52">
      <formula>$G33="non compris"</formula>
    </cfRule>
  </conditionalFormatting>
  <conditionalFormatting sqref="D35">
    <cfRule type="expression" dxfId="118" priority="47">
      <formula>$G35="réalisé"</formula>
    </cfRule>
    <cfRule type="expression" dxfId="117" priority="48">
      <formula>$G35="en cours"</formula>
    </cfRule>
    <cfRule type="expression" dxfId="116" priority="49">
      <formula>$G35="non compris"</formula>
    </cfRule>
  </conditionalFormatting>
  <conditionalFormatting sqref="D37">
    <cfRule type="expression" dxfId="115" priority="44">
      <formula>$G37="réalisé"</formula>
    </cfRule>
    <cfRule type="expression" dxfId="114" priority="45">
      <formula>$G37="en cours"</formula>
    </cfRule>
    <cfRule type="expression" dxfId="113" priority="46">
      <formula>$G37="non compris"</formula>
    </cfRule>
  </conditionalFormatting>
  <conditionalFormatting sqref="D39">
    <cfRule type="expression" dxfId="112" priority="41">
      <formula>$G39="réalisé"</formula>
    </cfRule>
    <cfRule type="expression" dxfId="111" priority="42">
      <formula>$G39="en cours"</formula>
    </cfRule>
    <cfRule type="expression" dxfId="110" priority="43">
      <formula>$G39="non compris"</formula>
    </cfRule>
  </conditionalFormatting>
  <conditionalFormatting sqref="D41">
    <cfRule type="expression" dxfId="109" priority="38">
      <formula>$G41="réalisé"</formula>
    </cfRule>
    <cfRule type="expression" dxfId="108" priority="39">
      <formula>$G41="en cours"</formula>
    </cfRule>
    <cfRule type="expression" dxfId="107" priority="40">
      <formula>$G41="non compris"</formula>
    </cfRule>
  </conditionalFormatting>
  <conditionalFormatting sqref="D44:D45">
    <cfRule type="expression" dxfId="106" priority="35">
      <formula>$G44="réalisé"</formula>
    </cfRule>
    <cfRule type="expression" dxfId="105" priority="36">
      <formula>$G44="en cours"</formula>
    </cfRule>
    <cfRule type="expression" dxfId="104" priority="37">
      <formula>$G44="non compris"</formula>
    </cfRule>
  </conditionalFormatting>
  <conditionalFormatting sqref="D30">
    <cfRule type="expression" dxfId="103" priority="32">
      <formula>$G30="réalisé"</formula>
    </cfRule>
    <cfRule type="expression" dxfId="102" priority="33">
      <formula>$G30="en cours"</formula>
    </cfRule>
    <cfRule type="expression" dxfId="101" priority="34">
      <formula>$G30="non compris"</formula>
    </cfRule>
  </conditionalFormatting>
  <conditionalFormatting sqref="D32">
    <cfRule type="expression" dxfId="100" priority="29">
      <formula>$G32="réalisé"</formula>
    </cfRule>
    <cfRule type="expression" dxfId="99" priority="30">
      <formula>$G32="en cours"</formula>
    </cfRule>
    <cfRule type="expression" dxfId="98" priority="31">
      <formula>$G32="non compris"</formula>
    </cfRule>
  </conditionalFormatting>
  <conditionalFormatting sqref="D34">
    <cfRule type="expression" dxfId="97" priority="26">
      <formula>$G34="réalisé"</formula>
    </cfRule>
    <cfRule type="expression" dxfId="96" priority="27">
      <formula>$G34="en cours"</formula>
    </cfRule>
    <cfRule type="expression" dxfId="95" priority="28">
      <formula>$G34="non compris"</formula>
    </cfRule>
  </conditionalFormatting>
  <conditionalFormatting sqref="D36">
    <cfRule type="expression" dxfId="94" priority="23">
      <formula>$G36="réalisé"</formula>
    </cfRule>
    <cfRule type="expression" dxfId="93" priority="24">
      <formula>$G36="en cours"</formula>
    </cfRule>
    <cfRule type="expression" dxfId="92" priority="25">
      <formula>$G36="non compris"</formula>
    </cfRule>
  </conditionalFormatting>
  <conditionalFormatting sqref="D38">
    <cfRule type="expression" dxfId="91" priority="20">
      <formula>$G38="réalisé"</formula>
    </cfRule>
    <cfRule type="expression" dxfId="90" priority="21">
      <formula>$G38="en cours"</formula>
    </cfRule>
    <cfRule type="expression" dxfId="89" priority="22">
      <formula>$G38="non compris"</formula>
    </cfRule>
  </conditionalFormatting>
  <conditionalFormatting sqref="D40">
    <cfRule type="expression" dxfId="88" priority="17">
      <formula>$G40="réalisé"</formula>
    </cfRule>
    <cfRule type="expression" dxfId="87" priority="18">
      <formula>$G40="en cours"</formula>
    </cfRule>
    <cfRule type="expression" dxfId="86" priority="19">
      <formula>$G40="non compris"</formula>
    </cfRule>
  </conditionalFormatting>
  <conditionalFormatting sqref="D42:D43">
    <cfRule type="expression" dxfId="85" priority="14">
      <formula>$G42="réalisé"</formula>
    </cfRule>
    <cfRule type="expression" dxfId="84" priority="15">
      <formula>$G42="en cours"</formula>
    </cfRule>
    <cfRule type="expression" dxfId="83" priority="16">
      <formula>$G42="non compris"</formula>
    </cfRule>
  </conditionalFormatting>
  <conditionalFormatting sqref="D50">
    <cfRule type="expression" dxfId="82" priority="11">
      <formula>$G50="réalisé"</formula>
    </cfRule>
    <cfRule type="expression" dxfId="81" priority="12">
      <formula>$G50="en cours"</formula>
    </cfRule>
    <cfRule type="expression" dxfId="80" priority="13">
      <formula>$G50="non compris"</formula>
    </cfRule>
  </conditionalFormatting>
  <conditionalFormatting sqref="D49">
    <cfRule type="expression" dxfId="79" priority="8">
      <formula>$G49="réalisé"</formula>
    </cfRule>
    <cfRule type="expression" dxfId="78" priority="9">
      <formula>$G49="en cours"</formula>
    </cfRule>
    <cfRule type="expression" dxfId="77" priority="10">
      <formula>$G49="non compris"</formula>
    </cfRule>
  </conditionalFormatting>
  <conditionalFormatting sqref="D48">
    <cfRule type="expression" dxfId="76" priority="5">
      <formula>$G48="réalisé"</formula>
    </cfRule>
    <cfRule type="expression" dxfId="75" priority="6">
      <formula>$G48="en cours"</formula>
    </cfRule>
    <cfRule type="expression" dxfId="74" priority="7">
      <formula>$G48="non compris"</formula>
    </cfRule>
  </conditionalFormatting>
  <conditionalFormatting sqref="D51">
    <cfRule type="expression" dxfId="73" priority="2">
      <formula>$G51="réalisé"</formula>
    </cfRule>
    <cfRule type="expression" dxfId="72" priority="3">
      <formula>$G51="en cours"</formula>
    </cfRule>
    <cfRule type="expression" dxfId="71" priority="4">
      <formula>$G51="non compris"</formula>
    </cfRule>
  </conditionalFormatting>
  <conditionalFormatting sqref="D8:D26">
    <cfRule type="expression" dxfId="7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fitToPage="1"/>
  </sheetPr>
  <dimension ref="A1:I74"/>
  <sheetViews>
    <sheetView zoomScaleNormal="100" workbookViewId="0">
      <selection activeCell="E12" sqref="E1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61" t="s">
        <v>0</v>
      </c>
      <c r="B1" s="362"/>
      <c r="C1" s="362"/>
      <c r="D1" s="362"/>
      <c r="E1" s="362"/>
      <c r="F1" s="362"/>
      <c r="G1" s="362"/>
      <c r="H1" s="1" t="s">
        <v>1</v>
      </c>
      <c r="I1" s="3">
        <f ca="1">INT(MOD(INT((LISTE!D1-2)/7)+0.6,52+5/28))+1</f>
        <v>42</v>
      </c>
    </row>
    <row r="2" spans="1:9" x14ac:dyDescent="0.25">
      <c r="A2" s="374" t="s">
        <v>2</v>
      </c>
      <c r="B2" s="375"/>
      <c r="C2" s="70" t="str">
        <f ca="1">MID(CELL("nomfichier",A1),FIND("]",CELL("nomfichier",A1),1)+1,30)</f>
        <v>ZYTO</v>
      </c>
      <c r="D2" s="4" t="s">
        <v>72</v>
      </c>
      <c r="E2" s="363">
        <v>43231</v>
      </c>
      <c r="F2" s="363"/>
      <c r="G2" s="5"/>
      <c r="H2" s="364" t="s">
        <v>140</v>
      </c>
      <c r="I2" s="365"/>
    </row>
    <row r="3" spans="1:9" ht="15.75" x14ac:dyDescent="0.25">
      <c r="A3" s="376" t="s">
        <v>104</v>
      </c>
      <c r="B3" s="368"/>
      <c r="C3" s="6" t="s">
        <v>232</v>
      </c>
      <c r="D3" s="7" t="s">
        <v>3</v>
      </c>
      <c r="E3" s="366"/>
      <c r="F3" s="367"/>
      <c r="G3" s="8"/>
      <c r="H3" s="368" t="str">
        <f ca="1">DATEDIF(E3,TODAY(),"m")&amp;"mois"&amp;-DATEDIF(E3,TODAY(),"md")&amp;"jours"</f>
        <v>1425mois-17jours</v>
      </c>
      <c r="I3" s="369"/>
    </row>
    <row r="4" spans="1:9" ht="18.75" x14ac:dyDescent="0.25">
      <c r="A4" s="69" t="s">
        <v>115</v>
      </c>
      <c r="B4" s="119"/>
      <c r="C4" s="9" t="s">
        <v>118</v>
      </c>
      <c r="D4" s="10" t="s">
        <v>4</v>
      </c>
      <c r="E4" s="370">
        <f>E3+60</f>
        <v>60</v>
      </c>
      <c r="F4" s="370"/>
      <c r="G4" s="11"/>
      <c r="H4" s="12"/>
      <c r="I4" s="13"/>
    </row>
    <row r="5" spans="1:9" x14ac:dyDescent="0.25">
      <c r="A5" s="377" t="s">
        <v>76</v>
      </c>
      <c r="B5" s="378"/>
      <c r="C5" s="15"/>
      <c r="D5" s="16"/>
      <c r="E5" s="15"/>
      <c r="F5" s="15"/>
      <c r="G5" s="17"/>
      <c r="H5" s="18"/>
      <c r="I5" s="19"/>
    </row>
    <row r="6" spans="1:9" ht="18.75" x14ac:dyDescent="0.3">
      <c r="A6" s="379" t="s">
        <v>75</v>
      </c>
      <c r="B6" s="380"/>
      <c r="C6" s="371" t="s">
        <v>142</v>
      </c>
      <c r="D6" s="372"/>
      <c r="E6" s="372"/>
      <c r="F6" s="372"/>
      <c r="G6" s="372"/>
      <c r="H6" s="373"/>
      <c r="I6" s="19"/>
    </row>
    <row r="7" spans="1:9" ht="15.75" thickBot="1" x14ac:dyDescent="0.3">
      <c r="A7" s="112" t="s">
        <v>105</v>
      </c>
      <c r="B7" s="118" t="s">
        <v>106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13"/>
      <c r="B8" s="175"/>
      <c r="C8" s="28" t="s">
        <v>122</v>
      </c>
      <c r="D8" s="52" t="s">
        <v>205</v>
      </c>
      <c r="E8" s="157">
        <v>30</v>
      </c>
      <c r="F8" s="25"/>
      <c r="G8" s="26" t="s">
        <v>36</v>
      </c>
      <c r="H8" s="27"/>
      <c r="I8" s="19"/>
    </row>
    <row r="9" spans="1:9" x14ac:dyDescent="0.25">
      <c r="A9" s="113"/>
      <c r="B9" s="120"/>
      <c r="C9" s="28" t="s">
        <v>128</v>
      </c>
      <c r="D9" s="53" t="str">
        <f>D8</f>
        <v>DANACI</v>
      </c>
      <c r="E9" s="158">
        <v>36</v>
      </c>
      <c r="F9" s="29"/>
      <c r="G9" s="30" t="s">
        <v>36</v>
      </c>
      <c r="H9" s="27"/>
      <c r="I9" s="19"/>
    </row>
    <row r="10" spans="1:9" ht="15" customHeight="1" x14ac:dyDescent="0.25">
      <c r="A10" s="121"/>
      <c r="B10" s="159"/>
      <c r="C10" s="28" t="s">
        <v>129</v>
      </c>
      <c r="D10" s="52" t="str">
        <f>D9</f>
        <v>DANACI</v>
      </c>
      <c r="E10" s="157">
        <v>40</v>
      </c>
      <c r="F10" s="31"/>
      <c r="G10" s="30" t="s">
        <v>36</v>
      </c>
      <c r="H10" s="27"/>
      <c r="I10" s="19"/>
    </row>
    <row r="11" spans="1:9" ht="15" customHeight="1" x14ac:dyDescent="0.25">
      <c r="A11" s="121"/>
      <c r="B11" s="122"/>
      <c r="C11" s="28" t="s">
        <v>130</v>
      </c>
      <c r="D11" s="54" t="str">
        <f>D8</f>
        <v>DANACI</v>
      </c>
      <c r="E11" s="157">
        <v>42</v>
      </c>
      <c r="F11" s="31"/>
      <c r="G11" s="30" t="s">
        <v>9</v>
      </c>
      <c r="H11" s="27"/>
      <c r="I11" s="19"/>
    </row>
    <row r="12" spans="1:9" ht="15" customHeight="1" x14ac:dyDescent="0.25">
      <c r="A12" s="130">
        <v>13531.98</v>
      </c>
      <c r="B12" s="129">
        <f>A12-4510.66</f>
        <v>9021.32</v>
      </c>
      <c r="C12" s="28" t="s">
        <v>131</v>
      </c>
      <c r="D12" s="54" t="str">
        <f t="shared" ref="D12:D14" si="0">D9</f>
        <v>DANACI</v>
      </c>
      <c r="E12" s="157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21"/>
      <c r="B13" s="122"/>
      <c r="C13" s="28" t="s">
        <v>132</v>
      </c>
      <c r="D13" s="54" t="str">
        <f t="shared" si="0"/>
        <v>DANACI</v>
      </c>
      <c r="E13" s="157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21"/>
      <c r="B14" s="122"/>
      <c r="C14" s="28" t="s">
        <v>133</v>
      </c>
      <c r="D14" s="54" t="str">
        <f t="shared" si="0"/>
        <v>DANACI</v>
      </c>
      <c r="E14" s="157">
        <v>39</v>
      </c>
      <c r="F14" s="31"/>
      <c r="G14" s="30" t="s">
        <v>36</v>
      </c>
      <c r="H14" s="27"/>
      <c r="I14" s="19"/>
    </row>
    <row r="15" spans="1:9" x14ac:dyDescent="0.25">
      <c r="A15" s="121"/>
      <c r="B15" s="12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21"/>
      <c r="B16" s="122"/>
      <c r="C16" s="28" t="s">
        <v>10</v>
      </c>
      <c r="D16" s="52" t="s">
        <v>64</v>
      </c>
      <c r="E16" s="24">
        <f>E15+1</f>
        <v>45</v>
      </c>
      <c r="F16" s="29"/>
      <c r="G16" s="30" t="s">
        <v>70</v>
      </c>
      <c r="H16" s="27"/>
      <c r="I16" s="19"/>
    </row>
    <row r="17" spans="1:9" x14ac:dyDescent="0.25">
      <c r="A17" s="121"/>
      <c r="B17" s="122"/>
      <c r="C17" s="28" t="s">
        <v>11</v>
      </c>
      <c r="D17" s="53" t="s">
        <v>205</v>
      </c>
      <c r="E17" s="24">
        <f>E16+1</f>
        <v>46</v>
      </c>
      <c r="F17" s="29"/>
      <c r="G17" s="30" t="s">
        <v>9</v>
      </c>
      <c r="H17" s="27"/>
      <c r="I17" s="19"/>
    </row>
    <row r="18" spans="1:9" x14ac:dyDescent="0.25">
      <c r="A18" s="130">
        <v>937.24</v>
      </c>
      <c r="B18" s="129">
        <f>A18</f>
        <v>937.24</v>
      </c>
      <c r="C18" s="28" t="s">
        <v>12</v>
      </c>
      <c r="D18" s="52" t="s">
        <v>41</v>
      </c>
      <c r="E18" s="157">
        <f>E13</f>
        <v>45</v>
      </c>
      <c r="F18" s="29"/>
      <c r="G18" s="30" t="s">
        <v>9</v>
      </c>
      <c r="H18" s="27"/>
      <c r="I18" s="19"/>
    </row>
    <row r="19" spans="1:9" x14ac:dyDescent="0.25">
      <c r="A19" s="121"/>
      <c r="B19" s="122"/>
      <c r="C19" s="28" t="s">
        <v>73</v>
      </c>
      <c r="D19" s="53" t="str">
        <f>D10</f>
        <v>DANACI</v>
      </c>
      <c r="E19" s="24">
        <f>IF(E18="","",MOD(E18+1,52))</f>
        <v>46</v>
      </c>
      <c r="F19" s="29"/>
      <c r="G19" s="30" t="s">
        <v>9</v>
      </c>
      <c r="H19" s="27"/>
      <c r="I19" s="19"/>
    </row>
    <row r="20" spans="1:9" x14ac:dyDescent="0.25">
      <c r="A20" s="133">
        <v>1178.33</v>
      </c>
      <c r="B20" s="129">
        <f>A20</f>
        <v>1178.33</v>
      </c>
      <c r="C20" s="28" t="s">
        <v>59</v>
      </c>
      <c r="D20" s="52" t="s">
        <v>41</v>
      </c>
      <c r="E20" s="24">
        <f>IF(E19="","",MOD(E19+1,52))</f>
        <v>47</v>
      </c>
      <c r="F20" s="29"/>
      <c r="G20" s="30" t="s">
        <v>9</v>
      </c>
      <c r="H20" s="27"/>
      <c r="I20" s="19"/>
    </row>
    <row r="21" spans="1:9" x14ac:dyDescent="0.25">
      <c r="A21" s="133">
        <v>389.65</v>
      </c>
      <c r="B21" s="129">
        <f>A21</f>
        <v>389.65</v>
      </c>
      <c r="C21" s="28" t="s">
        <v>60</v>
      </c>
      <c r="D21" s="54" t="s">
        <v>44</v>
      </c>
      <c r="E21" s="24">
        <f>E20</f>
        <v>47</v>
      </c>
      <c r="F21" s="29"/>
      <c r="G21" s="30" t="s">
        <v>9</v>
      </c>
      <c r="H21" s="50"/>
      <c r="I21" s="19"/>
    </row>
    <row r="22" spans="1:9" x14ac:dyDescent="0.25">
      <c r="A22" s="121"/>
      <c r="B22" s="122"/>
      <c r="C22" s="147" t="s">
        <v>13</v>
      </c>
      <c r="D22" s="148" t="s">
        <v>68</v>
      </c>
      <c r="E22" s="149">
        <f>E20</f>
        <v>47</v>
      </c>
      <c r="F22" s="150"/>
      <c r="G22" s="151" t="s">
        <v>70</v>
      </c>
      <c r="H22" s="152"/>
      <c r="I22" s="19"/>
    </row>
    <row r="23" spans="1:9" x14ac:dyDescent="0.25">
      <c r="A23" s="130">
        <v>3090.67</v>
      </c>
      <c r="B23" s="129">
        <f>A23</f>
        <v>3090.67</v>
      </c>
      <c r="C23" s="32" t="s">
        <v>135</v>
      </c>
      <c r="D23" s="52" t="s">
        <v>45</v>
      </c>
      <c r="E23" s="24">
        <f>E21+1</f>
        <v>48</v>
      </c>
      <c r="F23" s="29"/>
      <c r="G23" s="30" t="s">
        <v>9</v>
      </c>
      <c r="H23" s="27"/>
      <c r="I23" s="19"/>
    </row>
    <row r="24" spans="1:9" x14ac:dyDescent="0.25">
      <c r="A24" s="121"/>
      <c r="B24" s="122"/>
      <c r="C24" s="28" t="s">
        <v>14</v>
      </c>
      <c r="D24" s="53" t="str">
        <f>D17</f>
        <v>DANACI</v>
      </c>
      <c r="E24" s="24">
        <f>IF(E20="","",MOD(E20+2,52))</f>
        <v>49</v>
      </c>
      <c r="F24" s="29"/>
      <c r="G24" s="30" t="s">
        <v>9</v>
      </c>
      <c r="H24" s="27"/>
      <c r="I24" s="19"/>
    </row>
    <row r="25" spans="1:9" x14ac:dyDescent="0.25">
      <c r="A25" s="130"/>
      <c r="B25" s="129">
        <f>A25</f>
        <v>0</v>
      </c>
      <c r="C25" s="160" t="s">
        <v>134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21"/>
      <c r="B26" s="122"/>
      <c r="C26" s="168"/>
      <c r="D26" s="134"/>
      <c r="E26" s="169"/>
      <c r="F26" s="73"/>
      <c r="G26" s="73"/>
      <c r="H26" s="135"/>
      <c r="I26" s="19"/>
    </row>
    <row r="27" spans="1:9" ht="18.75" x14ac:dyDescent="0.3">
      <c r="A27" s="131"/>
      <c r="B27" s="132"/>
      <c r="C27" s="371" t="s">
        <v>141</v>
      </c>
      <c r="D27" s="372"/>
      <c r="E27" s="372"/>
      <c r="F27" s="372"/>
      <c r="G27" s="372"/>
      <c r="H27" s="373"/>
      <c r="I27" s="19"/>
    </row>
    <row r="28" spans="1:9" ht="15.75" thickBot="1" x14ac:dyDescent="0.3">
      <c r="A28" s="121"/>
      <c r="B28" s="12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30">
        <v>914.72</v>
      </c>
      <c r="B29" s="129">
        <f>A29</f>
        <v>914.72</v>
      </c>
      <c r="C29" s="78" t="s">
        <v>66</v>
      </c>
      <c r="D29" s="52" t="s">
        <v>88</v>
      </c>
      <c r="E29" s="79">
        <f>IF(E24="","",MOD(E24+1,52))</f>
        <v>50</v>
      </c>
      <c r="F29" s="25"/>
      <c r="G29" s="26" t="s">
        <v>9</v>
      </c>
      <c r="H29" s="27"/>
      <c r="I29" s="19"/>
    </row>
    <row r="30" spans="1:9" x14ac:dyDescent="0.25">
      <c r="A30" s="130">
        <v>1990.24</v>
      </c>
      <c r="B30" s="129">
        <f>A30</f>
        <v>1990.24</v>
      </c>
      <c r="C30" s="28" t="s">
        <v>67</v>
      </c>
      <c r="D30" s="53" t="s">
        <v>47</v>
      </c>
      <c r="E30" s="24">
        <f>IF(E29="","",MOD(E29+1,52))</f>
        <v>51</v>
      </c>
      <c r="F30" s="29"/>
      <c r="G30" s="30"/>
      <c r="H30" s="27"/>
      <c r="I30" s="19"/>
    </row>
    <row r="31" spans="1:9" x14ac:dyDescent="0.25">
      <c r="A31" s="121"/>
      <c r="B31" s="122"/>
      <c r="C31" s="62" t="s">
        <v>16</v>
      </c>
      <c r="D31" s="52" t="str">
        <f>D29</f>
        <v>ELECTRO HECKER</v>
      </c>
      <c r="E31" s="24">
        <f>IF(E30="","",MOD(E30+2,52))</f>
        <v>1</v>
      </c>
      <c r="F31" s="29"/>
      <c r="G31" s="30"/>
      <c r="H31" s="27"/>
      <c r="I31" s="19"/>
    </row>
    <row r="32" spans="1:9" x14ac:dyDescent="0.25">
      <c r="A32" s="130"/>
      <c r="B32" s="129">
        <f>A32</f>
        <v>0</v>
      </c>
      <c r="C32" s="80" t="s">
        <v>17</v>
      </c>
      <c r="D32" s="53" t="s">
        <v>50</v>
      </c>
      <c r="E32" s="24">
        <f>IF(E30="","",MOD(E30+2,52))</f>
        <v>1</v>
      </c>
      <c r="F32" s="29"/>
      <c r="G32" s="30"/>
      <c r="H32" s="27"/>
      <c r="I32" s="19"/>
    </row>
    <row r="33" spans="1:9" x14ac:dyDescent="0.25">
      <c r="A33" s="129"/>
      <c r="B33" s="129"/>
      <c r="C33" s="62" t="s">
        <v>137</v>
      </c>
      <c r="D33" s="52" t="s">
        <v>64</v>
      </c>
      <c r="E33" s="24">
        <f>IF(E32="","",MOD(E32+1,52))</f>
        <v>2</v>
      </c>
      <c r="F33" s="29"/>
      <c r="G33" s="30" t="s">
        <v>70</v>
      </c>
      <c r="H33" s="27"/>
      <c r="I33" s="19"/>
    </row>
    <row r="34" spans="1:9" x14ac:dyDescent="0.25">
      <c r="A34" s="129"/>
      <c r="B34" s="129">
        <f>A34</f>
        <v>0</v>
      </c>
      <c r="C34" s="28" t="s">
        <v>138</v>
      </c>
      <c r="D34" s="53" t="s">
        <v>64</v>
      </c>
      <c r="E34" s="24">
        <f>IF(E32="","",MOD(E32+1,52))</f>
        <v>2</v>
      </c>
      <c r="F34" s="29"/>
      <c r="G34" s="30" t="s">
        <v>70</v>
      </c>
      <c r="H34" s="27"/>
      <c r="I34" s="19"/>
    </row>
    <row r="35" spans="1:9" x14ac:dyDescent="0.25">
      <c r="A35" s="121"/>
      <c r="B35" s="12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31"/>
      <c r="B36" s="129">
        <f>A36</f>
        <v>0</v>
      </c>
      <c r="C36" s="28" t="s">
        <v>19</v>
      </c>
      <c r="D36" s="53" t="s">
        <v>52</v>
      </c>
      <c r="E36" s="24">
        <f>IF(E34="","",MOD(E34+1,52))</f>
        <v>3</v>
      </c>
      <c r="F36" s="29"/>
      <c r="G36" s="30"/>
      <c r="H36" s="27"/>
      <c r="I36" s="19"/>
    </row>
    <row r="37" spans="1:9" x14ac:dyDescent="0.25">
      <c r="A37" s="121"/>
      <c r="B37" s="122"/>
      <c r="C37" s="28" t="s">
        <v>20</v>
      </c>
      <c r="D37" s="52" t="str">
        <f>D30</f>
        <v>SOARES</v>
      </c>
      <c r="E37" s="24">
        <f>IF(E36="","",MOD(E36+1,52))</f>
        <v>4</v>
      </c>
      <c r="F37" s="29"/>
      <c r="G37" s="30"/>
      <c r="H37" s="27"/>
      <c r="I37" s="19"/>
    </row>
    <row r="38" spans="1:9" x14ac:dyDescent="0.25">
      <c r="A38" s="121"/>
      <c r="B38" s="122"/>
      <c r="C38" s="28" t="s">
        <v>21</v>
      </c>
      <c r="D38" s="53" t="str">
        <f>D29</f>
        <v>ELECTRO HECKER</v>
      </c>
      <c r="E38" s="24">
        <f>IF(E37="","",MOD(E37+1,52))</f>
        <v>5</v>
      </c>
      <c r="F38" s="29"/>
      <c r="G38" s="30" t="s">
        <v>9</v>
      </c>
      <c r="H38" s="27"/>
      <c r="I38" s="19"/>
    </row>
    <row r="39" spans="1:9" x14ac:dyDescent="0.25">
      <c r="A39" s="121"/>
      <c r="B39" s="122"/>
      <c r="C39" s="28" t="s">
        <v>22</v>
      </c>
      <c r="D39" s="52" t="str">
        <f>D32</f>
        <v>HERTFELDER</v>
      </c>
      <c r="E39" s="24">
        <f>IF(E37="","",MOD(E37+1,52))</f>
        <v>5</v>
      </c>
      <c r="F39" s="29"/>
      <c r="G39" s="30"/>
      <c r="H39" s="27"/>
      <c r="I39" s="19"/>
    </row>
    <row r="40" spans="1:9" x14ac:dyDescent="0.25">
      <c r="A40" s="121"/>
      <c r="B40" s="122"/>
      <c r="C40" s="28" t="s">
        <v>23</v>
      </c>
      <c r="D40" s="53" t="s">
        <v>64</v>
      </c>
      <c r="E40" s="24">
        <f>E36+4</f>
        <v>7</v>
      </c>
      <c r="F40" s="29"/>
      <c r="G40" s="30" t="s">
        <v>70</v>
      </c>
      <c r="H40" s="27"/>
      <c r="I40" s="19"/>
    </row>
    <row r="41" spans="1:9" x14ac:dyDescent="0.25">
      <c r="A41" s="121"/>
      <c r="B41" s="122"/>
      <c r="C41" s="28" t="s">
        <v>24</v>
      </c>
      <c r="D41" s="52" t="s">
        <v>64</v>
      </c>
      <c r="E41" s="24">
        <f>E39+1</f>
        <v>6</v>
      </c>
      <c r="F41" s="29"/>
      <c r="G41" s="30" t="s">
        <v>70</v>
      </c>
      <c r="H41" s="27"/>
      <c r="I41" s="19"/>
    </row>
    <row r="42" spans="1:9" x14ac:dyDescent="0.25">
      <c r="A42" s="121"/>
      <c r="B42" s="122"/>
      <c r="C42" s="28" t="s">
        <v>25</v>
      </c>
      <c r="D42" s="53" t="str">
        <f>D34</f>
        <v>A CHARGE CLIENT</v>
      </c>
      <c r="E42" s="24">
        <f>IF(E40="","",MOD(E40+2,52))</f>
        <v>9</v>
      </c>
      <c r="F42" s="29"/>
      <c r="G42" s="30" t="s">
        <v>70</v>
      </c>
      <c r="H42" s="27"/>
      <c r="I42" s="19"/>
    </row>
    <row r="43" spans="1:9" x14ac:dyDescent="0.25">
      <c r="A43" s="129"/>
      <c r="B43" s="129">
        <f>A43</f>
        <v>0</v>
      </c>
      <c r="C43" s="81" t="s">
        <v>144</v>
      </c>
      <c r="D43" s="52" t="s">
        <v>64</v>
      </c>
      <c r="E43" s="82">
        <f>E44</f>
        <v>9</v>
      </c>
      <c r="F43" s="83"/>
      <c r="G43" s="72" t="s">
        <v>70</v>
      </c>
      <c r="H43" s="27"/>
      <c r="I43" s="19"/>
    </row>
    <row r="44" spans="1:9" x14ac:dyDescent="0.25">
      <c r="A44" s="129"/>
      <c r="B44" s="129">
        <f>A44</f>
        <v>0</v>
      </c>
      <c r="C44" s="81" t="s">
        <v>136</v>
      </c>
      <c r="D44" s="170" t="s">
        <v>64</v>
      </c>
      <c r="E44" s="82">
        <f>IF(E40="","",MOD(E40+2,52))</f>
        <v>9</v>
      </c>
      <c r="F44" s="83"/>
      <c r="G44" s="72" t="s">
        <v>70</v>
      </c>
      <c r="H44" s="171"/>
      <c r="I44" s="19"/>
    </row>
    <row r="45" spans="1:9" x14ac:dyDescent="0.25">
      <c r="A45" s="121"/>
      <c r="B45" s="122"/>
      <c r="C45" s="172"/>
      <c r="D45" s="134"/>
      <c r="E45" s="173"/>
      <c r="F45" s="174"/>
      <c r="G45" s="174"/>
      <c r="H45" s="135"/>
      <c r="I45" s="19"/>
    </row>
    <row r="46" spans="1:9" ht="18.75" x14ac:dyDescent="0.3">
      <c r="A46" s="131"/>
      <c r="B46" s="132"/>
      <c r="C46" s="371" t="s">
        <v>143</v>
      </c>
      <c r="D46" s="372"/>
      <c r="E46" s="372"/>
      <c r="F46" s="372"/>
      <c r="G46" s="372"/>
      <c r="H46" s="373"/>
      <c r="I46" s="19"/>
    </row>
    <row r="47" spans="1:9" ht="15.75" thickBot="1" x14ac:dyDescent="0.3">
      <c r="A47" s="121"/>
      <c r="B47" s="15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29"/>
      <c r="B48" s="129">
        <f>A48</f>
        <v>0</v>
      </c>
      <c r="C48" s="88" t="s">
        <v>26</v>
      </c>
      <c r="D48" s="52" t="s">
        <v>57</v>
      </c>
      <c r="E48" s="89">
        <f>E32+1</f>
        <v>2</v>
      </c>
      <c r="F48" s="25"/>
      <c r="G48" s="26" t="s">
        <v>9</v>
      </c>
      <c r="H48" s="27"/>
      <c r="I48" s="19"/>
    </row>
    <row r="49" spans="1:9" x14ac:dyDescent="0.25">
      <c r="A49" s="123"/>
      <c r="B49" s="153"/>
      <c r="C49" s="102" t="s">
        <v>69</v>
      </c>
      <c r="D49" s="103" t="s">
        <v>64</v>
      </c>
      <c r="E49" s="104">
        <f>E48</f>
        <v>2</v>
      </c>
      <c r="F49" s="105"/>
      <c r="G49" s="106" t="s">
        <v>70</v>
      </c>
      <c r="H49" s="27"/>
      <c r="I49" s="19"/>
    </row>
    <row r="50" spans="1:9" x14ac:dyDescent="0.25">
      <c r="A50" s="123"/>
      <c r="B50" s="153"/>
      <c r="C50" s="92" t="s">
        <v>61</v>
      </c>
      <c r="D50" s="99" t="s">
        <v>68</v>
      </c>
      <c r="E50" s="101">
        <f>E48+1</f>
        <v>3</v>
      </c>
      <c r="F50" s="95"/>
      <c r="G50" s="96" t="s">
        <v>9</v>
      </c>
      <c r="H50" s="97"/>
      <c r="I50" s="19"/>
    </row>
    <row r="51" spans="1:9" x14ac:dyDescent="0.25">
      <c r="A51" s="123">
        <f>SUM(A12:A50)</f>
        <v>22032.83</v>
      </c>
      <c r="B51" s="123">
        <f>SUM(B12:B50)</f>
        <v>17522.169999999998</v>
      </c>
      <c r="C51" s="91" t="s">
        <v>27</v>
      </c>
      <c r="D51" s="52" t="s">
        <v>64</v>
      </c>
      <c r="E51" s="90">
        <f>E48+3</f>
        <v>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1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81" t="s">
        <v>139</v>
      </c>
      <c r="I54" s="19"/>
    </row>
    <row r="55" spans="1:9" x14ac:dyDescent="0.25">
      <c r="A55" s="42"/>
      <c r="B55" s="116"/>
      <c r="C55" s="43" t="s">
        <v>120</v>
      </c>
      <c r="D55" s="107">
        <v>43249</v>
      </c>
      <c r="E55" s="44"/>
      <c r="F55" s="45" t="s">
        <v>36</v>
      </c>
      <c r="G55" s="18"/>
      <c r="H55" s="382"/>
      <c r="I55" s="19"/>
    </row>
    <row r="56" spans="1:9" x14ac:dyDescent="0.25">
      <c r="A56" s="42"/>
      <c r="B56" s="116"/>
      <c r="C56" s="33" t="s">
        <v>121</v>
      </c>
      <c r="D56" s="156" t="s">
        <v>235</v>
      </c>
      <c r="E56" s="46"/>
      <c r="F56" s="2" t="s">
        <v>233</v>
      </c>
      <c r="G56" s="18"/>
      <c r="H56" s="383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16"/>
      <c r="C57" s="33" t="s">
        <v>31</v>
      </c>
      <c r="D57" s="156" t="s">
        <v>234</v>
      </c>
      <c r="E57" s="46"/>
      <c r="F57" s="2"/>
      <c r="G57" s="18"/>
      <c r="H57" s="384"/>
      <c r="I57" s="19"/>
    </row>
    <row r="58" spans="1:9" x14ac:dyDescent="0.25">
      <c r="A58" s="42"/>
      <c r="B58" s="116"/>
      <c r="C58" s="47" t="s">
        <v>32</v>
      </c>
      <c r="D58" s="161" t="s">
        <v>236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17"/>
      <c r="C60" s="355"/>
      <c r="D60" s="355"/>
      <c r="E60" s="355"/>
      <c r="F60" s="355"/>
      <c r="G60" s="355"/>
      <c r="H60" s="355"/>
      <c r="I60" s="356"/>
    </row>
    <row r="61" spans="1:9" x14ac:dyDescent="0.25">
      <c r="A61" s="34"/>
      <c r="B61" s="18"/>
      <c r="C61" s="357"/>
      <c r="D61" s="357"/>
      <c r="E61" s="357"/>
      <c r="F61" s="357"/>
      <c r="G61" s="357"/>
      <c r="H61" s="357"/>
      <c r="I61" s="358"/>
    </row>
    <row r="62" spans="1:9" x14ac:dyDescent="0.25">
      <c r="A62" s="34">
        <f>SUM(A12:A52)</f>
        <v>44065.66</v>
      </c>
      <c r="B62" s="18"/>
      <c r="C62" s="357"/>
      <c r="D62" s="357"/>
      <c r="E62" s="357"/>
      <c r="F62" s="357"/>
      <c r="G62" s="357"/>
      <c r="H62" s="357"/>
      <c r="I62" s="358"/>
    </row>
    <row r="63" spans="1:9" x14ac:dyDescent="0.25">
      <c r="A63" s="34"/>
      <c r="B63" s="18"/>
      <c r="C63" s="357"/>
      <c r="D63" s="357"/>
      <c r="E63" s="357"/>
      <c r="F63" s="357"/>
      <c r="G63" s="357"/>
      <c r="H63" s="357"/>
      <c r="I63" s="358"/>
    </row>
    <row r="64" spans="1:9" x14ac:dyDescent="0.25">
      <c r="A64" s="34"/>
      <c r="B64" s="18"/>
      <c r="C64" s="357"/>
      <c r="D64" s="357"/>
      <c r="E64" s="357"/>
      <c r="F64" s="357"/>
      <c r="G64" s="357"/>
      <c r="H64" s="357"/>
      <c r="I64" s="358"/>
    </row>
    <row r="65" spans="1:9" x14ac:dyDescent="0.25">
      <c r="A65" s="44"/>
      <c r="B65" s="45"/>
      <c r="C65" s="359"/>
      <c r="D65" s="359"/>
      <c r="E65" s="359"/>
      <c r="F65" s="359"/>
      <c r="G65" s="359"/>
      <c r="H65" s="359"/>
      <c r="I65" s="360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40" customFormat="1" x14ac:dyDescent="0.25">
      <c r="A67" s="137"/>
      <c r="B67" s="137"/>
      <c r="C67" s="36"/>
      <c r="D67" s="36"/>
      <c r="E67" s="36"/>
      <c r="F67" s="36"/>
      <c r="G67" s="36"/>
      <c r="H67" s="36"/>
      <c r="I67" s="36"/>
    </row>
    <row r="68" spans="1:9" s="140" customFormat="1" x14ac:dyDescent="0.25">
      <c r="A68" s="36"/>
      <c r="B68" s="36"/>
      <c r="C68" s="137"/>
      <c r="D68" s="141"/>
      <c r="E68" s="36"/>
      <c r="F68" s="141"/>
      <c r="G68" s="36"/>
      <c r="H68" s="36"/>
      <c r="I68" s="36"/>
    </row>
    <row r="69" spans="1:9" s="140" customFormat="1" x14ac:dyDescent="0.25">
      <c r="A69" s="36"/>
      <c r="B69" s="36"/>
      <c r="C69" s="137"/>
      <c r="D69" s="141"/>
      <c r="E69" s="36"/>
      <c r="F69" s="141"/>
      <c r="G69" s="36"/>
      <c r="H69" s="36"/>
      <c r="I69" s="36"/>
    </row>
    <row r="70" spans="1:9" s="140" customFormat="1" x14ac:dyDescent="0.25">
      <c r="A70" s="36"/>
      <c r="B70" s="36"/>
      <c r="C70" s="137"/>
      <c r="D70" s="36"/>
      <c r="E70" s="36"/>
      <c r="F70" s="36"/>
      <c r="G70" s="36"/>
      <c r="H70" s="36"/>
      <c r="I70" s="36"/>
    </row>
    <row r="71" spans="1:9" s="140" customFormat="1" x14ac:dyDescent="0.25">
      <c r="A71" s="36"/>
      <c r="B71" s="36"/>
      <c r="C71" s="137"/>
      <c r="D71" s="36"/>
      <c r="E71" s="36"/>
      <c r="F71" s="36"/>
      <c r="G71" s="36"/>
      <c r="H71" s="36"/>
      <c r="I71" s="36"/>
    </row>
    <row r="72" spans="1:9" s="140" customFormat="1" x14ac:dyDescent="0.25">
      <c r="A72" s="36"/>
      <c r="B72" s="36"/>
      <c r="C72" s="137"/>
      <c r="D72" s="36"/>
      <c r="E72" s="36"/>
      <c r="F72" s="36"/>
      <c r="G72" s="36"/>
      <c r="H72" s="36"/>
      <c r="I72" s="36"/>
    </row>
    <row r="73" spans="1:9" s="140" customFormat="1" x14ac:dyDescent="0.25">
      <c r="A73" s="36"/>
      <c r="B73" s="36"/>
      <c r="C73" s="137"/>
      <c r="D73" s="142"/>
      <c r="E73" s="36"/>
      <c r="F73" s="36"/>
      <c r="G73" s="36"/>
      <c r="H73" s="36"/>
      <c r="I73" s="36"/>
    </row>
    <row r="74" spans="1:9" s="140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69" priority="70">
      <formula>$F52="réalisé"</formula>
    </cfRule>
  </conditionalFormatting>
  <conditionalFormatting sqref="C48:C51 E48:H51 E29:H45 C8:H26">
    <cfRule type="expression" dxfId="68" priority="67">
      <formula>$G8="réalisé"</formula>
    </cfRule>
    <cfRule type="expression" dxfId="67" priority="68">
      <formula>$G8="en cours"</formula>
    </cfRule>
    <cfRule type="expression" dxfId="66" priority="69">
      <formula>$G8="non compris"</formula>
    </cfRule>
  </conditionalFormatting>
  <conditionalFormatting sqref="C29:C45">
    <cfRule type="expression" dxfId="65" priority="64">
      <formula>$G29="réalisé"</formula>
    </cfRule>
    <cfRule type="expression" dxfId="64" priority="65">
      <formula>$G29="en cours"</formula>
    </cfRule>
    <cfRule type="expression" dxfId="63" priority="66">
      <formula>$G29="non compris"</formula>
    </cfRule>
  </conditionalFormatting>
  <conditionalFormatting sqref="C55:F58">
    <cfRule type="expression" dxfId="62" priority="63">
      <formula>$F55="réalisé"</formula>
    </cfRule>
  </conditionalFormatting>
  <conditionalFormatting sqref="G9">
    <cfRule type="expression" dxfId="61" priority="62">
      <formula>$G$10="réalisé"</formula>
    </cfRule>
  </conditionalFormatting>
  <conditionalFormatting sqref="G10:G14">
    <cfRule type="expression" dxfId="60" priority="61">
      <formula>$G$15="réalisé"</formula>
    </cfRule>
  </conditionalFormatting>
  <conditionalFormatting sqref="G20:G21">
    <cfRule type="expression" dxfId="59" priority="60">
      <formula>$G$22="réalisé"</formula>
    </cfRule>
  </conditionalFormatting>
  <conditionalFormatting sqref="G30">
    <cfRule type="expression" dxfId="58" priority="59">
      <formula>$G$31="réalisé"</formula>
    </cfRule>
  </conditionalFormatting>
  <conditionalFormatting sqref="D29">
    <cfRule type="expression" dxfId="57" priority="56">
      <formula>$G29="réalisé"</formula>
    </cfRule>
    <cfRule type="expression" dxfId="56" priority="57">
      <formula>$G29="en cours"</formula>
    </cfRule>
    <cfRule type="expression" dxfId="55" priority="58">
      <formula>$G29="non compris"</formula>
    </cfRule>
  </conditionalFormatting>
  <conditionalFormatting sqref="D31">
    <cfRule type="expression" dxfId="54" priority="53">
      <formula>$G31="réalisé"</formula>
    </cfRule>
    <cfRule type="expression" dxfId="53" priority="54">
      <formula>$G31="en cours"</formula>
    </cfRule>
    <cfRule type="expression" dxfId="52" priority="55">
      <formula>$G31="non compris"</formula>
    </cfRule>
  </conditionalFormatting>
  <conditionalFormatting sqref="D33">
    <cfRule type="expression" dxfId="51" priority="50">
      <formula>$G33="réalisé"</formula>
    </cfRule>
    <cfRule type="expression" dxfId="50" priority="51">
      <formula>$G33="en cours"</formula>
    </cfRule>
    <cfRule type="expression" dxfId="49" priority="52">
      <formula>$G33="non compris"</formula>
    </cfRule>
  </conditionalFormatting>
  <conditionalFormatting sqref="D35">
    <cfRule type="expression" dxfId="48" priority="47">
      <formula>$G35="réalisé"</formula>
    </cfRule>
    <cfRule type="expression" dxfId="47" priority="48">
      <formula>$G35="en cours"</formula>
    </cfRule>
    <cfRule type="expression" dxfId="46" priority="49">
      <formula>$G35="non compris"</formula>
    </cfRule>
  </conditionalFormatting>
  <conditionalFormatting sqref="D37">
    <cfRule type="expression" dxfId="45" priority="44">
      <formula>$G37="réalisé"</formula>
    </cfRule>
    <cfRule type="expression" dxfId="44" priority="45">
      <formula>$G37="en cours"</formula>
    </cfRule>
    <cfRule type="expression" dxfId="43" priority="46">
      <formula>$G37="non compris"</formula>
    </cfRule>
  </conditionalFormatting>
  <conditionalFormatting sqref="D39">
    <cfRule type="expression" dxfId="42" priority="41">
      <formula>$G39="réalisé"</formula>
    </cfRule>
    <cfRule type="expression" dxfId="41" priority="42">
      <formula>$G39="en cours"</formula>
    </cfRule>
    <cfRule type="expression" dxfId="40" priority="43">
      <formula>$G39="non compris"</formula>
    </cfRule>
  </conditionalFormatting>
  <conditionalFormatting sqref="D41">
    <cfRule type="expression" dxfId="39" priority="38">
      <formula>$G41="réalisé"</formula>
    </cfRule>
    <cfRule type="expression" dxfId="38" priority="39">
      <formula>$G41="en cours"</formula>
    </cfRule>
    <cfRule type="expression" dxfId="37" priority="40">
      <formula>$G41="non compris"</formula>
    </cfRule>
  </conditionalFormatting>
  <conditionalFormatting sqref="D44:D45">
    <cfRule type="expression" dxfId="36" priority="35">
      <formula>$G44="réalisé"</formula>
    </cfRule>
    <cfRule type="expression" dxfId="35" priority="36">
      <formula>$G44="en cours"</formula>
    </cfRule>
    <cfRule type="expression" dxfId="34" priority="37">
      <formula>$G44="non compris"</formula>
    </cfRule>
  </conditionalFormatting>
  <conditionalFormatting sqref="D30">
    <cfRule type="expression" dxfId="33" priority="32">
      <formula>$G30="réalisé"</formula>
    </cfRule>
    <cfRule type="expression" dxfId="32" priority="33">
      <formula>$G30="en cours"</formula>
    </cfRule>
    <cfRule type="expression" dxfId="31" priority="34">
      <formula>$G30="non compris"</formula>
    </cfRule>
  </conditionalFormatting>
  <conditionalFormatting sqref="D32">
    <cfRule type="expression" dxfId="30" priority="29">
      <formula>$G32="réalisé"</formula>
    </cfRule>
    <cfRule type="expression" dxfId="29" priority="30">
      <formula>$G32="en cours"</formula>
    </cfRule>
    <cfRule type="expression" dxfId="28" priority="31">
      <formula>$G32="non compris"</formula>
    </cfRule>
  </conditionalFormatting>
  <conditionalFormatting sqref="D34">
    <cfRule type="expression" dxfId="27" priority="26">
      <formula>$G34="réalisé"</formula>
    </cfRule>
    <cfRule type="expression" dxfId="26" priority="27">
      <formula>$G34="en cours"</formula>
    </cfRule>
    <cfRule type="expression" dxfId="25" priority="28">
      <formula>$G34="non compris"</formula>
    </cfRule>
  </conditionalFormatting>
  <conditionalFormatting sqref="D36">
    <cfRule type="expression" dxfId="24" priority="23">
      <formula>$G36="réalisé"</formula>
    </cfRule>
    <cfRule type="expression" dxfId="23" priority="24">
      <formula>$G36="en cours"</formula>
    </cfRule>
    <cfRule type="expression" dxfId="22" priority="25">
      <formula>$G36="non compris"</formula>
    </cfRule>
  </conditionalFormatting>
  <conditionalFormatting sqref="D38">
    <cfRule type="expression" dxfId="21" priority="20">
      <formula>$G38="réalisé"</formula>
    </cfRule>
    <cfRule type="expression" dxfId="20" priority="21">
      <formula>$G38="en cours"</formula>
    </cfRule>
    <cfRule type="expression" dxfId="19" priority="22">
      <formula>$G38="non compris"</formula>
    </cfRule>
  </conditionalFormatting>
  <conditionalFormatting sqref="D40">
    <cfRule type="expression" dxfId="18" priority="17">
      <formula>$G40="réalisé"</formula>
    </cfRule>
    <cfRule type="expression" dxfId="17" priority="18">
      <formula>$G40="en cours"</formula>
    </cfRule>
    <cfRule type="expression" dxfId="16" priority="19">
      <formula>$G40="non compris"</formula>
    </cfRule>
  </conditionalFormatting>
  <conditionalFormatting sqref="D42:D43">
    <cfRule type="expression" dxfId="15" priority="14">
      <formula>$G42="réalisé"</formula>
    </cfRule>
    <cfRule type="expression" dxfId="14" priority="15">
      <formula>$G42="en cours"</formula>
    </cfRule>
    <cfRule type="expression" dxfId="13" priority="16">
      <formula>$G42="non compris"</formula>
    </cfRule>
  </conditionalFormatting>
  <conditionalFormatting sqref="D50">
    <cfRule type="expression" dxfId="12" priority="11">
      <formula>$G50="réalisé"</formula>
    </cfRule>
    <cfRule type="expression" dxfId="11" priority="12">
      <formula>$G50="en cours"</formula>
    </cfRule>
    <cfRule type="expression" dxfId="10" priority="13">
      <formula>$G50="non compris"</formula>
    </cfRule>
  </conditionalFormatting>
  <conditionalFormatting sqref="D49">
    <cfRule type="expression" dxfId="9" priority="8">
      <formula>$G49="réalisé"</formula>
    </cfRule>
    <cfRule type="expression" dxfId="8" priority="9">
      <formula>$G49="en cours"</formula>
    </cfRule>
    <cfRule type="expression" dxfId="7" priority="10">
      <formula>$G49="non compris"</formula>
    </cfRule>
  </conditionalFormatting>
  <conditionalFormatting sqref="D48">
    <cfRule type="expression" dxfId="6" priority="5">
      <formula>$G48="réalisé"</formula>
    </cfRule>
    <cfRule type="expression" dxfId="5" priority="6">
      <formula>$G48="en cours"</formula>
    </cfRule>
    <cfRule type="expression" dxfId="4" priority="7">
      <formula>$G48="non compris"</formula>
    </cfRule>
  </conditionalFormatting>
  <conditionalFormatting sqref="D51">
    <cfRule type="expression" dxfId="3" priority="2">
      <formula>$G51="réalisé"</formula>
    </cfRule>
    <cfRule type="expression" dxfId="2" priority="3">
      <formula>$G51="en cours"</formula>
    </cfRule>
    <cfRule type="expression" dxfId="1" priority="4">
      <formula>$G51="non compris"</formula>
    </cfRule>
  </conditionalFormatting>
  <conditionalFormatting sqref="D8:D26">
    <cfRule type="expression" dxfId="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60"/>
  <sheetViews>
    <sheetView showWhiteSpace="0" zoomScaleNormal="100" workbookViewId="0">
      <selection activeCell="D1" sqref="D1"/>
    </sheetView>
  </sheetViews>
  <sheetFormatPr baseColWidth="10" defaultRowHeight="15" x14ac:dyDescent="0.25"/>
  <cols>
    <col min="1" max="1" width="13.85546875" customWidth="1"/>
    <col min="4" max="4" width="29" customWidth="1"/>
    <col min="5" max="5" width="33.140625" style="247" customWidth="1"/>
  </cols>
  <sheetData>
    <row r="1" spans="1:6" x14ac:dyDescent="0.25">
      <c r="D1" s="71">
        <f ca="1">TODAY()</f>
        <v>43390</v>
      </c>
    </row>
    <row r="2" spans="1:6" x14ac:dyDescent="0.25">
      <c r="A2" t="s">
        <v>34</v>
      </c>
      <c r="B2" t="s">
        <v>9</v>
      </c>
    </row>
    <row r="3" spans="1:6" x14ac:dyDescent="0.25">
      <c r="B3" t="s">
        <v>70</v>
      </c>
    </row>
    <row r="4" spans="1:6" x14ac:dyDescent="0.25">
      <c r="B4" t="s">
        <v>35</v>
      </c>
    </row>
    <row r="5" spans="1:6" x14ac:dyDescent="0.25">
      <c r="B5" t="s">
        <v>36</v>
      </c>
    </row>
    <row r="6" spans="1:6" x14ac:dyDescent="0.25">
      <c r="B6" t="s">
        <v>71</v>
      </c>
      <c r="F6" s="245" t="s">
        <v>167</v>
      </c>
    </row>
    <row r="8" spans="1:6" x14ac:dyDescent="0.25">
      <c r="A8" t="s">
        <v>79</v>
      </c>
      <c r="B8" t="s">
        <v>65</v>
      </c>
      <c r="D8" t="s">
        <v>97</v>
      </c>
    </row>
    <row r="9" spans="1:6" x14ac:dyDescent="0.25">
      <c r="B9" s="181" t="s">
        <v>64</v>
      </c>
      <c r="C9" s="181"/>
      <c r="D9" s="181"/>
      <c r="E9" s="248"/>
      <c r="F9" s="182"/>
    </row>
    <row r="10" spans="1:6" x14ac:dyDescent="0.25">
      <c r="B10" s="181" t="s">
        <v>203</v>
      </c>
      <c r="C10" s="181"/>
      <c r="D10" s="183" t="s">
        <v>204</v>
      </c>
      <c r="E10" s="249"/>
      <c r="F10" s="182" t="s">
        <v>168</v>
      </c>
    </row>
    <row r="11" spans="1:6" x14ac:dyDescent="0.25">
      <c r="B11" s="181" t="s">
        <v>39</v>
      </c>
      <c r="C11" s="181"/>
      <c r="D11" s="183" t="s">
        <v>80</v>
      </c>
      <c r="E11" s="249"/>
      <c r="F11" s="182"/>
    </row>
    <row r="12" spans="1:6" x14ac:dyDescent="0.25">
      <c r="B12" s="181" t="s">
        <v>171</v>
      </c>
      <c r="C12" s="181"/>
      <c r="D12" s="183" t="s">
        <v>172</v>
      </c>
      <c r="E12" s="249"/>
      <c r="F12" s="182"/>
    </row>
    <row r="13" spans="1:6" x14ac:dyDescent="0.25">
      <c r="B13" s="181" t="s">
        <v>58</v>
      </c>
      <c r="C13" s="181"/>
      <c r="D13" s="183" t="s">
        <v>81</v>
      </c>
      <c r="E13" s="249"/>
      <c r="F13" s="182" t="s">
        <v>224</v>
      </c>
    </row>
    <row r="14" spans="1:6" x14ac:dyDescent="0.25">
      <c r="B14" s="181" t="s">
        <v>206</v>
      </c>
      <c r="C14" s="181"/>
      <c r="D14" s="183" t="s">
        <v>221</v>
      </c>
      <c r="E14" s="249"/>
      <c r="F14" s="182" t="s">
        <v>168</v>
      </c>
    </row>
    <row r="15" spans="1:6" x14ac:dyDescent="0.25">
      <c r="B15" s="181" t="s">
        <v>40</v>
      </c>
      <c r="C15" s="181"/>
      <c r="D15" s="183" t="s">
        <v>82</v>
      </c>
      <c r="E15" s="249"/>
      <c r="F15" s="182"/>
    </row>
    <row r="16" spans="1:6" x14ac:dyDescent="0.25">
      <c r="B16" s="181" t="s">
        <v>54</v>
      </c>
      <c r="C16" s="181"/>
      <c r="D16" s="183" t="s">
        <v>83</v>
      </c>
      <c r="E16" s="249"/>
      <c r="F16" s="182" t="s">
        <v>168</v>
      </c>
    </row>
    <row r="17" spans="1:6" x14ac:dyDescent="0.25">
      <c r="B17" s="181" t="s">
        <v>52</v>
      </c>
      <c r="C17" s="181"/>
      <c r="D17" s="183" t="s">
        <v>84</v>
      </c>
      <c r="E17" s="249"/>
      <c r="F17" s="182" t="s">
        <v>168</v>
      </c>
    </row>
    <row r="18" spans="1:6" x14ac:dyDescent="0.25">
      <c r="B18" s="181" t="s">
        <v>49</v>
      </c>
      <c r="C18" s="181"/>
      <c r="D18" s="183" t="s">
        <v>85</v>
      </c>
      <c r="E18" s="249"/>
      <c r="F18" s="182" t="s">
        <v>168</v>
      </c>
    </row>
    <row r="19" spans="1:6" x14ac:dyDescent="0.25">
      <c r="B19" s="181" t="s">
        <v>109</v>
      </c>
      <c r="C19" s="181"/>
      <c r="D19" s="183" t="s">
        <v>108</v>
      </c>
      <c r="E19" s="249"/>
      <c r="F19" s="182" t="s">
        <v>168</v>
      </c>
    </row>
    <row r="20" spans="1:6" x14ac:dyDescent="0.25">
      <c r="B20" s="181" t="s">
        <v>53</v>
      </c>
      <c r="C20" s="181"/>
      <c r="D20" s="183" t="s">
        <v>86</v>
      </c>
      <c r="E20" s="249"/>
      <c r="F20" s="182"/>
    </row>
    <row r="21" spans="1:6" x14ac:dyDescent="0.25">
      <c r="B21" s="181" t="s">
        <v>205</v>
      </c>
      <c r="C21" s="181"/>
      <c r="D21" s="183" t="s">
        <v>230</v>
      </c>
      <c r="E21" s="249"/>
      <c r="F21" s="182"/>
    </row>
    <row r="22" spans="1:6" x14ac:dyDescent="0.25">
      <c r="B22" s="181" t="s">
        <v>112</v>
      </c>
      <c r="C22" s="181"/>
      <c r="D22" s="183" t="s">
        <v>111</v>
      </c>
      <c r="E22" s="249"/>
      <c r="F22" s="182"/>
    </row>
    <row r="23" spans="1:6" x14ac:dyDescent="0.25">
      <c r="A23" t="s">
        <v>89</v>
      </c>
      <c r="B23" s="181" t="s">
        <v>46</v>
      </c>
      <c r="C23" s="181"/>
      <c r="D23" s="183" t="s">
        <v>103</v>
      </c>
      <c r="E23" s="249"/>
      <c r="F23" s="182"/>
    </row>
    <row r="24" spans="1:6" x14ac:dyDescent="0.25">
      <c r="B24" s="181" t="s">
        <v>51</v>
      </c>
      <c r="C24" s="181"/>
      <c r="D24" s="183" t="s">
        <v>90</v>
      </c>
      <c r="E24" s="249"/>
      <c r="F24" s="182" t="s">
        <v>168</v>
      </c>
    </row>
    <row r="25" spans="1:6" x14ac:dyDescent="0.25">
      <c r="B25" s="181" t="s">
        <v>88</v>
      </c>
      <c r="C25" s="181"/>
      <c r="D25" s="183" t="s">
        <v>87</v>
      </c>
      <c r="E25" s="249"/>
      <c r="F25" s="182" t="s">
        <v>168</v>
      </c>
    </row>
    <row r="26" spans="1:6" x14ac:dyDescent="0.25">
      <c r="B26" s="181" t="s">
        <v>186</v>
      </c>
      <c r="C26" s="181"/>
      <c r="D26" s="183" t="s">
        <v>187</v>
      </c>
      <c r="E26" s="249"/>
      <c r="F26" s="182"/>
    </row>
    <row r="27" spans="1:6" x14ac:dyDescent="0.25">
      <c r="B27" s="181"/>
      <c r="C27" s="181"/>
      <c r="D27" s="183" t="s">
        <v>302</v>
      </c>
      <c r="E27" s="249"/>
      <c r="F27" s="182"/>
    </row>
    <row r="28" spans="1:6" x14ac:dyDescent="0.25">
      <c r="B28" s="181" t="s">
        <v>193</v>
      </c>
      <c r="C28" s="181"/>
      <c r="D28" s="183"/>
      <c r="E28" s="249"/>
      <c r="F28" s="182"/>
    </row>
    <row r="29" spans="1:6" x14ac:dyDescent="0.25">
      <c r="B29" s="181" t="s">
        <v>56</v>
      </c>
      <c r="C29" s="181"/>
      <c r="D29" s="183" t="s">
        <v>146</v>
      </c>
      <c r="E29" s="249"/>
      <c r="F29" s="182"/>
    </row>
    <row r="30" spans="1:6" x14ac:dyDescent="0.25">
      <c r="B30" s="181"/>
      <c r="C30" s="181"/>
      <c r="D30" s="183" t="s">
        <v>309</v>
      </c>
      <c r="E30" s="249" t="s">
        <v>231</v>
      </c>
      <c r="F30" s="182"/>
    </row>
    <row r="31" spans="1:6" x14ac:dyDescent="0.25">
      <c r="B31" s="181" t="s">
        <v>41</v>
      </c>
      <c r="C31" s="181"/>
      <c r="D31" s="183" t="s">
        <v>99</v>
      </c>
      <c r="E31" s="249"/>
      <c r="F31" s="182" t="s">
        <v>168</v>
      </c>
    </row>
    <row r="32" spans="1:6" x14ac:dyDescent="0.25">
      <c r="B32" s="181" t="s">
        <v>48</v>
      </c>
      <c r="C32" s="181"/>
      <c r="D32" s="183" t="s">
        <v>100</v>
      </c>
      <c r="E32" s="249"/>
      <c r="F32" s="182"/>
    </row>
    <row r="33" spans="2:6" x14ac:dyDescent="0.25">
      <c r="B33" s="181" t="s">
        <v>253</v>
      </c>
      <c r="C33" s="181"/>
      <c r="D33" s="183" t="s">
        <v>254</v>
      </c>
      <c r="E33" s="249"/>
      <c r="F33" s="182"/>
    </row>
    <row r="34" spans="2:6" x14ac:dyDescent="0.25">
      <c r="B34" s="181" t="s">
        <v>50</v>
      </c>
      <c r="C34" s="181"/>
      <c r="D34" s="183" t="s">
        <v>91</v>
      </c>
      <c r="E34" s="249"/>
      <c r="F34" s="182" t="s">
        <v>168</v>
      </c>
    </row>
    <row r="35" spans="2:6" ht="15" customHeight="1" x14ac:dyDescent="0.25">
      <c r="B35" s="181" t="s">
        <v>45</v>
      </c>
      <c r="C35" s="181"/>
      <c r="D35" s="183" t="s">
        <v>219</v>
      </c>
      <c r="E35" s="249"/>
      <c r="F35" s="182" t="s">
        <v>168</v>
      </c>
    </row>
    <row r="36" spans="2:6" ht="15" customHeight="1" x14ac:dyDescent="0.25">
      <c r="B36" s="181" t="s">
        <v>173</v>
      </c>
      <c r="C36" s="181"/>
      <c r="D36" s="183" t="s">
        <v>174</v>
      </c>
      <c r="E36" s="249"/>
      <c r="F36" s="182"/>
    </row>
    <row r="37" spans="2:6" ht="15" customHeight="1" x14ac:dyDescent="0.25">
      <c r="B37" s="181" t="s">
        <v>55</v>
      </c>
      <c r="C37" s="181"/>
      <c r="D37" s="184" t="s">
        <v>92</v>
      </c>
      <c r="E37" s="250"/>
      <c r="F37" s="182" t="s">
        <v>168</v>
      </c>
    </row>
    <row r="38" spans="2:6" ht="15" customHeight="1" x14ac:dyDescent="0.25">
      <c r="B38" s="181"/>
      <c r="C38" s="181"/>
      <c r="D38" s="183" t="s">
        <v>93</v>
      </c>
      <c r="E38" s="249"/>
      <c r="F38" s="182"/>
    </row>
    <row r="39" spans="2:6" ht="15" customHeight="1" x14ac:dyDescent="0.25">
      <c r="B39" s="181" t="s">
        <v>126</v>
      </c>
      <c r="C39" s="181"/>
      <c r="D39" s="183" t="s">
        <v>127</v>
      </c>
      <c r="E39" s="249"/>
      <c r="F39" s="182"/>
    </row>
    <row r="40" spans="2:6" x14ac:dyDescent="0.25">
      <c r="B40" s="181" t="s">
        <v>44</v>
      </c>
      <c r="C40" s="181"/>
      <c r="D40" s="183" t="s">
        <v>110</v>
      </c>
      <c r="E40" s="249"/>
      <c r="F40" s="182"/>
    </row>
    <row r="41" spans="2:6" x14ac:dyDescent="0.25">
      <c r="B41" s="181" t="s">
        <v>68</v>
      </c>
      <c r="C41" s="181"/>
      <c r="D41" s="183" t="s">
        <v>220</v>
      </c>
      <c r="E41" s="249"/>
      <c r="F41" s="182"/>
    </row>
    <row r="42" spans="2:6" x14ac:dyDescent="0.25">
      <c r="B42" s="181" t="s">
        <v>164</v>
      </c>
      <c r="C42" s="181"/>
      <c r="D42" s="183" t="s">
        <v>165</v>
      </c>
      <c r="E42" s="249"/>
      <c r="F42" s="182"/>
    </row>
    <row r="43" spans="2:6" x14ac:dyDescent="0.25">
      <c r="B43" s="181"/>
      <c r="C43" s="181"/>
      <c r="D43" s="183" t="s">
        <v>166</v>
      </c>
      <c r="E43" s="249"/>
      <c r="F43" s="182"/>
    </row>
    <row r="44" spans="2:6" x14ac:dyDescent="0.25">
      <c r="B44" s="181" t="s">
        <v>42</v>
      </c>
      <c r="C44" s="181"/>
      <c r="D44" s="183" t="s">
        <v>200</v>
      </c>
      <c r="E44" s="249"/>
      <c r="F44" s="182"/>
    </row>
    <row r="45" spans="2:6" x14ac:dyDescent="0.25">
      <c r="B45" s="181" t="s">
        <v>222</v>
      </c>
      <c r="C45" s="181"/>
      <c r="D45" s="183" t="s">
        <v>238</v>
      </c>
      <c r="E45" s="249"/>
      <c r="F45" s="182" t="s">
        <v>168</v>
      </c>
    </row>
    <row r="46" spans="2:6" x14ac:dyDescent="0.25">
      <c r="B46" s="181" t="s">
        <v>201</v>
      </c>
      <c r="C46" s="181"/>
      <c r="D46" s="183" t="s">
        <v>202</v>
      </c>
      <c r="E46" s="249"/>
      <c r="F46" s="182" t="s">
        <v>168</v>
      </c>
    </row>
    <row r="47" spans="2:6" x14ac:dyDescent="0.25">
      <c r="B47" s="181" t="s">
        <v>47</v>
      </c>
      <c r="C47" s="181"/>
      <c r="D47" s="183" t="s">
        <v>218</v>
      </c>
      <c r="E47" s="249"/>
      <c r="F47" s="182"/>
    </row>
    <row r="48" spans="2:6" x14ac:dyDescent="0.25">
      <c r="B48" s="181" t="s">
        <v>74</v>
      </c>
      <c r="C48" s="181"/>
      <c r="D48" s="183" t="s">
        <v>102</v>
      </c>
      <c r="E48" s="249"/>
      <c r="F48" s="182"/>
    </row>
    <row r="49" spans="1:6" x14ac:dyDescent="0.25">
      <c r="B49" s="181" t="s">
        <v>43</v>
      </c>
      <c r="C49" s="181"/>
      <c r="D49" s="183" t="s">
        <v>94</v>
      </c>
      <c r="E49" s="249"/>
      <c r="F49" s="182" t="s">
        <v>168</v>
      </c>
    </row>
    <row r="50" spans="1:6" x14ac:dyDescent="0.25">
      <c r="B50" s="181"/>
      <c r="C50" s="181"/>
      <c r="D50" s="183" t="s">
        <v>147</v>
      </c>
      <c r="E50" s="249"/>
      <c r="F50" s="182"/>
    </row>
    <row r="51" spans="1:6" x14ac:dyDescent="0.25">
      <c r="B51" s="181"/>
      <c r="C51" s="181"/>
      <c r="D51" s="183" t="s">
        <v>179</v>
      </c>
      <c r="E51" s="249"/>
      <c r="F51" s="182"/>
    </row>
    <row r="52" spans="1:6" x14ac:dyDescent="0.25">
      <c r="B52" s="181" t="s">
        <v>57</v>
      </c>
      <c r="C52" s="181"/>
      <c r="D52" s="183" t="s">
        <v>95</v>
      </c>
      <c r="E52" s="249"/>
      <c r="F52" s="182"/>
    </row>
    <row r="53" spans="1:6" x14ac:dyDescent="0.25">
      <c r="B53" s="181"/>
      <c r="C53" s="181"/>
      <c r="D53" s="183" t="s">
        <v>98</v>
      </c>
      <c r="E53" s="249"/>
      <c r="F53" s="182"/>
    </row>
    <row r="54" spans="1:6" x14ac:dyDescent="0.25">
      <c r="B54" s="181" t="s">
        <v>38</v>
      </c>
      <c r="C54" s="181"/>
      <c r="D54" s="183" t="s">
        <v>96</v>
      </c>
      <c r="E54" s="249"/>
      <c r="F54" s="182" t="s">
        <v>168</v>
      </c>
    </row>
    <row r="57" spans="1:6" x14ac:dyDescent="0.25">
      <c r="A57" t="s">
        <v>116</v>
      </c>
      <c r="B57" t="s">
        <v>117</v>
      </c>
    </row>
    <row r="58" spans="1:6" x14ac:dyDescent="0.25">
      <c r="B58" t="s">
        <v>229</v>
      </c>
    </row>
    <row r="59" spans="1:6" x14ac:dyDescent="0.25">
      <c r="B59" t="s">
        <v>118</v>
      </c>
    </row>
    <row r="60" spans="1:6" x14ac:dyDescent="0.25">
      <c r="B60" t="s">
        <v>119</v>
      </c>
    </row>
  </sheetData>
  <sortState ref="B8:C39">
    <sortCondition ref="B8"/>
  </sortState>
  <dataConsolidate/>
  <dataValidations count="2">
    <dataValidation showInputMessage="1" showErrorMessage="1" sqref="A8"/>
    <dataValidation type="list" allowBlank="1" showInputMessage="1" showErrorMessage="1" sqref="F8">
      <formula1>"Entreprises"</formula1>
    </dataValidation>
  </dataValidations>
  <hyperlinks>
    <hyperlink ref="D11" r:id="rId1"/>
    <hyperlink ref="D13" r:id="rId2"/>
    <hyperlink ref="D15" r:id="rId3"/>
    <hyperlink ref="D16" r:id="rId4"/>
    <hyperlink ref="D17" r:id="rId5"/>
    <hyperlink ref="D18" r:id="rId6"/>
    <hyperlink ref="D20" r:id="rId7"/>
    <hyperlink ref="D31" r:id="rId8"/>
    <hyperlink ref="D32" r:id="rId9"/>
    <hyperlink ref="D25" r:id="rId10"/>
    <hyperlink ref="D24" r:id="rId11"/>
    <hyperlink ref="D34" r:id="rId12"/>
    <hyperlink ref="D35" r:id="rId13"/>
    <hyperlink ref="D37" r:id="rId14"/>
    <hyperlink ref="D38" r:id="rId15"/>
    <hyperlink ref="D44" r:id="rId16"/>
    <hyperlink ref="D47" r:id="rId17"/>
    <hyperlink ref="D49" r:id="rId18"/>
    <hyperlink ref="D52" r:id="rId19"/>
    <hyperlink ref="D54" r:id="rId20"/>
    <hyperlink ref="D53" r:id="rId21"/>
    <hyperlink ref="D29" r:id="rId22"/>
    <hyperlink ref="D48" r:id="rId23"/>
    <hyperlink ref="D19" r:id="rId24"/>
    <hyperlink ref="D40" r:id="rId25"/>
    <hyperlink ref="D39" r:id="rId26"/>
    <hyperlink ref="D50" r:id="rId27" display="mailto:dalmelet@soprema.fr"/>
    <hyperlink ref="D42" r:id="rId28"/>
    <hyperlink ref="D43" r:id="rId29"/>
    <hyperlink ref="D12" r:id="rId30"/>
    <hyperlink ref="D36" r:id="rId31"/>
    <hyperlink ref="D51" r:id="rId32"/>
    <hyperlink ref="D26" r:id="rId33"/>
    <hyperlink ref="D46" r:id="rId34"/>
    <hyperlink ref="D10" r:id="rId35"/>
    <hyperlink ref="D41" r:id="rId36"/>
    <hyperlink ref="D14" r:id="rId37"/>
    <hyperlink ref="D21" r:id="rId38"/>
    <hyperlink ref="D30" r:id="rId39"/>
    <hyperlink ref="D33" r:id="rId40"/>
    <hyperlink ref="D27" r:id="rId41"/>
    <hyperlink ref="D45" r:id="rId42"/>
  </hyperlinks>
  <pageMargins left="0" right="0" top="0" bottom="0" header="0.3" footer="0.3"/>
  <pageSetup paperSize="9" scale="79" orientation="portrait" r:id="rId43"/>
  <rowBreaks count="1" manualBreakCount="1">
    <brk id="5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D1"/>
  <sheetViews>
    <sheetView workbookViewId="0">
      <selection activeCell="E1" sqref="E1"/>
    </sheetView>
  </sheetViews>
  <sheetFormatPr baseColWidth="10" defaultRowHeight="15" x14ac:dyDescent="0.25"/>
  <sheetData>
    <row r="1" spans="1:4" x14ac:dyDescent="0.25">
      <c r="A1" t="s">
        <v>241</v>
      </c>
      <c r="B1" t="s">
        <v>242</v>
      </c>
      <c r="C1" t="s">
        <v>243</v>
      </c>
      <c r="D1" t="s">
        <v>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37</vt:i4>
      </vt:variant>
      <vt:variant>
        <vt:lpstr>Plages nommées</vt:lpstr>
      </vt:variant>
      <vt:variant>
        <vt:i4>40</vt:i4>
      </vt:variant>
    </vt:vector>
  </HeadingPairs>
  <TitlesOfParts>
    <vt:vector size="77" baseType="lpstr">
      <vt:lpstr>AAA</vt:lpstr>
      <vt:lpstr>RECAP</vt:lpstr>
      <vt:lpstr>BATAILLE</vt:lpstr>
      <vt:lpstr>BECK-HUMMEL</vt:lpstr>
      <vt:lpstr>BREMENT</vt:lpstr>
      <vt:lpstr>BRÜCKER</vt:lpstr>
      <vt:lpstr>BOUDISS</vt:lpstr>
      <vt:lpstr>BOUNYAVET</vt:lpstr>
      <vt:lpstr>COUTEAUX-WAGNER</vt:lpstr>
      <vt:lpstr>DAVE</vt:lpstr>
      <vt:lpstr>DUSSART</vt:lpstr>
      <vt:lpstr>GAEHLER</vt:lpstr>
      <vt:lpstr>HACQUIN</vt:lpstr>
      <vt:lpstr>KEISER</vt:lpstr>
      <vt:lpstr>LAUTH-ROCH</vt:lpstr>
      <vt:lpstr>LAPORTE</vt:lpstr>
      <vt:lpstr>LEHMANN-VIXX</vt:lpstr>
      <vt:lpstr>MARTOS</vt:lpstr>
      <vt:lpstr>MEUNIER-SCHLEWITZ</vt:lpstr>
      <vt:lpstr>MICHEL-SCHWARTZ</vt:lpstr>
      <vt:lpstr>MOREAU</vt:lpstr>
      <vt:lpstr>NIESS</vt:lpstr>
      <vt:lpstr>OSTERTAG-RICHERT</vt:lpstr>
      <vt:lpstr>PECHEUR - RIPOL</vt:lpstr>
      <vt:lpstr>REPPERT</vt:lpstr>
      <vt:lpstr>ROMILLY</vt:lpstr>
      <vt:lpstr>ROSKIC</vt:lpstr>
      <vt:lpstr>RUI</vt:lpstr>
      <vt:lpstr>SCHMITT</vt:lpstr>
      <vt:lpstr>SCHNEIDER-GOBERT</vt:lpstr>
      <vt:lpstr>TEDONE</vt:lpstr>
      <vt:lpstr>TRUNZER</vt:lpstr>
      <vt:lpstr>WETZEL</vt:lpstr>
      <vt:lpstr>WOOCK-HISLER</vt:lpstr>
      <vt:lpstr>ZYTO</vt:lpstr>
      <vt:lpstr>LISTE</vt:lpstr>
      <vt:lpstr>Frais de Métré</vt:lpstr>
      <vt:lpstr>Avancement</vt:lpstr>
      <vt:lpstr>Commercial</vt:lpstr>
      <vt:lpstr>Entreprises</vt:lpstr>
      <vt:lpstr>listemail</vt:lpstr>
      <vt:lpstr>mail</vt:lpstr>
      <vt:lpstr>AAA!Zone_d_impression</vt:lpstr>
      <vt:lpstr>BATAILLE!Zone_d_impression</vt:lpstr>
      <vt:lpstr>'BECK-HUMMEL'!Zone_d_impression</vt:lpstr>
      <vt:lpstr>BOUDISS!Zone_d_impression</vt:lpstr>
      <vt:lpstr>BOUNYAVET!Zone_d_impression</vt:lpstr>
      <vt:lpstr>BREMENT!Zone_d_impression</vt:lpstr>
      <vt:lpstr>BRÜCKER!Zone_d_impression</vt:lpstr>
      <vt:lpstr>'COUTEAUX-WAGNER'!Zone_d_impression</vt:lpstr>
      <vt:lpstr>DAVE!Zone_d_impression</vt:lpstr>
      <vt:lpstr>DUSSART!Zone_d_impression</vt:lpstr>
      <vt:lpstr>GAEHLER!Zone_d_impression</vt:lpstr>
      <vt:lpstr>HACQUIN!Zone_d_impression</vt:lpstr>
      <vt:lpstr>KEISER!Zone_d_impression</vt:lpstr>
      <vt:lpstr>LAPORTE!Zone_d_impression</vt:lpstr>
      <vt:lpstr>'LAUTH-ROCH'!Zone_d_impression</vt:lpstr>
      <vt:lpstr>'LEHMANN-VIXX'!Zone_d_impression</vt:lpstr>
      <vt:lpstr>MARTOS!Zone_d_impression</vt:lpstr>
      <vt:lpstr>'MEUNIER-SCHLEWITZ'!Zone_d_impression</vt:lpstr>
      <vt:lpstr>'MICHEL-SCHWARTZ'!Zone_d_impression</vt:lpstr>
      <vt:lpstr>MOREAU!Zone_d_impression</vt:lpstr>
      <vt:lpstr>NIESS!Zone_d_impression</vt:lpstr>
      <vt:lpstr>'OSTERTAG-RICHERT'!Zone_d_impression</vt:lpstr>
      <vt:lpstr>'PECHEUR - RIPOL'!Zone_d_impression</vt:lpstr>
      <vt:lpstr>RECAP!Zone_d_impression</vt:lpstr>
      <vt:lpstr>REPPERT!Zone_d_impression</vt:lpstr>
      <vt:lpstr>ROMILLY!Zone_d_impression</vt:lpstr>
      <vt:lpstr>ROSKIC!Zone_d_impression</vt:lpstr>
      <vt:lpstr>RUI!Zone_d_impression</vt:lpstr>
      <vt:lpstr>SCHMITT!Zone_d_impression</vt:lpstr>
      <vt:lpstr>'SCHNEIDER-GOBERT'!Zone_d_impression</vt:lpstr>
      <vt:lpstr>TEDONE!Zone_d_impression</vt:lpstr>
      <vt:lpstr>TRUNZER!Zone_d_impression</vt:lpstr>
      <vt:lpstr>WETZEL!Zone_d_impression</vt:lpstr>
      <vt:lpstr>'WOOCK-HISLER'!Zone_d_impression</vt:lpstr>
      <vt:lpstr>ZYTO!Zone_d_impression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Vpadowicz</dc:creator>
  <cp:lastModifiedBy>Vincent PADOWICZ</cp:lastModifiedBy>
  <cp:lastPrinted>2018-10-17T08:46:08Z</cp:lastPrinted>
  <dcterms:created xsi:type="dcterms:W3CDTF">2016-11-29T16:42:51Z</dcterms:created>
  <dcterms:modified xsi:type="dcterms:W3CDTF">2018-10-17T09:49:32Z</dcterms:modified>
</cp:coreProperties>
</file>