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50403B2D-A6E5-4ACD-9E59-0A565E8F9DBD}" xr6:coauthVersionLast="43" xr6:coauthVersionMax="43" xr10:uidLastSave="{00000000-0000-0000-0000-000000000000}"/>
  <bookViews>
    <workbookView xWindow="-110" yWindow="-110" windowWidth="19420" windowHeight="10420" activeTab="1" xr2:uid="{00000000-000D-0000-FFFF-FFFF00000000}"/>
  </bookViews>
  <sheets>
    <sheet name="Accueil" sheetId="3" r:id="rId1"/>
    <sheet name="BD" sheetId="2" r:id="rId2"/>
    <sheet name="Source" sheetId="4" r:id="rId3"/>
  </sheets>
  <definedNames>
    <definedName name="Feries">Source!$F$2:$F$27</definedName>
    <definedName name="titre">Tableau3[#Headers]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4" l="1"/>
  <c r="F13" i="4" l="1"/>
  <c r="F6" i="4" l="1"/>
  <c r="F10" i="4"/>
  <c r="F12" i="4"/>
  <c r="F14" i="4"/>
  <c r="F2" i="4"/>
  <c r="F3" i="4"/>
  <c r="F5" i="4"/>
  <c r="F11" i="4"/>
  <c r="F9" i="4" l="1"/>
  <c r="F7" i="4"/>
  <c r="F8" i="4"/>
  <c r="F4" i="4"/>
  <c r="F27" i="4"/>
  <c r="F25" i="4"/>
  <c r="F23" i="4"/>
  <c r="F19" i="4"/>
  <c r="F15" i="4"/>
  <c r="F26" i="4"/>
  <c r="F24" i="4"/>
  <c r="F18" i="4"/>
  <c r="F16" i="4"/>
  <c r="F21" i="4" l="1"/>
  <c r="F17" i="4"/>
  <c r="F22" i="4"/>
  <c r="F20" i="4"/>
</calcChain>
</file>

<file path=xl/sharedStrings.xml><?xml version="1.0" encoding="utf-8"?>
<sst xmlns="http://schemas.openxmlformats.org/spreadsheetml/2006/main" count="76" uniqueCount="57">
  <si>
    <t>Mail</t>
  </si>
  <si>
    <t>Photo</t>
  </si>
  <si>
    <t>Status</t>
  </si>
  <si>
    <t>Fonction</t>
  </si>
  <si>
    <t>Mobile</t>
  </si>
  <si>
    <t>NomPrenom</t>
  </si>
  <si>
    <t>Fonction abrege</t>
  </si>
  <si>
    <t>Compteur</t>
  </si>
  <si>
    <t>Actif</t>
  </si>
  <si>
    <t>Pompier d'Aérodrome</t>
  </si>
  <si>
    <t>Janvier</t>
  </si>
  <si>
    <t>Jours Fériés</t>
  </si>
  <si>
    <t>Date</t>
  </si>
  <si>
    <t>Février</t>
  </si>
  <si>
    <t>Jour de l’an</t>
  </si>
  <si>
    <t>Mars</t>
  </si>
  <si>
    <t>Pâques (cellule D7)</t>
  </si>
  <si>
    <t>Avril</t>
  </si>
  <si>
    <t>Lundi de Pâques</t>
  </si>
  <si>
    <t>Mai</t>
  </si>
  <si>
    <t>Fête du travail</t>
  </si>
  <si>
    <t>Juin</t>
  </si>
  <si>
    <t>Armistice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</si>
  <si>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</si>
  <si>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</si>
  <si>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</si>
  <si>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</si>
  <si>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</si>
  <si>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</si>
  <si>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</si>
  <si>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</si>
  <si>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</si>
  <si>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</si>
  <si>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</si>
  <si>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</si>
  <si>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</si>
  <si>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</t>
  </si>
  <si>
    <t>Chef de Manœuvre</t>
  </si>
  <si>
    <t>CM</t>
  </si>
  <si>
    <t>PA</t>
  </si>
  <si>
    <t>Fonctionabrege</t>
  </si>
  <si>
    <t>C:\mesdoc\Excel\fichiers\Formulaire\droc.jpg</t>
  </si>
  <si>
    <t>06 78 99 66 55</t>
  </si>
  <si>
    <t>Chef de Manoeuvre</t>
  </si>
  <si>
    <t>Non actif</t>
  </si>
  <si>
    <t>Toto@hotmail.com</t>
  </si>
  <si>
    <t>PP</t>
  </si>
  <si>
    <t>06 77 88 99 77</t>
  </si>
  <si>
    <t>C</t>
  </si>
  <si>
    <t>Martin Daniel</t>
  </si>
  <si>
    <t>Dupont Jean</t>
  </si>
  <si>
    <t>Durand@hotmail.fr</t>
  </si>
  <si>
    <t>dupont@hotmail.fr</t>
  </si>
  <si>
    <t>PB</t>
  </si>
  <si>
    <t>Droc Stéphanie</t>
  </si>
  <si>
    <t>C:\mesdoc\excelmacronouveau\Michaut.JPG</t>
  </si>
  <si>
    <t>Koko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</si>
</sst>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3" x14ac:knownFonts="1">
    <font>
      <sz val="10"/>
      <name val="Arial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0.499984740745262"/>
      <name val="Arial"/>
      <family val="2"/>
    </font>
    <font>
      <sz val="10"/>
      <color rgb="FF171717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EAECEE"/>
      </left>
      <right/>
      <top style="medium">
        <color rgb="FFEAECEE"/>
      </top>
      <bottom/>
      <diagonal/>
    </border>
    <border>
      <left/>
      <right/>
      <top style="medium">
        <color rgb="FFEAECEE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14" fontId="9" fillId="0" borderId="2" xfId="0" applyNumberFormat="1" applyFont="1" applyBorder="1" applyAlignment="1">
      <alignment horizontal="center" vertical="center"/>
    </xf>
    <xf numFmtId="0" fontId="10" fillId="0" borderId="0" xfId="0" applyFont="1"/>
    <xf numFmtId="0" fontId="12" fillId="0" borderId="0" xfId="1"/>
    <xf numFmtId="0" fontId="4" fillId="0" borderId="0" xfId="0" quotePrefix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quotePrefix="1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71717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EAECEE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rgb="FFEAECEE"/>
        </left>
        <right/>
        <top style="medium">
          <color rgb="FFEAECEE"/>
        </top>
        <bottom/>
      </border>
    </dxf>
    <dxf>
      <border outline="0">
        <bottom style="medium">
          <color rgb="FFEAECEE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482600</xdr:colOff>
      <xdr:row>1</xdr:row>
      <xdr:rowOff>155575</xdr:rowOff>
    </xdr:from>
    <xdr:to>
      <xdr:col>15</xdr:col>
      <xdr:colOff>444500</xdr:colOff>
      <xdr:row>151</xdr:row>
      <xdr:rowOff>139702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16600" y="304800"/>
          <a:ext cx="6057900" cy="23806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Consultation &amp; Modification &amp; création &amp; suppression + photo</a:t>
          </a:r>
        </a:p>
        <a:p>
          <a:endParaRPr lang="fr-FR" sz="11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000" b="1" i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Les noms des champs du formulaire sont les titres de la BD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Option Compare Text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Dim f, ligneEnreg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UserForm_Initialize()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Set f = Sheets("BD")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lignefin = f.[a65000].End(xlUp).Row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lignefin &gt; 2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clé = f.Range("A2:A" &amp; lignefin).Value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Tri clé, LBound(clé), UBound(clé)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Me.CléCherchée.List = clé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If lignefin = 2 Then Me.CléCherchée.AddItem f.Range("A2")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Me.Loisirs.List = Array("Lecture", "Cinéma", "Vélo", "Natation", "Internet")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Me.service.List = Array("A", "B", "C")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ligneEnreg = f.[a65000].End(xlUp).Row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Me.Enreg = ligneEnreg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Me.CléCherchée.SetFocus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'---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Me.Image1.Picture = LoadPicture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CléCherchée_click()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ligneEnreg = Sheets("BD").[A:A].Find(CléCherchée, LookIn:=xlValues).Row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For Each c In Me.Controls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nom_control = c.Name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If nom_control &lt;&gt; "CléCherchée" And nom_control &lt;&gt; "Enreg"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col = Application.Match(nom_control, [titre], 0)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Select Case TypeName(c)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Case "TextBox", "ComboBox"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Me(nom_control) = f.Cells(ligneEnreg, col)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Case "Frame"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For Each opt In c.Controls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If f.Cells(ligneEnreg, col) = opt.Caption Then opt.Value = True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Next opt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Case "CheckBox"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Me(nom_control) = f.Cells(ligneEnreg, col)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Case "ListBox"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temp = f.Cells(ligneEnreg, col)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a = Split(temp, ";")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For j = 0 To Me(nom_control).ListCount - 1: Me(nom_control).Selected(j) = False: Next j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If UBound(a) &gt;= 0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For j = 0 To Me(nom_control).ListCount - 1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If Not IsError(Application.Match(Me(nom_control).List(j), a, 0))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 Me(nom_control).Selected(j) = True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Else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 Me(nom_control).Selected(j) = False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Next j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End Select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Next c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'---- photo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Dir(Me.photo) &lt;&gt; ""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Me.Image1.Picture = LoadPicture(Me.photo)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Else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Me.Image1.Picture = LoadPicture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'------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Me.Enreg = ligneEnreg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Me.CléCherchée.SetFocus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bt_valider_Click()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Me.NomPrénom = "" Or ligneEnreg = 0 Then Exit Sub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'---- contrôles particuliers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'----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MsgBox("Etes-vous certain de vouloir modifier ce contact ?", vbYesNo, "Demande de confirmation") = vbYes And ligneEnreg &gt; 1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For Each c In Me.Controls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nom_control = c.Name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If nom_control &lt;&gt; "CléCherchée" And nom_control &lt;&gt; "Enreg"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col = Application.Match(nom_control, [titre], 0)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Select Case TypeName(c)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Case "TextBox", "ComboBox"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tmp = Me(nom_control)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If IsNumeric(tmp)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If InStr(tmp, " ") &gt; 0 Then tmp = "'" &amp; tmp Else tmp = CDbl(tmp)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If IsDate(tmp) Then tmp = CDate(tmp)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f.Cells(ligneEnreg, col) = 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If InStr(tmp, "@") &gt; 0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f.Hyperlinks.Add Anchor:=f.Cells(ligneEnreg, col), Address:="", SubAddress:="", TextToDisplay:=tmp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Case "CheckBox"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tmp = Me(nom_control)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f.Cells(ligneEnreg, col) = 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Case "Frame"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tmp = ""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For Each opt In c.Controls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If opt.Value Then tmp = opt.Caption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Next opt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f.Cells(ligneEnreg, col) = 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Case "ListBox"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tmp = ""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For i = 0 To Me(nom_control).ListCount - 1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If Me(nom_control).Selected(i) = True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  tmp = tmp &amp; Me(nom_control).List(i) &amp; ";"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Next i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f.Cells(ligneEnreg, col) = 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End Select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Next c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raz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UserForm_Initialize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ligneEnreg = f.[a65000].End(xlUp).Row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B_création_Click()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raz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ligneEnreg = f.[a65000].End(xlUp).Row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Me.Enreg = ligneEnreg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Me.Image1.Picture = LoadPicture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Sub raz()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Dim c As Control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For Each c In Me.Controls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Select Case TypeName(c)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"TextBox"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c.Value = ""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"CheckBox"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c.Value = False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"ComboBox"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c.ListIndex = -1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"Frame"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For Each b In c.Controls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If TypeName(b) = "OptionButton" Then b.Value = False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Next b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"ListBox"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nom_control = c.Name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For j = 0 To Me(nom_control).ListCount - 1: Me(nom_control).Selected(j) = False: Next j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End Select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Next c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B_suivant_Click()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If Me.CléCherchée.ListIndex &lt; Me.CléCherchée.ListCount - 1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Me.CléCherchée.ListIndex = Me.CléCherchée.ListIndex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b_précédent_Click()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If Me.CléCherchée.ListIndex &gt; 0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Me.CléCherchée.ListIndex = Me.CléCherchée.ListIndex - 1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B_sup_Click()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If ligneEnreg &lt;&gt; ""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MsgBox("Etes vous sûr de supprimer " &amp; Me.NomPrénom &amp; "?", vbYesNo) = vbYes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f.Rows(ligneEnreg).Delete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UserForm_Initialize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raz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ligneEnreg = f.[a65000].End(xlUp).Row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'Me.NomPrenom.SetFocus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B_photo_Click()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nf = Application.GetOpenFilename("Fichiers jpg,*.jpg")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If Not nf = False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Me.photo = nf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Me.Image1.Picture = LoadPicture(nf)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Sub Tri(a, gauc, droi) ' Quick sort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ref = a((gauc + droi) \ 2, 1)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g = gauc: d = droi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Do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Do While a(g, 1) &lt; ref: g = g + 1: Loop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Do While ref &lt; a(d, 1): d = d - 1: Loop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If g &lt;= d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temp = a(g, 1): a(g, 1) = a(d, 1): a(d, 1) = temp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g = g + 1: d = d - 1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Loop While g &lt;= d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If g &lt; droi Then Call Tri(a, g, droi)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If gauc &lt; d Then Call Tri(a, gauc, d)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2</xdr:row>
          <xdr:rowOff>0</xdr:rowOff>
        </xdr:from>
        <xdr:to>
          <xdr:col>4</xdr:col>
          <xdr:colOff>0</xdr:colOff>
          <xdr:row>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saisie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161925</xdr:colOff>
      <xdr:row>7</xdr:row>
      <xdr:rowOff>123825</xdr:rowOff>
    </xdr:from>
    <xdr:to>
      <xdr:col>7</xdr:col>
      <xdr:colOff>276225</xdr:colOff>
      <xdr:row>24</xdr:row>
      <xdr:rowOff>28575</xdr:rowOff>
    </xdr:to>
    <xdr:pic>
      <xdr:nvPicPr>
        <xdr:cNvPr id="2070" name="Image 2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257300"/>
          <a:ext cx="544830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0</xdr:row>
          <xdr:rowOff>57150</xdr:rowOff>
        </xdr:from>
        <xdr:to>
          <xdr:col>9</xdr:col>
          <xdr:colOff>685800</xdr:colOff>
          <xdr:row>2</xdr:row>
          <xdr:rowOff>50800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saisie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160865</xdr:colOff>
      <xdr:row>3</xdr:row>
      <xdr:rowOff>157824</xdr:rowOff>
    </xdr:from>
    <xdr:to>
      <xdr:col>14</xdr:col>
      <xdr:colOff>677332</xdr:colOff>
      <xdr:row>26</xdr:row>
      <xdr:rowOff>121265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78BB77E-735C-4190-9434-062657EE3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49932" y="767424"/>
          <a:ext cx="5342467" cy="385810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76F958-7EE2-446B-8057-93390495AC44}" name="Tableau3" displayName="Tableau3" ref="A1:H5" totalsRowShown="0" headerRowDxfId="15">
  <autoFilter ref="A1:H5" xr:uid="{B3B45B33-3395-469B-8744-7A99FA90DC9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A8296D8-59DD-4AD1-BB78-7DC17C7D7EA0}" name="NomPrenom" dataDxfId="14"/>
    <tableColumn id="4" xr3:uid="{0903DC20-FDC0-452F-AF32-859E6E7C391F}" name="Status" dataDxfId="13"/>
    <tableColumn id="5" xr3:uid="{58C8425B-C50D-42B4-B7BA-FAF025CB4A89}" name="Fonction" dataDxfId="12"/>
    <tableColumn id="6" xr3:uid="{A023D858-3015-4AFF-A85A-1CAD714D7B99}" name="Fonctionabrege" dataDxfId="11">
      <calculatedColumnFormula>IFERROR(INDEX(TbFonction[Fonction abrege],MATCH(C2,TbFonction[Fonction],0)),"")</calculatedColumnFormula>
    </tableColumn>
    <tableColumn id="7" xr3:uid="{DBC5EBA8-031A-4F6B-91B5-15308566CC57}" name="Compteur" dataDxfId="10"/>
    <tableColumn id="8" xr3:uid="{3FD40A39-F2DD-4E4B-9726-2E4382987BE5}" name="Mail" dataCellStyle="Lien hypertexte"/>
    <tableColumn id="9" xr3:uid="{DC8F9F57-0294-45B0-91AE-8A27B906DCA1}" name="Mobile" dataDxfId="9"/>
    <tableColumn id="10" xr3:uid="{F3C3D0DD-03D5-4039-80DF-80953A8394B1}" name="Photo" dataDxfId="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2" displayName="Tableau2" ref="E1:F27" totalsRowShown="0" dataDxfId="7" tableBorderDxfId="6">
  <autoFilter ref="E1:F27" xr:uid="{00000000-0009-0000-0100-000001000000}"/>
  <tableColumns count="2">
    <tableColumn id="1" xr3:uid="{00000000-0010-0000-0100-000001000000}" name="Jours Fériés" dataDxfId="5"/>
    <tableColumn id="2" xr3:uid="{00000000-0010-0000-0100-000002000000}" name="Date" dataDxfId="4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bFonction" displayName="TbFonction" ref="L1:M3" totalsRowShown="0" headerRowDxfId="3" dataDxfId="2">
  <autoFilter ref="L1:M3" xr:uid="{00000000-0009-0000-0100-000003000000}">
    <filterColumn colId="0" hiddenButton="1"/>
    <filterColumn colId="1" hiddenButton="1"/>
  </autoFilter>
  <tableColumns count="2">
    <tableColumn id="1" xr3:uid="{00000000-0010-0000-0200-000001000000}" name="Fonction" dataDxfId="1"/>
    <tableColumn id="2" xr3:uid="{00000000-0010-0000-0200-000002000000}" name="Fonction abrege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workbookViewId="0">
      <selection activeCell="G3" sqref="G3"/>
    </sheetView>
  </sheetViews>
  <sheetFormatPr baseColWidth="10" defaultRowHeight="12.5" x14ac:dyDescent="0.2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form">
                <anchor moveWithCells="1" sizeWithCells="1">
                  <from>
                    <xdr:col>2</xdr:col>
                    <xdr:colOff>228600</xdr:colOff>
                    <xdr:row>2</xdr:row>
                    <xdr:rowOff>0</xdr:rowOff>
                  </from>
                  <to>
                    <xdr:col>4</xdr:col>
                    <xdr:colOff>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7"/>
  <sheetViews>
    <sheetView tabSelected="1" zoomScale="75" zoomScaleNormal="75" workbookViewId="0">
      <selection activeCell="A5" sqref="A5"/>
    </sheetView>
  </sheetViews>
  <sheetFormatPr baseColWidth="10" defaultColWidth="11.453125" defaultRowHeight="13" x14ac:dyDescent="0.3"/>
  <cols>
    <col min="1" max="1" width="13.1796875" style="2" bestFit="1" customWidth="1"/>
    <col min="2" max="2" width="7.453125" style="2" bestFit="1" customWidth="1"/>
    <col min="3" max="3" width="17.54296875" style="2" bestFit="1" customWidth="1"/>
    <col min="4" max="4" width="13.1796875" style="2" bestFit="1" customWidth="1"/>
    <col min="5" max="5" width="8.7265625" style="2" bestFit="1" customWidth="1"/>
    <col min="6" max="6" width="22.26953125" style="2" bestFit="1" customWidth="1"/>
    <col min="7" max="7" width="11.7265625" style="2" bestFit="1" customWidth="1"/>
    <col min="8" max="8" width="49.54296875" style="2" bestFit="1" customWidth="1"/>
    <col min="9" max="16384" width="11.453125" style="2"/>
  </cols>
  <sheetData>
    <row r="1" spans="1:8" ht="21" customHeight="1" x14ac:dyDescent="0.3">
      <c r="A1" s="1" t="s">
        <v>5</v>
      </c>
      <c r="B1" s="1" t="s">
        <v>2</v>
      </c>
      <c r="C1" s="1" t="s">
        <v>3</v>
      </c>
      <c r="D1" s="1" t="s">
        <v>40</v>
      </c>
      <c r="E1" s="1" t="s">
        <v>7</v>
      </c>
      <c r="F1" s="1" t="s">
        <v>0</v>
      </c>
      <c r="G1" s="1" t="s">
        <v>4</v>
      </c>
      <c r="H1" s="1" t="s">
        <v>1</v>
      </c>
    </row>
    <row r="2" spans="1:8" x14ac:dyDescent="0.3">
      <c r="A2" s="2" t="s">
        <v>54</v>
      </c>
      <c r="B2" s="16" t="s">
        <v>8</v>
      </c>
      <c r="C2" s="2" t="s">
        <v>9</v>
      </c>
      <c r="D2" s="16" t="s">
        <v>39</v>
      </c>
      <c r="E2" s="16">
        <v>1607</v>
      </c>
      <c r="F2" s="14" t="s">
        <v>51</v>
      </c>
      <c r="G2" s="17">
        <v>612345678</v>
      </c>
      <c r="H2" s="2" t="s">
        <v>41</v>
      </c>
    </row>
    <row r="3" spans="1:8" x14ac:dyDescent="0.3">
      <c r="A3" s="2" t="s">
        <v>49</v>
      </c>
      <c r="B3" s="16" t="s">
        <v>44</v>
      </c>
      <c r="C3" s="2" t="s">
        <v>43</v>
      </c>
      <c r="D3" s="16" t="s">
        <v>46</v>
      </c>
      <c r="E3" s="16">
        <v>1608</v>
      </c>
      <c r="F3" s="14" t="s">
        <v>45</v>
      </c>
      <c r="G3" s="18" t="s">
        <v>42</v>
      </c>
    </row>
    <row r="4" spans="1:8" x14ac:dyDescent="0.3">
      <c r="A4" s="2" t="s">
        <v>50</v>
      </c>
      <c r="B4" s="16" t="s">
        <v>8</v>
      </c>
      <c r="C4" s="2" t="s">
        <v>48</v>
      </c>
      <c r="D4" s="16" t="s">
        <v>53</v>
      </c>
      <c r="E4" s="16">
        <v>1609</v>
      </c>
      <c r="F4" s="14" t="s">
        <v>52</v>
      </c>
      <c r="G4" s="18" t="s">
        <v>47</v>
      </c>
      <c r="H4" s="2" t="s">
        <v>55</v>
      </c>
    </row>
    <row r="5" spans="1:8" x14ac:dyDescent="0.3">
      <c r="A5" s="2" t="s">
        <v>56</v>
      </c>
      <c r="B5" s="16" t="s">
        <v>44</v>
      </c>
      <c r="C5" s="2" t="s">
        <v>43</v>
      </c>
      <c r="D5" s="16"/>
      <c r="E5" s="16"/>
      <c r="F5" s="14"/>
      <c r="G5" s="17"/>
    </row>
    <row r="7" spans="1:8" x14ac:dyDescent="0.3">
      <c r="H7" s="15"/>
    </row>
  </sheetData>
  <phoneticPr fontId="1" type="noConversion"/>
  <hyperlinks>
    <hyperlink ref="F2" display="Durand@hotmail.fr" xr:uid="{16B5F500-F18F-448E-A6D7-21CB82774E11}"/>
    <hyperlink ref="F3" display="Toto@hotmail.com" xr:uid="{5A57A0A1-B647-40FD-AFD1-535A2A775CB5}"/>
    <hyperlink ref="F4" display="dupont@hotmail.fr" xr:uid="{6FE732F1-6037-49B0-8723-7CD1A5031A97}"/>
  </hyperlink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_form">
                <anchor moveWithCells="1" sizeWithCells="1">
                  <from>
                    <xdr:col>8</xdr:col>
                    <xdr:colOff>152400</xdr:colOff>
                    <xdr:row>0</xdr:row>
                    <xdr:rowOff>57150</xdr:rowOff>
                  </from>
                  <to>
                    <xdr:col>9</xdr:col>
                    <xdr:colOff>685800</xdr:colOff>
                    <xdr:row>2</xdr:row>
                    <xdr:rowOff>50800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1:M27"/>
  <sheetViews>
    <sheetView workbookViewId="0">
      <selection activeCell="K10" sqref="K10"/>
    </sheetView>
  </sheetViews>
  <sheetFormatPr baseColWidth="10" defaultRowHeight="12.5" x14ac:dyDescent="0.25"/>
  <cols>
    <col min="1" max="1" width="4.7265625" customWidth="1"/>
    <col min="2" max="2" width="5.7265625" customWidth="1"/>
    <col min="3" max="3" width="9.26953125" customWidth="1"/>
    <col min="4" max="4" width="4.7265625" customWidth="1"/>
    <col min="5" max="5" width="20.7265625" customWidth="1"/>
    <col min="6" max="6" width="10.81640625" customWidth="1"/>
    <col min="7" max="7" width="4.7265625" customWidth="1"/>
    <col min="8" max="8" width="7.7265625" customWidth="1"/>
    <col min="9" max="9" width="4.54296875" customWidth="1"/>
    <col min="10" max="10" width="9.7265625" customWidth="1"/>
    <col min="11" max="11" width="4.7265625" customWidth="1"/>
    <col min="12" max="12" width="18.81640625" bestFit="1" customWidth="1"/>
    <col min="13" max="13" width="15.81640625" bestFit="1" customWidth="1"/>
  </cols>
  <sheetData>
    <row r="1" spans="2:13" ht="16" thickBot="1" x14ac:dyDescent="0.3">
      <c r="B1" s="3">
        <v>2019</v>
      </c>
      <c r="C1" s="4" t="s">
        <v>10</v>
      </c>
      <c r="E1" s="5" t="s">
        <v>11</v>
      </c>
      <c r="F1" s="6" t="s">
        <v>12</v>
      </c>
      <c r="H1" s="7">
        <v>2019</v>
      </c>
      <c r="L1" s="13" t="s">
        <v>3</v>
      </c>
      <c r="M1" s="13" t="s">
        <v>6</v>
      </c>
    </row>
    <row r="2" spans="2:13" ht="13.5" thickBot="1" x14ac:dyDescent="0.3">
      <c r="B2" s="3">
        <v>2020</v>
      </c>
      <c r="C2" s="4" t="s">
        <v>13</v>
      </c>
      <c r="E2" s="8" t="s">
        <v>14</v>
      </c>
      <c r="F2" s="9">
        <f>DATE($H$1,1,1)</f>
        <v>43466</v>
      </c>
      <c r="H2" s="10">
        <f>H1+1</f>
        <v>2020</v>
      </c>
      <c r="L2" s="13" t="s">
        <v>37</v>
      </c>
      <c r="M2" s="13" t="s">
        <v>38</v>
      </c>
    </row>
    <row r="3" spans="2:13" ht="13.5" thickBot="1" x14ac:dyDescent="0.3">
      <c r="B3" s="3">
        <v>2021</v>
      </c>
      <c r="C3" s="4" t="s">
        <v>15</v>
      </c>
      <c r="E3" s="8" t="s">
        <v>16</v>
      </c>
      <c r="F3" s="9">
        <f>FLOOR(DAY(MINUTE($H$1/38)/2+56)&amp;"/5/"&amp;$H$1,7)-34</f>
        <v>43576</v>
      </c>
      <c r="L3" s="13" t="s">
        <v>9</v>
      </c>
      <c r="M3" s="13" t="s">
        <v>39</v>
      </c>
    </row>
    <row r="4" spans="2:13" ht="13.5" thickBot="1" x14ac:dyDescent="0.3">
      <c r="B4" s="3">
        <v>2022</v>
      </c>
      <c r="C4" s="4" t="s">
        <v>17</v>
      </c>
      <c r="E4" s="8" t="s">
        <v>18</v>
      </c>
      <c r="F4" s="9">
        <f>F3 + 1</f>
        <v>43577</v>
      </c>
    </row>
    <row r="5" spans="2:13" ht="13.5" thickBot="1" x14ac:dyDescent="0.3">
      <c r="B5" s="3">
        <v>2023</v>
      </c>
      <c r="C5" s="4" t="s">
        <v>19</v>
      </c>
      <c r="E5" s="8" t="s">
        <v>20</v>
      </c>
      <c r="F5" s="9">
        <f>DATE($H$1,5,1)</f>
        <v>43586</v>
      </c>
    </row>
    <row r="6" spans="2:13" ht="13.5" thickBot="1" x14ac:dyDescent="0.3">
      <c r="B6" s="3">
        <v>2024</v>
      </c>
      <c r="C6" s="4" t="s">
        <v>21</v>
      </c>
      <c r="E6" s="8" t="s">
        <v>22</v>
      </c>
      <c r="F6" s="9">
        <f>DATE($H$1,5,8)</f>
        <v>43593</v>
      </c>
    </row>
    <row r="7" spans="2:13" ht="13.5" thickBot="1" x14ac:dyDescent="0.3">
      <c r="B7" s="3">
        <v>2025</v>
      </c>
      <c r="C7" s="4" t="s">
        <v>23</v>
      </c>
      <c r="E7" s="8" t="s">
        <v>24</v>
      </c>
      <c r="F7" s="9">
        <f>F3 + 39</f>
        <v>43615</v>
      </c>
    </row>
    <row r="8" spans="2:13" ht="13.5" thickBot="1" x14ac:dyDescent="0.3">
      <c r="B8" s="3">
        <v>2026</v>
      </c>
      <c r="C8" s="4" t="s">
        <v>25</v>
      </c>
      <c r="E8" s="8" t="s">
        <v>26</v>
      </c>
      <c r="F8" s="9">
        <f>F3 + 49</f>
        <v>43625</v>
      </c>
    </row>
    <row r="9" spans="2:13" ht="13.5" thickBot="1" x14ac:dyDescent="0.3">
      <c r="B9" s="3">
        <v>2027</v>
      </c>
      <c r="C9" s="4" t="s">
        <v>27</v>
      </c>
      <c r="E9" s="8" t="s">
        <v>28</v>
      </c>
      <c r="F9" s="9">
        <f>F3 + 50</f>
        <v>43626</v>
      </c>
    </row>
    <row r="10" spans="2:13" ht="13.5" thickBot="1" x14ac:dyDescent="0.3">
      <c r="B10" s="3">
        <v>2028</v>
      </c>
      <c r="C10" s="4" t="s">
        <v>29</v>
      </c>
      <c r="E10" s="8" t="s">
        <v>30</v>
      </c>
      <c r="F10" s="9">
        <f>DATE($H$1,7,14)</f>
        <v>43660</v>
      </c>
    </row>
    <row r="11" spans="2:13" ht="13.5" thickBot="1" x14ac:dyDescent="0.3">
      <c r="B11" s="3">
        <v>2029</v>
      </c>
      <c r="C11" s="4" t="s">
        <v>31</v>
      </c>
      <c r="E11" s="8" t="s">
        <v>32</v>
      </c>
      <c r="F11" s="9">
        <f>DATE($H$1,8,15)</f>
        <v>43692</v>
      </c>
    </row>
    <row r="12" spans="2:13" ht="13.5" thickBot="1" x14ac:dyDescent="0.35">
      <c r="B12" s="11"/>
      <c r="C12" s="4" t="s">
        <v>33</v>
      </c>
      <c r="E12" s="8" t="s">
        <v>34</v>
      </c>
      <c r="F12" s="9">
        <f>DATE($H$1,11,1)</f>
        <v>43770</v>
      </c>
    </row>
    <row r="13" spans="2:13" ht="13.5" thickBot="1" x14ac:dyDescent="0.3">
      <c r="E13" s="8" t="s">
        <v>35</v>
      </c>
      <c r="F13" s="9">
        <f>DATE($H$1,11,11)</f>
        <v>43780</v>
      </c>
    </row>
    <row r="14" spans="2:13" ht="13.5" thickBot="1" x14ac:dyDescent="0.3">
      <c r="E14" s="8" t="s">
        <v>36</v>
      </c>
      <c r="F14" s="9">
        <f>DATE($H$1,12,25)</f>
        <v>43824</v>
      </c>
    </row>
    <row r="15" spans="2:13" ht="13.5" thickBot="1" x14ac:dyDescent="0.3">
      <c r="E15" s="8" t="s">
        <v>14</v>
      </c>
      <c r="F15" s="12">
        <f>DATE($H$2,1,1)</f>
        <v>43831</v>
      </c>
    </row>
    <row r="16" spans="2:13" ht="13.5" thickBot="1" x14ac:dyDescent="0.3">
      <c r="E16" s="8" t="s">
        <v>16</v>
      </c>
      <c r="F16" s="12">
        <f>FLOOR(DAY(MINUTE($H$2/38)/2+56)&amp;"/5/"&amp;$H$2,7)-34</f>
        <v>43933</v>
      </c>
    </row>
    <row r="17" spans="5:6" ht="13.5" thickBot="1" x14ac:dyDescent="0.3">
      <c r="E17" s="8" t="s">
        <v>18</v>
      </c>
      <c r="F17" s="12">
        <f>F16 + 1</f>
        <v>43934</v>
      </c>
    </row>
    <row r="18" spans="5:6" ht="13.5" thickBot="1" x14ac:dyDescent="0.3">
      <c r="E18" s="8" t="s">
        <v>20</v>
      </c>
      <c r="F18" s="12">
        <f>DATE($H$2,5,1)</f>
        <v>43952</v>
      </c>
    </row>
    <row r="19" spans="5:6" ht="13.5" thickBot="1" x14ac:dyDescent="0.3">
      <c r="E19" s="8" t="s">
        <v>22</v>
      </c>
      <c r="F19" s="12">
        <f>DATE($H$2,5,8)</f>
        <v>43959</v>
      </c>
    </row>
    <row r="20" spans="5:6" ht="13.5" thickBot="1" x14ac:dyDescent="0.3">
      <c r="E20" s="8" t="s">
        <v>24</v>
      </c>
      <c r="F20" s="12">
        <f>F16 + 39</f>
        <v>43972</v>
      </c>
    </row>
    <row r="21" spans="5:6" ht="13.5" thickBot="1" x14ac:dyDescent="0.3">
      <c r="E21" s="8" t="s">
        <v>26</v>
      </c>
      <c r="F21" s="12">
        <f>F16 + 49</f>
        <v>43982</v>
      </c>
    </row>
    <row r="22" spans="5:6" ht="13.5" thickBot="1" x14ac:dyDescent="0.3">
      <c r="E22" s="8" t="s">
        <v>28</v>
      </c>
      <c r="F22" s="12">
        <f>F16 + 50</f>
        <v>43983</v>
      </c>
    </row>
    <row r="23" spans="5:6" ht="13.5" thickBot="1" x14ac:dyDescent="0.3">
      <c r="E23" s="8" t="s">
        <v>30</v>
      </c>
      <c r="F23" s="12">
        <f>DATE($H$2,7,14)</f>
        <v>44026</v>
      </c>
    </row>
    <row r="24" spans="5:6" ht="13.5" thickBot="1" x14ac:dyDescent="0.3">
      <c r="E24" s="8" t="s">
        <v>32</v>
      </c>
      <c r="F24" s="12">
        <f>DATE($H$2,8,15)</f>
        <v>44058</v>
      </c>
    </row>
    <row r="25" spans="5:6" ht="13.5" thickBot="1" x14ac:dyDescent="0.3">
      <c r="E25" s="8" t="s">
        <v>34</v>
      </c>
      <c r="F25" s="12">
        <f>DATE($H$2,11,1)</f>
        <v>44136</v>
      </c>
    </row>
    <row r="26" spans="5:6" ht="13.5" thickBot="1" x14ac:dyDescent="0.3">
      <c r="E26" s="8" t="s">
        <v>35</v>
      </c>
      <c r="F26" s="12">
        <f>DATE($H$2,11,11)</f>
        <v>44146</v>
      </c>
    </row>
    <row r="27" spans="5:6" ht="13" x14ac:dyDescent="0.25">
      <c r="E27" s="8" t="s">
        <v>36</v>
      </c>
      <c r="F27" s="12">
        <f>DATE($H$2,12,25)</f>
        <v>44190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BD</vt:lpstr>
      <vt:lpstr>Source</vt:lpstr>
      <vt:lpstr>Feries</vt:lpstr>
      <vt:lpstr>titre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2015-03-05T16:59:16Z</dcterms:created>
  <dcterms:modified xsi:type="dcterms:W3CDTF">2019-05-06T04:07:07Z</dcterms:modified>
</cp:coreProperties>
</file>